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jandro/Documents/INVERSIONES PUBLICAS/PRECIOS_SOCIALES/"/>
    </mc:Choice>
  </mc:AlternateContent>
  <xr:revisionPtr revIDLastSave="0" documentId="13_ncr:1_{E7AE8015-C34A-0A45-9292-054F84D079F7}" xr6:coauthVersionLast="45" xr6:coauthVersionMax="45" xr10:uidLastSave="{00000000-0000-0000-0000-000000000000}"/>
  <bookViews>
    <workbookView xWindow="0" yWindow="460" windowWidth="26460" windowHeight="28000" tabRatio="741" xr2:uid="{00000000-000D-0000-FFFF-FFFF00000000}"/>
  </bookViews>
  <sheets>
    <sheet name="VALORES CIF Y FOB" sheetId="8" r:id="rId1"/>
    <sheet name="VALORES DE MERCADO" sheetId="7" r:id="rId2"/>
    <sheet name="CIF Y FOB X" sheetId="13" state="hidden" r:id="rId3"/>
    <sheet name="VALORES DE MERCADO (WORD)" sheetId="11" state="hidden" r:id="rId4"/>
  </sheets>
  <externalReferences>
    <externalReference r:id="rId5"/>
  </externalReferences>
  <definedNames>
    <definedName name="_71_Temp" localSheetId="2">#REF!</definedName>
    <definedName name="_71_Temp" localSheetId="0">#REF!</definedName>
    <definedName name="_71_Temp" localSheetId="1">#REF!</definedName>
    <definedName name="_71_Temp" localSheetId="3">#REF!</definedName>
    <definedName name="_71_Temp">#REF!</definedName>
    <definedName name="_72_Temp" localSheetId="2">#REF!</definedName>
    <definedName name="_72_Temp" localSheetId="0">#REF!</definedName>
    <definedName name="_72_Temp" localSheetId="1">#REF!</definedName>
    <definedName name="_72_Temp" localSheetId="3">#REF!</definedName>
    <definedName name="_72_Temp">#REF!</definedName>
    <definedName name="_xlnm._FilterDatabase" localSheetId="1" hidden="1">'VALORES DE MERCADO'!$A$3:$B$189</definedName>
    <definedName name="_Toc389643085" localSheetId="2">'CIF Y FOB X'!#REF!</definedName>
    <definedName name="_Toc389643085" localSheetId="0">'VALORES CIF Y FOB'!$AB$4</definedName>
    <definedName name="Area_a_imprimir" localSheetId="2">#REF!</definedName>
    <definedName name="Area_a_imprimir" localSheetId="0">#REF!</definedName>
    <definedName name="Area_a_imprimir" localSheetId="1">#REF!</definedName>
    <definedName name="Area_a_imprimir" localSheetId="3">#REF!</definedName>
    <definedName name="Area_a_imprimir">#REF!</definedName>
    <definedName name="Area_de_impresión" localSheetId="2">#REF!</definedName>
    <definedName name="Area_de_impresión" localSheetId="0">#REF!</definedName>
    <definedName name="Area_de_impresión" localSheetId="1">#REF!</definedName>
    <definedName name="Area_de_impresión" localSheetId="3">#REF!</definedName>
    <definedName name="Area_de_impresión">#REF!</definedName>
    <definedName name="comg" localSheetId="2">#REF!</definedName>
    <definedName name="comg" localSheetId="0">#REF!</definedName>
    <definedName name="comg" localSheetId="1">#REF!</definedName>
    <definedName name="comg" localSheetId="3">#REF!</definedName>
    <definedName name="comg">#REF!</definedName>
    <definedName name="d" localSheetId="2">#REF!</definedName>
    <definedName name="d" localSheetId="0">#REF!</definedName>
    <definedName name="d" localSheetId="1">#REF!</definedName>
    <definedName name="d" localSheetId="3">#REF!</definedName>
    <definedName name="d">#REF!</definedName>
    <definedName name="ff" localSheetId="2">#REF!</definedName>
    <definedName name="ff" localSheetId="0">#REF!</definedName>
    <definedName name="ff" localSheetId="1">#REF!</definedName>
    <definedName name="ff" localSheetId="3">#REF!</definedName>
    <definedName name="ff">#REF!</definedName>
    <definedName name="P1D" localSheetId="2">#REF!</definedName>
    <definedName name="P1D" localSheetId="0">#REF!</definedName>
    <definedName name="P1D" localSheetId="1">#REF!</definedName>
    <definedName name="P1D" localSheetId="3">#REF!</definedName>
    <definedName name="P1D">#REF!</definedName>
    <definedName name="P1G" localSheetId="2">#REF!</definedName>
    <definedName name="P1G" localSheetId="0">#REF!</definedName>
    <definedName name="P1G" localSheetId="1">#REF!</definedName>
    <definedName name="P1G" localSheetId="3">#REF!</definedName>
    <definedName name="P1G">#REF!</definedName>
    <definedName name="Pág.1" localSheetId="2">#REF!</definedName>
    <definedName name="Pág.1" localSheetId="0">#REF!</definedName>
    <definedName name="Pág.1" localSheetId="1">#REF!</definedName>
    <definedName name="Pág.1" localSheetId="3">#REF!</definedName>
    <definedName name="Pág.1">#REF!</definedName>
    <definedName name="Pág.2" localSheetId="2">#REF!</definedName>
    <definedName name="Pág.2" localSheetId="0">#REF!</definedName>
    <definedName name="Pág.2" localSheetId="1">#REF!</definedName>
    <definedName name="Pág.2" localSheetId="3">#REF!</definedName>
    <definedName name="Pág.2">#REF!</definedName>
    <definedName name="Pág.3" localSheetId="2">#REF!</definedName>
    <definedName name="Pág.3" localSheetId="0">#REF!</definedName>
    <definedName name="Pág.3" localSheetId="1">#REF!</definedName>
    <definedName name="Pág.3" localSheetId="3">#REF!</definedName>
    <definedName name="Pág.3">#REF!</definedName>
    <definedName name="Pág.4" localSheetId="2">#REF!</definedName>
    <definedName name="Pág.4" localSheetId="0">#REF!</definedName>
    <definedName name="Pág.4" localSheetId="1">#REF!</definedName>
    <definedName name="Pág.4" localSheetId="3">#REF!</definedName>
    <definedName name="Pág.4">#REF!</definedName>
    <definedName name="Pág.5" localSheetId="2">#REF!</definedName>
    <definedName name="Pág.5" localSheetId="0">#REF!</definedName>
    <definedName name="Pág.5" localSheetId="1">#REF!</definedName>
    <definedName name="Pág.5" localSheetId="3">#REF!</definedName>
    <definedName name="Pág.5">#REF!</definedName>
    <definedName name="Pág.6" localSheetId="2">#REF!</definedName>
    <definedName name="Pág.6" localSheetId="0">#REF!</definedName>
    <definedName name="Pág.6" localSheetId="1">#REF!</definedName>
    <definedName name="Pág.6" localSheetId="3">#REF!</definedName>
    <definedName name="Pág.6">#REF!</definedName>
    <definedName name="Publicación" localSheetId="2">#REF!</definedName>
    <definedName name="Publicación" localSheetId="0">#REF!</definedName>
    <definedName name="Publicación" localSheetId="1">#REF!</definedName>
    <definedName name="Publicación" localSheetId="3">#REF!</definedName>
    <definedName name="Publicación">#REF!</definedName>
    <definedName name="SAM" localSheetId="2">#REF!</definedName>
    <definedName name="SAM" localSheetId="0">#REF!</definedName>
    <definedName name="SAM" localSheetId="1">#REF!</definedName>
    <definedName name="SAM" localSheetId="3">#REF!</definedName>
    <definedName name="SAM">#REF!</definedName>
    <definedName name="SAM_4x4" localSheetId="2">#REF!</definedName>
    <definedName name="SAM_4x4" localSheetId="0">#REF!</definedName>
    <definedName name="SAM_4x4" localSheetId="1">#REF!</definedName>
    <definedName name="SAM_4x4" localSheetId="3">#REF!</definedName>
    <definedName name="SAM_4x4">#REF!</definedName>
    <definedName name="SAMR" localSheetId="2">#REF!</definedName>
    <definedName name="SAMR" localSheetId="0">#REF!</definedName>
    <definedName name="SAMR" localSheetId="1">#REF!</definedName>
    <definedName name="SAMR" localSheetId="3">#REF!</definedName>
    <definedName name="SAMR">#REF!</definedName>
    <definedName name="TOTALD.21" localSheetId="2">#REF!</definedName>
    <definedName name="TOTALD.21" localSheetId="0">#REF!</definedName>
    <definedName name="TOTALD.21" localSheetId="1">#REF!</definedName>
    <definedName name="TOTALD.21" localSheetId="3">#REF!</definedName>
    <definedName name="TOTALD.21">#REF!</definedName>
    <definedName name="TOTALOFERTA" localSheetId="2">#REF!</definedName>
    <definedName name="TOTALOFERTA" localSheetId="0">#REF!</definedName>
    <definedName name="TOTALOFERTA" localSheetId="1">#REF!</definedName>
    <definedName name="TOTALOFERTA" localSheetId="3">#REF!</definedName>
    <definedName name="TOTALOFERTA">#REF!</definedName>
    <definedName name="TOTALP.1" localSheetId="2">#REF!</definedName>
    <definedName name="TOTALP.1" localSheetId="0">#REF!</definedName>
    <definedName name="TOTALP.1" localSheetId="1">#REF!</definedName>
    <definedName name="TOTALP.1" localSheetId="3">#REF!</definedName>
    <definedName name="TOTALP.1">#REF!</definedName>
    <definedName name="TOTALP.2" localSheetId="2">#REF!</definedName>
    <definedName name="TOTALP.2" localSheetId="0">#REF!</definedName>
    <definedName name="TOTALP.2" localSheetId="1">#REF!</definedName>
    <definedName name="TOTALP.2" localSheetId="3">#REF!</definedName>
    <definedName name="TOTALP.2">#REF!</definedName>
    <definedName name="TOTALP.3" localSheetId="2">#REF!</definedName>
    <definedName name="TOTALP.3" localSheetId="0">#REF!</definedName>
    <definedName name="TOTALP.3" localSheetId="1">#REF!</definedName>
    <definedName name="TOTALP.3" localSheetId="3">#REF!</definedName>
    <definedName name="TOTALP.3">#REF!</definedName>
    <definedName name="TOTALP.31HOG" localSheetId="2">#REF!</definedName>
    <definedName name="TOTALP.31HOG" localSheetId="0">#REF!</definedName>
    <definedName name="TOTALP.31HOG" localSheetId="1">#REF!</definedName>
    <definedName name="TOTALP.31HOG" localSheetId="3">#REF!</definedName>
    <definedName name="TOTALP.31HOG">#REF!</definedName>
    <definedName name="TOTALP.5" localSheetId="2">#REF!</definedName>
    <definedName name="TOTALP.5" localSheetId="0">#REF!</definedName>
    <definedName name="TOTALP.5" localSheetId="1">#REF!</definedName>
    <definedName name="TOTALP.5" localSheetId="3">#REF!</definedName>
    <definedName name="TOTALP.5">#REF!</definedName>
    <definedName name="TOTALP.51" localSheetId="2">#REF!</definedName>
    <definedName name="TOTALP.51" localSheetId="0">#REF!</definedName>
    <definedName name="TOTALP.51" localSheetId="1">#REF!</definedName>
    <definedName name="TOTALP.51" localSheetId="3">#REF!</definedName>
    <definedName name="TOTALP.51">#REF!</definedName>
    <definedName name="TOTALP.52" localSheetId="2">#REF!</definedName>
    <definedName name="TOTALP.52" localSheetId="0">#REF!</definedName>
    <definedName name="TOTALP.52" localSheetId="1">#REF!</definedName>
    <definedName name="TOTALP.52" localSheetId="3">#REF!</definedName>
    <definedName name="TOTALP.52">#REF!</definedName>
    <definedName name="TOTALP.6" localSheetId="2">#REF!</definedName>
    <definedName name="TOTALP.6" localSheetId="0">#REF!</definedName>
    <definedName name="TOTALP.6" localSheetId="1">#REF!</definedName>
    <definedName name="TOTALP.6" localSheetId="3">#REF!</definedName>
    <definedName name="TOTALP.6">#REF!</definedName>
    <definedName name="TOTALP.7" localSheetId="2">#REF!</definedName>
    <definedName name="TOTALP.7" localSheetId="0">#REF!</definedName>
    <definedName name="TOTALP.7" localSheetId="1">#REF!</definedName>
    <definedName name="TOTALP.7" localSheetId="3">#REF!</definedName>
    <definedName name="TOTALP.7">#REF!</definedName>
    <definedName name="TOTALP2EQ" localSheetId="2">#REF!</definedName>
    <definedName name="TOTALP2EQ" localSheetId="0">#REF!</definedName>
    <definedName name="TOTALP2EQ" localSheetId="1">#REF!</definedName>
    <definedName name="TOTALP2EQ" localSheetId="3">#REF!</definedName>
    <definedName name="TOTALP2EQ">#REF!</definedName>
    <definedName name="TOTALP31ISFLSH" localSheetId="2">#REF!</definedName>
    <definedName name="TOTALP31ISFLSH" localSheetId="0">#REF!</definedName>
    <definedName name="TOTALP31ISFLSH" localSheetId="1">#REF!</definedName>
    <definedName name="TOTALP31ISFLSH" localSheetId="3">#REF!</definedName>
    <definedName name="TOTALP31ISFLSH">#REF!</definedName>
    <definedName name="TOTALP3GOB" localSheetId="2">#REF!</definedName>
    <definedName name="TOTALP3GOB" localSheetId="0">#REF!</definedName>
    <definedName name="TOTALP3GOB" localSheetId="1">#REF!</definedName>
    <definedName name="TOTALP3GOB" localSheetId="3">#REF!</definedName>
    <definedName name="TOTALP3GOB">#REF!</definedName>
    <definedName name="TOTALUTILIZ.1" localSheetId="2">#REF!</definedName>
    <definedName name="TOTALUTILIZ.1" localSheetId="0">#REF!</definedName>
    <definedName name="TOTALUTILIZ.1" localSheetId="1">#REF!</definedName>
    <definedName name="TOTALUTILIZ.1" localSheetId="3">#REF!</definedName>
    <definedName name="TOTALUTILIZ.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7" l="1"/>
  <c r="AH7" i="7"/>
  <c r="AI7" i="7" l="1"/>
  <c r="AI4" i="7"/>
  <c r="AJ10" i="7" l="1"/>
  <c r="AJ14" i="7"/>
  <c r="AJ18" i="7"/>
  <c r="AJ22" i="7"/>
  <c r="AJ26" i="7"/>
  <c r="AJ30" i="7"/>
  <c r="AJ34" i="7"/>
  <c r="AJ38" i="7"/>
  <c r="AJ42" i="7"/>
  <c r="AJ46" i="7"/>
  <c r="AJ50" i="7"/>
  <c r="AJ54" i="7"/>
  <c r="AJ58" i="7"/>
  <c r="AJ62" i="7"/>
  <c r="AJ66" i="7"/>
  <c r="AJ70" i="7"/>
  <c r="AJ74" i="7"/>
  <c r="AJ78" i="7"/>
  <c r="AJ82" i="7"/>
  <c r="AJ86" i="7"/>
  <c r="AJ90" i="7"/>
  <c r="AJ94" i="7"/>
  <c r="AJ98" i="7"/>
  <c r="AJ102" i="7"/>
  <c r="AJ106" i="7"/>
  <c r="AJ110" i="7"/>
  <c r="AJ114" i="7"/>
  <c r="AJ118" i="7"/>
  <c r="AJ122" i="7"/>
  <c r="AJ126" i="7"/>
  <c r="AJ138" i="7"/>
  <c r="AJ158" i="7"/>
  <c r="AJ11" i="7"/>
  <c r="AJ15" i="7"/>
  <c r="AJ19" i="7"/>
  <c r="AJ23" i="7"/>
  <c r="AJ27" i="7"/>
  <c r="AJ31" i="7"/>
  <c r="AJ35" i="7"/>
  <c r="AJ39" i="7"/>
  <c r="AJ43" i="7"/>
  <c r="AJ47" i="7"/>
  <c r="AJ51" i="7"/>
  <c r="AJ55" i="7"/>
  <c r="AJ59" i="7"/>
  <c r="AJ63" i="7"/>
  <c r="AJ67" i="7"/>
  <c r="AJ71" i="7"/>
  <c r="AJ75" i="7"/>
  <c r="AJ79" i="7"/>
  <c r="AJ83" i="7"/>
  <c r="AJ87" i="7"/>
  <c r="AJ91" i="7"/>
  <c r="AJ95" i="7"/>
  <c r="AJ99" i="7"/>
  <c r="AJ103" i="7"/>
  <c r="AJ107" i="7"/>
  <c r="AJ111" i="7"/>
  <c r="AJ115" i="7"/>
  <c r="AJ119" i="7"/>
  <c r="AJ123" i="7"/>
  <c r="AJ127" i="7"/>
  <c r="AJ131" i="7"/>
  <c r="AJ135" i="7"/>
  <c r="AJ139" i="7"/>
  <c r="AJ143" i="7"/>
  <c r="AJ147" i="7"/>
  <c r="AJ151" i="7"/>
  <c r="AJ155" i="7"/>
  <c r="AJ159" i="7"/>
  <c r="AJ163" i="7"/>
  <c r="AJ179" i="7"/>
  <c r="AJ8" i="7"/>
  <c r="AJ12" i="7"/>
  <c r="AJ16" i="7"/>
  <c r="AJ20" i="7"/>
  <c r="AJ24" i="7"/>
  <c r="AJ28" i="7"/>
  <c r="AJ32" i="7"/>
  <c r="AJ36" i="7"/>
  <c r="AJ40" i="7"/>
  <c r="AJ44" i="7"/>
  <c r="AJ48" i="7"/>
  <c r="AJ52" i="7"/>
  <c r="AJ56" i="7"/>
  <c r="AJ60" i="7"/>
  <c r="AJ64" i="7"/>
  <c r="AJ68" i="7"/>
  <c r="AJ72" i="7"/>
  <c r="AJ76" i="7"/>
  <c r="AJ80" i="7"/>
  <c r="AJ84" i="7"/>
  <c r="AJ88" i="7"/>
  <c r="AJ92" i="7"/>
  <c r="AJ96" i="7"/>
  <c r="AJ100" i="7"/>
  <c r="AJ104" i="7"/>
  <c r="AJ108" i="7"/>
  <c r="AJ112" i="7"/>
  <c r="AJ116" i="7"/>
  <c r="AJ120" i="7"/>
  <c r="AJ124" i="7"/>
  <c r="AJ128" i="7"/>
  <c r="AJ132" i="7"/>
  <c r="AJ136" i="7"/>
  <c r="AJ140" i="7"/>
  <c r="AJ144" i="7"/>
  <c r="AJ148" i="7"/>
  <c r="AJ152" i="7"/>
  <c r="AJ156" i="7"/>
  <c r="AJ160" i="7"/>
  <c r="AJ164" i="7"/>
  <c r="AJ168" i="7"/>
  <c r="AJ172" i="7"/>
  <c r="AJ176" i="7"/>
  <c r="AJ180" i="7"/>
  <c r="AJ184" i="7"/>
  <c r="AJ188" i="7"/>
  <c r="AJ130" i="7"/>
  <c r="AJ142" i="7"/>
  <c r="AJ154" i="7"/>
  <c r="AJ166" i="7"/>
  <c r="AJ174" i="7"/>
  <c r="AJ178" i="7"/>
  <c r="AJ7" i="7"/>
  <c r="AJ171" i="7"/>
  <c r="AJ183" i="7"/>
  <c r="AJ9" i="7"/>
  <c r="AJ13" i="7"/>
  <c r="AJ17" i="7"/>
  <c r="AJ21" i="7"/>
  <c r="AJ25" i="7"/>
  <c r="AJ29" i="7"/>
  <c r="AJ33" i="7"/>
  <c r="AJ37" i="7"/>
  <c r="AJ41" i="7"/>
  <c r="AJ45" i="7"/>
  <c r="AJ49" i="7"/>
  <c r="AJ53" i="7"/>
  <c r="AJ57" i="7"/>
  <c r="AJ61" i="7"/>
  <c r="AJ65" i="7"/>
  <c r="AJ69" i="7"/>
  <c r="AJ73" i="7"/>
  <c r="AJ77" i="7"/>
  <c r="AJ81" i="7"/>
  <c r="AJ85" i="7"/>
  <c r="AJ89" i="7"/>
  <c r="AJ93" i="7"/>
  <c r="AJ97" i="7"/>
  <c r="AJ101" i="7"/>
  <c r="AJ105" i="7"/>
  <c r="AJ109" i="7"/>
  <c r="AJ113" i="7"/>
  <c r="AJ117" i="7"/>
  <c r="AJ121" i="7"/>
  <c r="AJ125" i="7"/>
  <c r="AJ129" i="7"/>
  <c r="AJ133" i="7"/>
  <c r="AJ137" i="7"/>
  <c r="AJ141" i="7"/>
  <c r="AJ145" i="7"/>
  <c r="AJ149" i="7"/>
  <c r="AJ153" i="7"/>
  <c r="AJ157" i="7"/>
  <c r="AJ161" i="7"/>
  <c r="AJ165" i="7"/>
  <c r="AJ169" i="7"/>
  <c r="AJ173" i="7"/>
  <c r="AJ177" i="7"/>
  <c r="AJ181" i="7"/>
  <c r="AJ185" i="7"/>
  <c r="AJ189" i="7"/>
  <c r="AJ134" i="7"/>
  <c r="AJ146" i="7"/>
  <c r="AJ150" i="7"/>
  <c r="AJ162" i="7"/>
  <c r="AJ170" i="7"/>
  <c r="AJ182" i="7"/>
  <c r="AJ186" i="7"/>
  <c r="AJ167" i="7"/>
  <c r="AJ175" i="7"/>
  <c r="AJ187" i="7"/>
  <c r="B8" i="8"/>
  <c r="AI2" i="8" l="1"/>
  <c r="AF6" i="8" l="1"/>
  <c r="A10" i="8" l="1"/>
  <c r="A11" i="7" s="1"/>
  <c r="F175" i="8"/>
  <c r="AH6" i="8" l="1"/>
  <c r="AE188" i="11" l="1"/>
  <c r="AD188" i="11"/>
  <c r="AE187" i="11"/>
  <c r="AD187" i="11"/>
  <c r="AE186" i="11"/>
  <c r="AD186" i="11"/>
  <c r="AE185" i="11"/>
  <c r="AD185" i="11"/>
  <c r="AE184" i="11"/>
  <c r="AD184" i="11"/>
  <c r="AE183" i="11"/>
  <c r="AD183" i="11"/>
  <c r="AE182" i="11"/>
  <c r="AD182" i="11"/>
  <c r="AE181" i="11"/>
  <c r="AD181" i="11"/>
  <c r="AE180" i="11"/>
  <c r="AD180" i="11"/>
  <c r="AE179" i="11"/>
  <c r="AD179" i="11"/>
  <c r="AE178" i="11"/>
  <c r="AD178" i="11"/>
  <c r="AE177" i="11"/>
  <c r="AD177" i="11"/>
  <c r="AE176" i="11"/>
  <c r="AD176" i="11"/>
  <c r="AE175" i="11"/>
  <c r="AD175" i="11"/>
  <c r="AE174" i="11"/>
  <c r="AD174" i="11"/>
  <c r="AE173" i="11"/>
  <c r="AD173" i="11"/>
  <c r="AE172" i="11"/>
  <c r="AD172" i="11"/>
  <c r="AE171" i="11"/>
  <c r="AD171" i="11"/>
  <c r="AE170" i="11"/>
  <c r="AD170" i="11"/>
  <c r="AE169" i="11"/>
  <c r="AD169" i="11"/>
  <c r="AE168" i="11"/>
  <c r="AD168" i="11"/>
  <c r="AE167" i="11"/>
  <c r="AD167" i="11"/>
  <c r="AE166" i="11"/>
  <c r="AD166" i="11"/>
  <c r="AE165" i="11"/>
  <c r="AD165" i="11"/>
  <c r="AE164" i="11"/>
  <c r="AD164" i="11"/>
  <c r="AE163" i="11"/>
  <c r="AD163" i="11"/>
  <c r="AE162" i="11"/>
  <c r="AD162" i="11"/>
  <c r="AE161" i="11"/>
  <c r="AD161" i="11"/>
  <c r="AE160" i="11"/>
  <c r="AD160" i="11"/>
  <c r="AE159" i="11"/>
  <c r="AD159" i="11"/>
  <c r="AE158" i="11"/>
  <c r="AD158" i="11"/>
  <c r="AE157" i="11"/>
  <c r="AD157" i="11"/>
  <c r="AE156" i="11"/>
  <c r="AD156" i="11"/>
  <c r="AE155" i="11"/>
  <c r="AD155" i="11"/>
  <c r="AE154" i="11"/>
  <c r="AD154" i="11"/>
  <c r="AE153" i="11"/>
  <c r="AD153" i="11"/>
  <c r="AE152" i="11"/>
  <c r="AD152" i="11"/>
  <c r="AE151" i="11"/>
  <c r="AD151" i="11"/>
  <c r="AE150" i="11"/>
  <c r="AD150" i="11"/>
  <c r="AE149" i="11"/>
  <c r="AD149" i="11"/>
  <c r="AE148" i="11"/>
  <c r="AD148" i="11"/>
  <c r="AE147" i="11"/>
  <c r="AD147" i="11"/>
  <c r="AE146" i="11"/>
  <c r="AD146" i="11"/>
  <c r="AE145" i="11"/>
  <c r="AD145" i="11"/>
  <c r="AE144" i="11"/>
  <c r="AD144" i="11"/>
  <c r="AE143" i="11"/>
  <c r="AD143" i="11"/>
  <c r="AE142" i="11"/>
  <c r="AD142" i="11"/>
  <c r="AE141" i="11"/>
  <c r="AD141" i="11"/>
  <c r="AE140" i="11"/>
  <c r="AD140" i="11"/>
  <c r="AE139" i="11"/>
  <c r="AD139" i="11"/>
  <c r="AE138" i="11"/>
  <c r="AD138" i="11"/>
  <c r="AE137" i="11"/>
  <c r="AD137" i="11"/>
  <c r="AE136" i="11"/>
  <c r="AD136" i="11"/>
  <c r="AE135" i="11"/>
  <c r="AD135" i="11"/>
  <c r="AE134" i="11"/>
  <c r="AD134" i="11"/>
  <c r="AE133" i="11"/>
  <c r="AD133" i="11"/>
  <c r="AE132" i="11"/>
  <c r="AD132" i="11"/>
  <c r="AE131" i="11"/>
  <c r="AD131" i="11"/>
  <c r="AE130" i="11"/>
  <c r="AD130" i="11"/>
  <c r="AE129" i="11"/>
  <c r="AD129" i="11"/>
  <c r="AE128" i="11"/>
  <c r="AD128" i="11"/>
  <c r="AE127" i="11"/>
  <c r="AD127" i="11"/>
  <c r="AE126" i="11"/>
  <c r="AD126" i="11"/>
  <c r="AE125" i="11"/>
  <c r="AD125" i="11"/>
  <c r="AE124" i="11"/>
  <c r="AD124" i="11"/>
  <c r="AE123" i="11"/>
  <c r="AD123" i="11"/>
  <c r="AE122" i="11"/>
  <c r="AD122" i="11"/>
  <c r="AE121" i="11"/>
  <c r="AD121" i="11"/>
  <c r="AE120" i="11"/>
  <c r="AD120" i="11"/>
  <c r="AE119" i="11"/>
  <c r="AD119" i="11"/>
  <c r="AE118" i="11"/>
  <c r="AD118" i="11"/>
  <c r="AE117" i="11"/>
  <c r="AD117" i="11"/>
  <c r="AE116" i="11"/>
  <c r="AD116" i="11"/>
  <c r="AE115" i="11"/>
  <c r="AD115" i="11"/>
  <c r="AE114" i="11"/>
  <c r="AD114" i="11"/>
  <c r="AE113" i="11"/>
  <c r="AD113" i="11"/>
  <c r="AE112" i="11"/>
  <c r="AD112" i="11"/>
  <c r="AE111" i="11"/>
  <c r="AD111" i="11"/>
  <c r="AE110" i="11"/>
  <c r="AD110" i="11"/>
  <c r="AE109" i="11"/>
  <c r="AD109" i="11"/>
  <c r="AE108" i="11"/>
  <c r="AD108" i="11"/>
  <c r="AE107" i="11"/>
  <c r="AD107" i="11"/>
  <c r="AE106" i="11"/>
  <c r="AD106" i="11"/>
  <c r="AE105" i="11"/>
  <c r="AD105" i="11"/>
  <c r="AE104" i="11"/>
  <c r="AD104" i="11"/>
  <c r="AE103" i="11"/>
  <c r="AD103" i="11"/>
  <c r="AE102" i="11"/>
  <c r="AD102" i="11"/>
  <c r="AE101" i="11"/>
  <c r="AD101" i="11"/>
  <c r="AE100" i="11"/>
  <c r="AD100" i="11"/>
  <c r="AE99" i="11"/>
  <c r="AD99" i="11"/>
  <c r="AE98" i="11"/>
  <c r="AD98" i="11"/>
  <c r="AE97" i="11"/>
  <c r="AD97" i="11"/>
  <c r="AE96" i="11"/>
  <c r="AD96" i="11"/>
  <c r="AE95" i="11"/>
  <c r="AD95" i="11"/>
  <c r="AE94" i="11"/>
  <c r="AD94" i="11"/>
  <c r="AE93" i="11"/>
  <c r="AD93" i="11"/>
  <c r="AE92" i="11"/>
  <c r="AD92" i="11"/>
  <c r="AE91" i="11"/>
  <c r="AD91" i="11"/>
  <c r="AE90" i="11"/>
  <c r="AD90" i="11"/>
  <c r="AE89" i="11"/>
  <c r="AD89" i="11"/>
  <c r="AE88" i="11"/>
  <c r="AD88" i="11"/>
  <c r="AE87" i="11"/>
  <c r="AD87" i="11"/>
  <c r="AE86" i="11"/>
  <c r="AD86" i="11"/>
  <c r="AE85" i="11"/>
  <c r="AD85" i="11"/>
  <c r="AE84" i="11"/>
  <c r="AD84" i="11"/>
  <c r="AE83" i="11"/>
  <c r="AD83" i="11"/>
  <c r="AE82" i="11"/>
  <c r="AD82" i="11"/>
  <c r="AE81" i="11"/>
  <c r="AD81" i="11"/>
  <c r="AE80" i="11"/>
  <c r="AD80" i="11"/>
  <c r="AE79" i="11"/>
  <c r="AD79" i="11"/>
  <c r="AE78" i="11"/>
  <c r="AD78" i="11"/>
  <c r="AE77" i="11"/>
  <c r="AD77" i="11"/>
  <c r="AE76" i="11"/>
  <c r="AD76" i="11"/>
  <c r="AE75" i="11"/>
  <c r="AD75" i="11"/>
  <c r="AE74" i="11"/>
  <c r="AD74" i="11"/>
  <c r="AE73" i="11"/>
  <c r="AD73" i="11"/>
  <c r="AE72" i="11"/>
  <c r="AD72" i="11"/>
  <c r="AE71" i="11"/>
  <c r="AD71" i="11"/>
  <c r="AE70" i="11"/>
  <c r="AD70" i="11"/>
  <c r="AE69" i="11"/>
  <c r="AD69" i="11"/>
  <c r="AE68" i="11"/>
  <c r="AD68" i="11"/>
  <c r="AE67" i="11"/>
  <c r="AD67" i="11"/>
  <c r="AE66" i="11"/>
  <c r="AD66" i="11"/>
  <c r="AE65" i="11"/>
  <c r="AD65" i="11"/>
  <c r="AE64" i="11"/>
  <c r="AD64" i="11"/>
  <c r="AE63" i="11"/>
  <c r="AD63" i="11"/>
  <c r="AE62" i="11"/>
  <c r="AD62" i="11"/>
  <c r="AE61" i="11"/>
  <c r="AD61" i="11"/>
  <c r="AE60" i="11"/>
  <c r="AD60" i="11"/>
  <c r="AE59" i="11"/>
  <c r="AD59" i="11"/>
  <c r="AE58" i="11"/>
  <c r="AD58" i="11"/>
  <c r="AE57" i="11"/>
  <c r="AD57" i="11"/>
  <c r="AE56" i="11"/>
  <c r="AD56" i="11"/>
  <c r="AE55" i="11"/>
  <c r="AD55" i="11"/>
  <c r="AE54" i="11"/>
  <c r="AD54" i="11"/>
  <c r="AE53" i="11"/>
  <c r="AD53" i="11"/>
  <c r="AE52" i="11"/>
  <c r="AD52" i="11"/>
  <c r="AE51" i="11"/>
  <c r="AD51" i="11"/>
  <c r="AE50" i="11"/>
  <c r="AD50" i="11"/>
  <c r="AE49" i="11"/>
  <c r="AD49" i="11"/>
  <c r="AE48" i="11"/>
  <c r="AD48" i="11"/>
  <c r="AE47" i="11"/>
  <c r="AD47" i="11"/>
  <c r="AE46" i="11"/>
  <c r="AD46" i="11"/>
  <c r="AE45" i="11"/>
  <c r="AD45" i="11"/>
  <c r="AE44" i="11"/>
  <c r="AD44" i="11"/>
  <c r="AE43" i="11"/>
  <c r="AD43" i="11"/>
  <c r="AE42" i="11"/>
  <c r="AD42" i="11"/>
  <c r="AE41" i="11"/>
  <c r="AD41" i="11"/>
  <c r="AE40" i="11"/>
  <c r="AD40" i="11"/>
  <c r="AE39" i="11"/>
  <c r="AD39" i="11"/>
  <c r="AE38" i="11"/>
  <c r="AD38" i="11"/>
  <c r="AE37" i="11"/>
  <c r="AD37" i="11"/>
  <c r="AE36" i="11"/>
  <c r="AD36" i="11"/>
  <c r="AE35" i="11"/>
  <c r="AD35" i="11"/>
  <c r="AE34" i="11"/>
  <c r="AD34" i="11"/>
  <c r="AE33" i="11"/>
  <c r="AD33" i="11"/>
  <c r="AE32" i="11"/>
  <c r="AD32" i="11"/>
  <c r="AE31" i="11"/>
  <c r="AD31" i="11"/>
  <c r="AE30" i="11"/>
  <c r="AD30" i="11"/>
  <c r="AE29" i="11"/>
  <c r="AD29" i="11"/>
  <c r="AE28" i="11"/>
  <c r="AD28" i="11"/>
  <c r="AE27" i="11"/>
  <c r="AD27" i="11"/>
  <c r="AE26" i="11"/>
  <c r="AD26" i="11"/>
  <c r="AE25" i="11"/>
  <c r="AD25" i="11"/>
  <c r="AE24" i="11"/>
  <c r="AD24" i="11"/>
  <c r="AE23" i="11"/>
  <c r="AD23" i="11"/>
  <c r="AE22" i="11"/>
  <c r="AD22" i="11"/>
  <c r="AE21" i="11"/>
  <c r="AD21" i="11"/>
  <c r="AE20" i="11"/>
  <c r="AD20" i="11"/>
  <c r="AE19" i="11"/>
  <c r="AD19" i="11"/>
  <c r="AE18" i="11"/>
  <c r="AD18" i="11"/>
  <c r="AE17" i="11"/>
  <c r="AD17" i="11"/>
  <c r="AE16" i="11"/>
  <c r="AD16" i="11"/>
  <c r="AE15" i="11"/>
  <c r="AD15" i="11"/>
  <c r="AE14" i="11"/>
  <c r="AD14" i="11"/>
  <c r="AE13" i="11"/>
  <c r="AD13" i="11"/>
  <c r="AE12" i="11"/>
  <c r="AD12" i="11"/>
  <c r="AE11" i="11"/>
  <c r="AD11" i="11"/>
  <c r="AE10" i="11"/>
  <c r="AD10" i="11"/>
  <c r="AE9" i="11"/>
  <c r="AD9" i="11"/>
  <c r="AE8" i="11"/>
  <c r="AD8" i="11"/>
  <c r="AE7" i="11"/>
  <c r="AD7" i="11"/>
  <c r="AE6" i="11"/>
  <c r="AD6" i="11"/>
  <c r="AC188" i="11"/>
  <c r="Z188" i="11"/>
  <c r="Y188" i="11"/>
  <c r="AC187" i="11"/>
  <c r="Z187" i="11"/>
  <c r="Y187" i="11"/>
  <c r="AC186" i="11"/>
  <c r="Z186" i="11"/>
  <c r="Y186" i="11"/>
  <c r="AC185" i="11"/>
  <c r="Z185" i="11"/>
  <c r="Y185" i="11"/>
  <c r="AC184" i="11"/>
  <c r="Z184" i="11"/>
  <c r="Y184" i="11"/>
  <c r="AC183" i="11"/>
  <c r="Z183" i="11"/>
  <c r="Y183" i="11"/>
  <c r="AC182" i="11"/>
  <c r="Z182" i="11"/>
  <c r="Y182" i="11"/>
  <c r="AC181" i="11"/>
  <c r="Z181" i="11"/>
  <c r="Y181" i="11"/>
  <c r="AC180" i="11"/>
  <c r="Z180" i="11"/>
  <c r="Y180" i="11"/>
  <c r="AC179" i="11"/>
  <c r="Z179" i="11"/>
  <c r="Y179" i="11"/>
  <c r="AC178" i="11"/>
  <c r="Z178" i="11"/>
  <c r="Y178" i="11"/>
  <c r="AC177" i="11"/>
  <c r="Z177" i="11"/>
  <c r="Y177" i="11"/>
  <c r="AC176" i="11"/>
  <c r="Z176" i="11"/>
  <c r="Y176" i="11"/>
  <c r="AC175" i="11"/>
  <c r="Z175" i="11"/>
  <c r="Y175" i="11"/>
  <c r="AC174" i="11"/>
  <c r="Z174" i="11"/>
  <c r="Y174" i="11"/>
  <c r="AC173" i="11"/>
  <c r="Z173" i="11"/>
  <c r="Y173" i="11"/>
  <c r="AC172" i="11"/>
  <c r="Z172" i="11"/>
  <c r="Y172" i="11"/>
  <c r="AC171" i="11"/>
  <c r="Z171" i="11"/>
  <c r="Y171" i="11"/>
  <c r="AC170" i="11"/>
  <c r="Z170" i="11"/>
  <c r="Y170" i="11"/>
  <c r="AC169" i="11"/>
  <c r="Z169" i="11"/>
  <c r="Y169" i="11"/>
  <c r="AC168" i="11"/>
  <c r="Z168" i="11"/>
  <c r="Y168" i="11"/>
  <c r="AC167" i="11"/>
  <c r="Z167" i="11"/>
  <c r="Y167" i="11"/>
  <c r="AC166" i="11"/>
  <c r="Z166" i="11"/>
  <c r="Y166" i="11"/>
  <c r="AC165" i="11"/>
  <c r="Z165" i="11"/>
  <c r="Y165" i="11"/>
  <c r="AC164" i="11"/>
  <c r="Z164" i="11"/>
  <c r="Y164" i="11"/>
  <c r="AC163" i="11"/>
  <c r="Z163" i="11"/>
  <c r="Y163" i="11"/>
  <c r="AC162" i="11"/>
  <c r="Z162" i="11"/>
  <c r="Y162" i="11"/>
  <c r="AC161" i="11"/>
  <c r="Z161" i="11"/>
  <c r="Y161" i="11"/>
  <c r="AC160" i="11"/>
  <c r="Z160" i="11"/>
  <c r="Y160" i="11"/>
  <c r="AC159" i="11"/>
  <c r="Z159" i="11"/>
  <c r="Y159" i="11"/>
  <c r="AC158" i="11"/>
  <c r="Z158" i="11"/>
  <c r="Y158" i="11"/>
  <c r="AC157" i="11"/>
  <c r="Z157" i="11"/>
  <c r="Y157" i="11"/>
  <c r="AC156" i="11"/>
  <c r="Z156" i="11"/>
  <c r="Y156" i="11"/>
  <c r="AC155" i="11"/>
  <c r="Z155" i="11"/>
  <c r="Y155" i="11"/>
  <c r="AC154" i="11"/>
  <c r="Z154" i="11"/>
  <c r="Y154" i="11"/>
  <c r="AC153" i="11"/>
  <c r="Z153" i="11"/>
  <c r="Y153" i="11"/>
  <c r="AC152" i="11"/>
  <c r="Z152" i="11"/>
  <c r="Y152" i="11"/>
  <c r="AC151" i="11"/>
  <c r="Z151" i="11"/>
  <c r="Y151" i="11"/>
  <c r="AC150" i="11"/>
  <c r="Z150" i="11"/>
  <c r="Y150" i="11"/>
  <c r="AC149" i="11"/>
  <c r="Z149" i="11"/>
  <c r="Y149" i="11"/>
  <c r="AC148" i="11"/>
  <c r="Z148" i="11"/>
  <c r="Y148" i="11"/>
  <c r="AC147" i="11"/>
  <c r="Z147" i="11"/>
  <c r="Y147" i="11"/>
  <c r="AC146" i="11"/>
  <c r="Z146" i="11"/>
  <c r="Y146" i="11"/>
  <c r="AC145" i="11"/>
  <c r="Z145" i="11"/>
  <c r="Y145" i="11"/>
  <c r="AC144" i="11"/>
  <c r="Z144" i="11"/>
  <c r="Y144" i="11"/>
  <c r="AC143" i="11"/>
  <c r="Z143" i="11"/>
  <c r="Y143" i="11"/>
  <c r="AC142" i="11"/>
  <c r="Z142" i="11"/>
  <c r="Y142" i="11"/>
  <c r="AC141" i="11"/>
  <c r="Z141" i="11"/>
  <c r="Y141" i="11"/>
  <c r="AC140" i="11"/>
  <c r="Z140" i="11"/>
  <c r="Y140" i="11"/>
  <c r="AC139" i="11"/>
  <c r="Z139" i="11"/>
  <c r="Y139" i="11"/>
  <c r="AC138" i="11"/>
  <c r="Z138" i="11"/>
  <c r="Y138" i="11"/>
  <c r="AC137" i="11"/>
  <c r="Z137" i="11"/>
  <c r="Y137" i="11"/>
  <c r="AC136" i="11"/>
  <c r="Z136" i="11"/>
  <c r="Y136" i="11"/>
  <c r="AC135" i="11"/>
  <c r="Z135" i="11"/>
  <c r="Y135" i="11"/>
  <c r="AC134" i="11"/>
  <c r="Z134" i="11"/>
  <c r="Y134" i="11"/>
  <c r="AC133" i="11"/>
  <c r="Z133" i="11"/>
  <c r="Y133" i="11"/>
  <c r="AC132" i="11"/>
  <c r="Z132" i="11"/>
  <c r="Y132" i="11"/>
  <c r="AC131" i="11"/>
  <c r="Z131" i="11"/>
  <c r="Y131" i="11"/>
  <c r="AC130" i="11"/>
  <c r="Z130" i="11"/>
  <c r="Y130" i="11"/>
  <c r="AC129" i="11"/>
  <c r="Z129" i="11"/>
  <c r="Y129" i="11"/>
  <c r="AC128" i="11"/>
  <c r="Z128" i="11"/>
  <c r="Y128" i="11"/>
  <c r="AC127" i="11"/>
  <c r="Z127" i="11"/>
  <c r="Y127" i="11"/>
  <c r="AC126" i="11"/>
  <c r="Z126" i="11"/>
  <c r="Y126" i="11"/>
  <c r="AC125" i="11"/>
  <c r="Z125" i="11"/>
  <c r="Y125" i="11"/>
  <c r="AC124" i="11"/>
  <c r="Z124" i="11"/>
  <c r="Y124" i="11"/>
  <c r="AC123" i="11"/>
  <c r="Z123" i="11"/>
  <c r="Y123" i="11"/>
  <c r="AC122" i="11"/>
  <c r="Z122" i="11"/>
  <c r="Y122" i="11"/>
  <c r="AC121" i="11"/>
  <c r="Z121" i="11"/>
  <c r="Y121" i="11"/>
  <c r="AC120" i="11"/>
  <c r="Z120" i="11"/>
  <c r="Y120" i="11"/>
  <c r="AC119" i="11"/>
  <c r="Z119" i="11"/>
  <c r="Y119" i="11"/>
  <c r="AC118" i="11"/>
  <c r="Z118" i="11"/>
  <c r="Y118" i="11"/>
  <c r="AC117" i="11"/>
  <c r="Z117" i="11"/>
  <c r="Y117" i="11"/>
  <c r="AC116" i="11"/>
  <c r="Z116" i="11"/>
  <c r="Y116" i="11"/>
  <c r="AC115" i="11"/>
  <c r="Z115" i="11"/>
  <c r="Y115" i="11"/>
  <c r="AC114" i="11"/>
  <c r="Z114" i="11"/>
  <c r="Y114" i="11"/>
  <c r="AC113" i="11"/>
  <c r="Z113" i="11"/>
  <c r="Y113" i="11"/>
  <c r="AC112" i="11"/>
  <c r="Z112" i="11"/>
  <c r="Y112" i="11"/>
  <c r="AC111" i="11"/>
  <c r="Z111" i="11"/>
  <c r="Y111" i="11"/>
  <c r="AC110" i="11"/>
  <c r="Z110" i="11"/>
  <c r="Y110" i="11"/>
  <c r="AC109" i="11"/>
  <c r="Z109" i="11"/>
  <c r="Y109" i="11"/>
  <c r="AC108" i="11"/>
  <c r="Z108" i="11"/>
  <c r="Y108" i="11"/>
  <c r="AC107" i="11"/>
  <c r="Z107" i="11"/>
  <c r="Y107" i="11"/>
  <c r="AC106" i="11"/>
  <c r="Z106" i="11"/>
  <c r="Y106" i="11"/>
  <c r="AC105" i="11"/>
  <c r="Z105" i="11"/>
  <c r="Y105" i="11"/>
  <c r="AC104" i="11"/>
  <c r="Z104" i="11"/>
  <c r="Y104" i="11"/>
  <c r="AC103" i="11"/>
  <c r="Z103" i="11"/>
  <c r="Y103" i="11"/>
  <c r="AC102" i="11"/>
  <c r="Z102" i="11"/>
  <c r="Y102" i="11"/>
  <c r="AC101" i="11"/>
  <c r="Z101" i="11"/>
  <c r="Y101" i="11"/>
  <c r="AC100" i="11"/>
  <c r="Z100" i="11"/>
  <c r="Y100" i="11"/>
  <c r="AC99" i="11"/>
  <c r="Z99" i="11"/>
  <c r="Y99" i="11"/>
  <c r="AC98" i="11"/>
  <c r="Z98" i="11"/>
  <c r="Y98" i="11"/>
  <c r="AC97" i="11"/>
  <c r="Z97" i="11"/>
  <c r="Y97" i="11"/>
  <c r="AC96" i="11"/>
  <c r="Z96" i="11"/>
  <c r="Y96" i="11"/>
  <c r="AC95" i="11"/>
  <c r="Z95" i="11"/>
  <c r="Y95" i="11"/>
  <c r="AC94" i="11"/>
  <c r="Z94" i="11"/>
  <c r="Y94" i="11"/>
  <c r="AC93" i="11"/>
  <c r="Z93" i="11"/>
  <c r="Y93" i="11"/>
  <c r="AC92" i="11"/>
  <c r="Z92" i="11"/>
  <c r="Y92" i="11"/>
  <c r="AC91" i="11"/>
  <c r="Z91" i="11"/>
  <c r="Y91" i="11"/>
  <c r="AC90" i="11"/>
  <c r="Z90" i="11"/>
  <c r="Y90" i="11"/>
  <c r="AC89" i="11"/>
  <c r="Z89" i="11"/>
  <c r="Y89" i="11"/>
  <c r="AC88" i="11"/>
  <c r="Z88" i="11"/>
  <c r="Y88" i="11"/>
  <c r="AC87" i="11"/>
  <c r="Z87" i="11"/>
  <c r="Y87" i="11"/>
  <c r="AC86" i="11"/>
  <c r="Z86" i="11"/>
  <c r="Y86" i="11"/>
  <c r="AC85" i="11"/>
  <c r="Z85" i="11"/>
  <c r="Y85" i="11"/>
  <c r="AC84" i="11"/>
  <c r="Z84" i="11"/>
  <c r="Y84" i="11"/>
  <c r="AC83" i="11"/>
  <c r="Z83" i="11"/>
  <c r="Y83" i="11"/>
  <c r="AC82" i="11"/>
  <c r="Z82" i="11"/>
  <c r="Y82" i="11"/>
  <c r="AC81" i="11"/>
  <c r="Z81" i="11"/>
  <c r="Y81" i="11"/>
  <c r="AC80" i="11"/>
  <c r="Z80" i="11"/>
  <c r="Y80" i="11"/>
  <c r="AC79" i="11"/>
  <c r="Z79" i="11"/>
  <c r="Y79" i="11"/>
  <c r="AC78" i="11"/>
  <c r="Z78" i="11"/>
  <c r="Y78" i="11"/>
  <c r="AC77" i="11"/>
  <c r="Z77" i="11"/>
  <c r="Y77" i="11"/>
  <c r="AC76" i="11"/>
  <c r="Z76" i="11"/>
  <c r="Y76" i="11"/>
  <c r="AC75" i="11"/>
  <c r="Z75" i="11"/>
  <c r="Y75" i="11"/>
  <c r="AC74" i="11"/>
  <c r="Z74" i="11"/>
  <c r="Y74" i="11"/>
  <c r="AC73" i="11"/>
  <c r="Z73" i="11"/>
  <c r="Y73" i="11"/>
  <c r="AC72" i="11"/>
  <c r="Z72" i="11"/>
  <c r="Y72" i="11"/>
  <c r="AC71" i="11"/>
  <c r="Z71" i="11"/>
  <c r="Y71" i="11"/>
  <c r="AC70" i="11"/>
  <c r="Z70" i="11"/>
  <c r="Y70" i="11"/>
  <c r="AC69" i="11"/>
  <c r="Z69" i="11"/>
  <c r="Y69" i="11"/>
  <c r="AC68" i="11"/>
  <c r="Z68" i="11"/>
  <c r="Y68" i="11"/>
  <c r="AC67" i="11"/>
  <c r="Z67" i="11"/>
  <c r="Y67" i="11"/>
  <c r="AC66" i="11"/>
  <c r="Z66" i="11"/>
  <c r="Y66" i="11"/>
  <c r="AC65" i="11"/>
  <c r="Z65" i="11"/>
  <c r="Y65" i="11"/>
  <c r="AC64" i="11"/>
  <c r="Z64" i="11"/>
  <c r="Y64" i="11"/>
  <c r="AC63" i="11"/>
  <c r="Z63" i="11"/>
  <c r="Y63" i="11"/>
  <c r="AC62" i="11"/>
  <c r="Z62" i="11"/>
  <c r="Y62" i="11"/>
  <c r="AC61" i="11"/>
  <c r="Z61" i="11"/>
  <c r="Y61" i="11"/>
  <c r="AC60" i="11"/>
  <c r="Z60" i="11"/>
  <c r="Y60" i="11"/>
  <c r="AC59" i="11"/>
  <c r="Z59" i="11"/>
  <c r="Y59" i="11"/>
  <c r="AC58" i="11"/>
  <c r="Z58" i="11"/>
  <c r="Y58" i="11"/>
  <c r="AC57" i="11"/>
  <c r="Z57" i="11"/>
  <c r="Y57" i="11"/>
  <c r="AC56" i="11"/>
  <c r="Z56" i="11"/>
  <c r="Y56" i="11"/>
  <c r="AC55" i="11"/>
  <c r="Z55" i="11"/>
  <c r="Y55" i="11"/>
  <c r="AC54" i="11"/>
  <c r="Z54" i="11"/>
  <c r="Y54" i="11"/>
  <c r="AC53" i="11"/>
  <c r="Z53" i="11"/>
  <c r="Y53" i="11"/>
  <c r="AC52" i="11"/>
  <c r="Z52" i="11"/>
  <c r="Y52" i="11"/>
  <c r="AC51" i="11"/>
  <c r="Z51" i="11"/>
  <c r="Y51" i="11"/>
  <c r="AC50" i="11"/>
  <c r="Z50" i="11"/>
  <c r="Y50" i="11"/>
  <c r="AC49" i="11"/>
  <c r="Z49" i="11"/>
  <c r="Y49" i="11"/>
  <c r="AC48" i="11"/>
  <c r="Z48" i="11"/>
  <c r="Y48" i="11"/>
  <c r="AC47" i="11"/>
  <c r="Z47" i="11"/>
  <c r="Y47" i="11"/>
  <c r="AC46" i="11"/>
  <c r="Z46" i="11"/>
  <c r="Y46" i="11"/>
  <c r="AC45" i="11"/>
  <c r="Z45" i="11"/>
  <c r="Y45" i="11"/>
  <c r="AC44" i="11"/>
  <c r="Z44" i="11"/>
  <c r="Y44" i="11"/>
  <c r="AC43" i="11"/>
  <c r="Z43" i="11"/>
  <c r="Y43" i="11"/>
  <c r="AC42" i="11"/>
  <c r="Z42" i="11"/>
  <c r="Y42" i="11"/>
  <c r="AC41" i="11"/>
  <c r="Z41" i="11"/>
  <c r="Y41" i="11"/>
  <c r="AC40" i="11"/>
  <c r="Z40" i="11"/>
  <c r="Y40" i="11"/>
  <c r="AC39" i="11"/>
  <c r="Z39" i="11"/>
  <c r="Y39" i="11"/>
  <c r="AC38" i="11"/>
  <c r="Z38" i="11"/>
  <c r="Y38" i="11"/>
  <c r="AC37" i="11"/>
  <c r="Z37" i="11"/>
  <c r="Y37" i="11"/>
  <c r="AC36" i="11"/>
  <c r="Z36" i="11"/>
  <c r="Y36" i="11"/>
  <c r="AC35" i="11"/>
  <c r="Z35" i="11"/>
  <c r="Y35" i="11"/>
  <c r="AC34" i="11"/>
  <c r="Z34" i="11"/>
  <c r="Y34" i="11"/>
  <c r="AC33" i="11"/>
  <c r="Z33" i="11"/>
  <c r="Y33" i="11"/>
  <c r="AC32" i="11"/>
  <c r="Z32" i="11"/>
  <c r="Y32" i="11"/>
  <c r="AC31" i="11"/>
  <c r="Z31" i="11"/>
  <c r="Y31" i="11"/>
  <c r="AC30" i="11"/>
  <c r="Z30" i="11"/>
  <c r="Y30" i="11"/>
  <c r="AC29" i="11"/>
  <c r="Z29" i="11"/>
  <c r="Y29" i="11"/>
  <c r="AC28" i="11"/>
  <c r="Z28" i="11"/>
  <c r="Y28" i="11"/>
  <c r="AC27" i="11"/>
  <c r="Z27" i="11"/>
  <c r="Y27" i="11"/>
  <c r="AC26" i="11"/>
  <c r="Z26" i="11"/>
  <c r="Y26" i="11"/>
  <c r="AC25" i="11"/>
  <c r="Z25" i="11"/>
  <c r="Y25" i="11"/>
  <c r="AC24" i="11"/>
  <c r="Z24" i="11"/>
  <c r="Y24" i="11"/>
  <c r="AC23" i="11"/>
  <c r="Z23" i="11"/>
  <c r="Y23" i="11"/>
  <c r="AC22" i="11"/>
  <c r="Z22" i="11"/>
  <c r="Y22" i="11"/>
  <c r="AC21" i="11"/>
  <c r="Z21" i="11"/>
  <c r="Y21" i="11"/>
  <c r="AC20" i="11"/>
  <c r="Z20" i="11"/>
  <c r="Y20" i="11"/>
  <c r="AC19" i="11"/>
  <c r="Z19" i="11"/>
  <c r="Y19" i="11"/>
  <c r="AC18" i="11"/>
  <c r="Z18" i="11"/>
  <c r="Y18" i="11"/>
  <c r="AC17" i="11"/>
  <c r="Z17" i="11"/>
  <c r="Y17" i="11"/>
  <c r="AC16" i="11"/>
  <c r="Z16" i="11"/>
  <c r="Y16" i="11"/>
  <c r="AC15" i="11"/>
  <c r="Z15" i="11"/>
  <c r="Y15" i="11"/>
  <c r="AC14" i="11"/>
  <c r="Z14" i="11"/>
  <c r="Y14" i="11"/>
  <c r="AC13" i="11"/>
  <c r="Z13" i="11"/>
  <c r="Y13" i="11"/>
  <c r="AC12" i="11"/>
  <c r="Z12" i="11"/>
  <c r="Y12" i="11"/>
  <c r="AC11" i="11"/>
  <c r="Z11" i="11"/>
  <c r="Y11" i="11"/>
  <c r="AC10" i="11"/>
  <c r="Z10" i="11"/>
  <c r="Y10" i="11"/>
  <c r="AC9" i="11"/>
  <c r="Z9" i="11"/>
  <c r="Y9" i="11"/>
  <c r="AC8" i="11"/>
  <c r="Z8" i="11"/>
  <c r="Y8" i="11"/>
  <c r="AC7" i="11"/>
  <c r="Z7" i="11"/>
  <c r="Y7" i="11"/>
  <c r="AC6" i="11"/>
  <c r="Z6" i="11"/>
  <c r="Y6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L8" i="7" l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7" i="7"/>
  <c r="H13" i="8"/>
  <c r="H14" i="7" s="1"/>
  <c r="H14" i="8"/>
  <c r="H15" i="7" s="1"/>
  <c r="H15" i="8"/>
  <c r="H16" i="7" s="1"/>
  <c r="H16" i="8"/>
  <c r="H17" i="7" s="1"/>
  <c r="H17" i="8"/>
  <c r="H18" i="7" s="1"/>
  <c r="H18" i="8"/>
  <c r="H19" i="7" s="1"/>
  <c r="H19" i="8"/>
  <c r="H20" i="7" s="1"/>
  <c r="H20" i="8"/>
  <c r="H21" i="7" s="1"/>
  <c r="H21" i="8"/>
  <c r="H22" i="7" s="1"/>
  <c r="H22" i="8"/>
  <c r="H23" i="7" s="1"/>
  <c r="H23" i="8"/>
  <c r="H24" i="7" s="1"/>
  <c r="H24" i="8"/>
  <c r="H25" i="7" s="1"/>
  <c r="H25" i="8"/>
  <c r="H26" i="7" s="1"/>
  <c r="H26" i="8"/>
  <c r="H27" i="7" s="1"/>
  <c r="H27" i="8"/>
  <c r="H28" i="7" s="1"/>
  <c r="H28" i="8"/>
  <c r="H29" i="7" s="1"/>
  <c r="H29" i="8"/>
  <c r="H30" i="7" s="1"/>
  <c r="H30" i="8"/>
  <c r="H31" i="7" s="1"/>
  <c r="H31" i="8"/>
  <c r="H32" i="7" s="1"/>
  <c r="H32" i="8"/>
  <c r="H33" i="7" s="1"/>
  <c r="H33" i="8"/>
  <c r="H34" i="7" s="1"/>
  <c r="H34" i="8"/>
  <c r="H35" i="7" s="1"/>
  <c r="H35" i="8"/>
  <c r="H36" i="7" s="1"/>
  <c r="H36" i="8"/>
  <c r="H37" i="7" s="1"/>
  <c r="H37" i="8"/>
  <c r="H38" i="7" s="1"/>
  <c r="H38" i="8"/>
  <c r="H39" i="7" s="1"/>
  <c r="H39" i="8"/>
  <c r="H40" i="7" s="1"/>
  <c r="H40" i="8"/>
  <c r="H41" i="7" s="1"/>
  <c r="H41" i="8"/>
  <c r="H42" i="7" s="1"/>
  <c r="H42" i="8"/>
  <c r="H43" i="7" s="1"/>
  <c r="H43" i="8"/>
  <c r="H44" i="7" s="1"/>
  <c r="H44" i="8"/>
  <c r="H45" i="7" s="1"/>
  <c r="H45" i="8"/>
  <c r="H46" i="7" s="1"/>
  <c r="H46" i="8"/>
  <c r="H47" i="7" s="1"/>
  <c r="H47" i="8"/>
  <c r="H48" i="7" s="1"/>
  <c r="H48" i="8"/>
  <c r="H49" i="7" s="1"/>
  <c r="H49" i="8"/>
  <c r="H50" i="7" s="1"/>
  <c r="H50" i="8"/>
  <c r="H51" i="7" s="1"/>
  <c r="H51" i="8"/>
  <c r="H52" i="7" s="1"/>
  <c r="H52" i="8"/>
  <c r="H53" i="7" s="1"/>
  <c r="H53" i="8"/>
  <c r="H54" i="7" s="1"/>
  <c r="H54" i="8"/>
  <c r="H55" i="7" s="1"/>
  <c r="H55" i="8"/>
  <c r="H56" i="7" s="1"/>
  <c r="H56" i="8"/>
  <c r="H57" i="7" s="1"/>
  <c r="H57" i="8"/>
  <c r="H58" i="7" s="1"/>
  <c r="H58" i="8"/>
  <c r="H59" i="7" s="1"/>
  <c r="H59" i="8"/>
  <c r="H60" i="7" s="1"/>
  <c r="H60" i="8"/>
  <c r="H61" i="7" s="1"/>
  <c r="H61" i="8"/>
  <c r="H62" i="7" s="1"/>
  <c r="H62" i="8"/>
  <c r="H63" i="7" s="1"/>
  <c r="H63" i="8"/>
  <c r="H64" i="7" s="1"/>
  <c r="H64" i="8"/>
  <c r="H65" i="7" s="1"/>
  <c r="H65" i="8"/>
  <c r="H66" i="7" s="1"/>
  <c r="H66" i="8"/>
  <c r="H67" i="7" s="1"/>
  <c r="H67" i="8"/>
  <c r="H68" i="7" s="1"/>
  <c r="H68" i="8"/>
  <c r="H69" i="7" s="1"/>
  <c r="H69" i="8"/>
  <c r="H70" i="7" s="1"/>
  <c r="H70" i="8"/>
  <c r="H71" i="7" s="1"/>
  <c r="H71" i="8"/>
  <c r="H72" i="7" s="1"/>
  <c r="H72" i="8"/>
  <c r="H73" i="7" s="1"/>
  <c r="H73" i="8"/>
  <c r="H74" i="7" s="1"/>
  <c r="H74" i="8"/>
  <c r="H75" i="7" s="1"/>
  <c r="H75" i="8"/>
  <c r="H76" i="7" s="1"/>
  <c r="H76" i="8"/>
  <c r="H77" i="7" s="1"/>
  <c r="H77" i="8"/>
  <c r="H78" i="7" s="1"/>
  <c r="H78" i="8"/>
  <c r="H79" i="7" s="1"/>
  <c r="H79" i="8"/>
  <c r="H80" i="7" s="1"/>
  <c r="H80" i="8"/>
  <c r="H81" i="7" s="1"/>
  <c r="H81" i="8"/>
  <c r="H82" i="7" s="1"/>
  <c r="H82" i="8"/>
  <c r="H83" i="7" s="1"/>
  <c r="H83" i="8"/>
  <c r="H84" i="7" s="1"/>
  <c r="H84" i="8"/>
  <c r="H85" i="7" s="1"/>
  <c r="H85" i="8"/>
  <c r="H86" i="7" s="1"/>
  <c r="H86" i="8"/>
  <c r="H87" i="7" s="1"/>
  <c r="H87" i="8"/>
  <c r="H88" i="7" s="1"/>
  <c r="H88" i="8"/>
  <c r="H89" i="7" s="1"/>
  <c r="H89" i="8"/>
  <c r="H90" i="7" s="1"/>
  <c r="H90" i="8"/>
  <c r="H91" i="7" s="1"/>
  <c r="H91" i="8"/>
  <c r="H92" i="7" s="1"/>
  <c r="H92" i="8"/>
  <c r="H93" i="7" s="1"/>
  <c r="H93" i="8"/>
  <c r="H94" i="7" s="1"/>
  <c r="H94" i="8"/>
  <c r="H95" i="7" s="1"/>
  <c r="H95" i="8"/>
  <c r="H96" i="7" s="1"/>
  <c r="H96" i="8"/>
  <c r="H97" i="7" s="1"/>
  <c r="H97" i="8"/>
  <c r="H98" i="7" s="1"/>
  <c r="H98" i="8"/>
  <c r="H99" i="7" s="1"/>
  <c r="H99" i="8"/>
  <c r="H100" i="7" s="1"/>
  <c r="H100" i="8"/>
  <c r="H101" i="7" s="1"/>
  <c r="H101" i="8"/>
  <c r="H102" i="7" s="1"/>
  <c r="H102" i="8"/>
  <c r="H103" i="7" s="1"/>
  <c r="H103" i="8"/>
  <c r="H104" i="7" s="1"/>
  <c r="H104" i="8"/>
  <c r="H105" i="7" s="1"/>
  <c r="H105" i="8"/>
  <c r="H106" i="7" s="1"/>
  <c r="H106" i="8"/>
  <c r="H107" i="7" s="1"/>
  <c r="H107" i="8"/>
  <c r="H108" i="7" s="1"/>
  <c r="H108" i="8"/>
  <c r="H109" i="7" s="1"/>
  <c r="H109" i="8"/>
  <c r="H110" i="7" s="1"/>
  <c r="H110" i="8"/>
  <c r="H111" i="7" s="1"/>
  <c r="H111" i="8"/>
  <c r="H112" i="7" s="1"/>
  <c r="H112" i="8"/>
  <c r="H113" i="7" s="1"/>
  <c r="H113" i="8"/>
  <c r="H114" i="7" s="1"/>
  <c r="H114" i="8"/>
  <c r="H115" i="7" s="1"/>
  <c r="H115" i="8"/>
  <c r="H116" i="7" s="1"/>
  <c r="H116" i="8"/>
  <c r="H117" i="7" s="1"/>
  <c r="H117" i="8"/>
  <c r="H118" i="7" s="1"/>
  <c r="H118" i="8"/>
  <c r="H119" i="7" s="1"/>
  <c r="H119" i="8"/>
  <c r="H120" i="7" s="1"/>
  <c r="H120" i="8"/>
  <c r="H121" i="7" s="1"/>
  <c r="H121" i="8"/>
  <c r="H122" i="7" s="1"/>
  <c r="H122" i="8"/>
  <c r="H123" i="7" s="1"/>
  <c r="H123" i="8"/>
  <c r="H124" i="7" s="1"/>
  <c r="H124" i="8"/>
  <c r="H125" i="7" s="1"/>
  <c r="H125" i="8"/>
  <c r="H126" i="7" s="1"/>
  <c r="H126" i="8"/>
  <c r="H127" i="7" s="1"/>
  <c r="H127" i="8"/>
  <c r="H128" i="7" s="1"/>
  <c r="H128" i="8"/>
  <c r="H129" i="7" s="1"/>
  <c r="H129" i="8"/>
  <c r="H130" i="7" s="1"/>
  <c r="H130" i="8"/>
  <c r="H131" i="7" s="1"/>
  <c r="H131" i="8"/>
  <c r="H132" i="7" s="1"/>
  <c r="H132" i="8"/>
  <c r="H133" i="7" s="1"/>
  <c r="H133" i="8"/>
  <c r="H134" i="7" s="1"/>
  <c r="H134" i="8"/>
  <c r="H135" i="7" s="1"/>
  <c r="H135" i="8"/>
  <c r="H136" i="7" s="1"/>
  <c r="H136" i="8"/>
  <c r="H137" i="7" s="1"/>
  <c r="H137" i="8"/>
  <c r="H138" i="7" s="1"/>
  <c r="H138" i="8"/>
  <c r="H139" i="7" s="1"/>
  <c r="H139" i="8"/>
  <c r="H140" i="7" s="1"/>
  <c r="H140" i="8"/>
  <c r="H141" i="7" s="1"/>
  <c r="H141" i="8"/>
  <c r="H142" i="7" s="1"/>
  <c r="H142" i="8"/>
  <c r="H143" i="7" s="1"/>
  <c r="H143" i="8"/>
  <c r="H144" i="7" s="1"/>
  <c r="H144" i="8"/>
  <c r="H145" i="7" s="1"/>
  <c r="H145" i="8"/>
  <c r="H146" i="7" s="1"/>
  <c r="H146" i="8"/>
  <c r="H147" i="7" s="1"/>
  <c r="H147" i="8"/>
  <c r="H148" i="7" s="1"/>
  <c r="H148" i="8"/>
  <c r="H149" i="7" s="1"/>
  <c r="H149" i="8"/>
  <c r="H150" i="7" s="1"/>
  <c r="H150" i="8"/>
  <c r="H151" i="7" s="1"/>
  <c r="H151" i="8"/>
  <c r="H152" i="7" s="1"/>
  <c r="H152" i="8"/>
  <c r="H153" i="7" s="1"/>
  <c r="H153" i="8"/>
  <c r="H154" i="7" s="1"/>
  <c r="H154" i="8"/>
  <c r="H155" i="7" s="1"/>
  <c r="H155" i="8"/>
  <c r="H156" i="7" s="1"/>
  <c r="H156" i="8"/>
  <c r="H157" i="7" s="1"/>
  <c r="H157" i="8"/>
  <c r="H158" i="7" s="1"/>
  <c r="H158" i="8"/>
  <c r="H159" i="7" s="1"/>
  <c r="H159" i="8"/>
  <c r="H160" i="7" s="1"/>
  <c r="H160" i="8"/>
  <c r="H161" i="7" s="1"/>
  <c r="H161" i="8"/>
  <c r="H162" i="7" s="1"/>
  <c r="H162" i="8"/>
  <c r="H163" i="7" s="1"/>
  <c r="H163" i="8"/>
  <c r="H164" i="7" s="1"/>
  <c r="H164" i="8"/>
  <c r="H165" i="7" s="1"/>
  <c r="H165" i="8"/>
  <c r="H166" i="7" s="1"/>
  <c r="H166" i="8"/>
  <c r="H167" i="7" s="1"/>
  <c r="H167" i="8"/>
  <c r="H168" i="7" s="1"/>
  <c r="H168" i="8"/>
  <c r="H169" i="7" s="1"/>
  <c r="H169" i="8"/>
  <c r="H170" i="7" s="1"/>
  <c r="H170" i="8"/>
  <c r="H171" i="7" s="1"/>
  <c r="H171" i="8"/>
  <c r="H172" i="7" s="1"/>
  <c r="H172" i="8"/>
  <c r="H173" i="7" s="1"/>
  <c r="H173" i="8"/>
  <c r="H174" i="7" s="1"/>
  <c r="H174" i="8"/>
  <c r="H175" i="7" s="1"/>
  <c r="H175" i="8"/>
  <c r="H176" i="7" s="1"/>
  <c r="H176" i="8"/>
  <c r="H177" i="7" s="1"/>
  <c r="H177" i="8"/>
  <c r="H178" i="7" s="1"/>
  <c r="H178" i="8"/>
  <c r="H179" i="7" s="1"/>
  <c r="H179" i="8"/>
  <c r="H180" i="7" s="1"/>
  <c r="H180" i="8"/>
  <c r="H181" i="7" s="1"/>
  <c r="H181" i="8"/>
  <c r="H182" i="7" s="1"/>
  <c r="H182" i="8"/>
  <c r="H183" i="7" s="1"/>
  <c r="H183" i="8"/>
  <c r="H184" i="7" s="1"/>
  <c r="H184" i="8"/>
  <c r="H185" i="7" s="1"/>
  <c r="H185" i="8"/>
  <c r="H186" i="7" s="1"/>
  <c r="H186" i="8"/>
  <c r="H187" i="7" s="1"/>
  <c r="H187" i="8"/>
  <c r="H188" i="7" s="1"/>
  <c r="H188" i="8"/>
  <c r="H189" i="7" s="1"/>
  <c r="H10" i="8"/>
  <c r="H11" i="7" s="1"/>
  <c r="H11" i="8"/>
  <c r="H12" i="7" s="1"/>
  <c r="H12" i="8"/>
  <c r="H13" i="7" s="1"/>
  <c r="H7" i="8"/>
  <c r="H8" i="7" s="1"/>
  <c r="H8" i="8"/>
  <c r="H9" i="7" s="1"/>
  <c r="H9" i="8"/>
  <c r="H10" i="7" s="1"/>
  <c r="H6" i="8"/>
  <c r="H7" i="7" s="1"/>
  <c r="B7" i="8"/>
  <c r="B8" i="7" s="1"/>
  <c r="B9" i="7"/>
  <c r="B9" i="8"/>
  <c r="B10" i="7" s="1"/>
  <c r="B10" i="8"/>
  <c r="B11" i="7" s="1"/>
  <c r="B11" i="8"/>
  <c r="B12" i="7" s="1"/>
  <c r="B12" i="8"/>
  <c r="B13" i="7" s="1"/>
  <c r="B13" i="8"/>
  <c r="B14" i="7" s="1"/>
  <c r="B14" i="8"/>
  <c r="B15" i="7" s="1"/>
  <c r="B15" i="8"/>
  <c r="B16" i="7" s="1"/>
  <c r="B16" i="8"/>
  <c r="B17" i="7" s="1"/>
  <c r="B17" i="8"/>
  <c r="B18" i="7" s="1"/>
  <c r="B18" i="8"/>
  <c r="B19" i="7" s="1"/>
  <c r="B19" i="8"/>
  <c r="B20" i="7" s="1"/>
  <c r="B20" i="8"/>
  <c r="B21" i="7" s="1"/>
  <c r="B21" i="8"/>
  <c r="B22" i="7" s="1"/>
  <c r="B22" i="8"/>
  <c r="B23" i="7" s="1"/>
  <c r="B23" i="8"/>
  <c r="B24" i="7" s="1"/>
  <c r="B24" i="8"/>
  <c r="B25" i="7" s="1"/>
  <c r="B25" i="8"/>
  <c r="B26" i="7" s="1"/>
  <c r="B26" i="8"/>
  <c r="B27" i="7" s="1"/>
  <c r="B27" i="8"/>
  <c r="B28" i="7" s="1"/>
  <c r="B28" i="8"/>
  <c r="B29" i="7" s="1"/>
  <c r="B29" i="8"/>
  <c r="B30" i="7" s="1"/>
  <c r="B30" i="8"/>
  <c r="B31" i="7" s="1"/>
  <c r="B31" i="8"/>
  <c r="B32" i="7" s="1"/>
  <c r="B32" i="8"/>
  <c r="B33" i="7" s="1"/>
  <c r="B33" i="8"/>
  <c r="B34" i="7" s="1"/>
  <c r="B34" i="8"/>
  <c r="B35" i="7" s="1"/>
  <c r="B35" i="8"/>
  <c r="B36" i="7" s="1"/>
  <c r="B36" i="8"/>
  <c r="B37" i="7" s="1"/>
  <c r="B37" i="8"/>
  <c r="B38" i="7" s="1"/>
  <c r="B38" i="8"/>
  <c r="B39" i="7" s="1"/>
  <c r="B39" i="8"/>
  <c r="B40" i="7" s="1"/>
  <c r="B40" i="8"/>
  <c r="B41" i="7" s="1"/>
  <c r="B41" i="8"/>
  <c r="B42" i="7" s="1"/>
  <c r="B42" i="8"/>
  <c r="B43" i="7" s="1"/>
  <c r="B43" i="8"/>
  <c r="B44" i="7" s="1"/>
  <c r="B44" i="8"/>
  <c r="B45" i="7" s="1"/>
  <c r="B45" i="8"/>
  <c r="B46" i="7" s="1"/>
  <c r="B46" i="8"/>
  <c r="B47" i="7" s="1"/>
  <c r="B47" i="8"/>
  <c r="B48" i="7" s="1"/>
  <c r="B48" i="8"/>
  <c r="B49" i="7" s="1"/>
  <c r="B49" i="8"/>
  <c r="B50" i="7" s="1"/>
  <c r="B50" i="8"/>
  <c r="B51" i="7" s="1"/>
  <c r="B51" i="8"/>
  <c r="B52" i="7" s="1"/>
  <c r="B52" i="8"/>
  <c r="B53" i="7" s="1"/>
  <c r="B53" i="8"/>
  <c r="B54" i="7" s="1"/>
  <c r="B54" i="8"/>
  <c r="B55" i="7" s="1"/>
  <c r="B55" i="8"/>
  <c r="B56" i="7" s="1"/>
  <c r="B56" i="8"/>
  <c r="B57" i="7" s="1"/>
  <c r="B57" i="8"/>
  <c r="B58" i="7" s="1"/>
  <c r="B58" i="8"/>
  <c r="B59" i="7" s="1"/>
  <c r="B59" i="8"/>
  <c r="B60" i="7" s="1"/>
  <c r="B60" i="8"/>
  <c r="B61" i="7" s="1"/>
  <c r="B61" i="8"/>
  <c r="B62" i="7" s="1"/>
  <c r="B62" i="8"/>
  <c r="B63" i="7" s="1"/>
  <c r="B63" i="8"/>
  <c r="B64" i="7" s="1"/>
  <c r="B64" i="8"/>
  <c r="B65" i="7" s="1"/>
  <c r="B65" i="8"/>
  <c r="B66" i="7" s="1"/>
  <c r="B66" i="8"/>
  <c r="B67" i="7" s="1"/>
  <c r="B67" i="8"/>
  <c r="B68" i="7" s="1"/>
  <c r="B68" i="8"/>
  <c r="B69" i="7" s="1"/>
  <c r="B69" i="8"/>
  <c r="B70" i="7" s="1"/>
  <c r="B70" i="8"/>
  <c r="B71" i="7" s="1"/>
  <c r="B71" i="8"/>
  <c r="B72" i="7" s="1"/>
  <c r="B72" i="8"/>
  <c r="B73" i="7" s="1"/>
  <c r="B73" i="8"/>
  <c r="B74" i="7" s="1"/>
  <c r="B74" i="8"/>
  <c r="B75" i="7" s="1"/>
  <c r="B75" i="8"/>
  <c r="B76" i="7" s="1"/>
  <c r="B76" i="8"/>
  <c r="B77" i="7" s="1"/>
  <c r="B77" i="8"/>
  <c r="B78" i="7" s="1"/>
  <c r="B78" i="8"/>
  <c r="B79" i="7" s="1"/>
  <c r="B79" i="8"/>
  <c r="B80" i="7" s="1"/>
  <c r="B80" i="8"/>
  <c r="B81" i="7" s="1"/>
  <c r="B81" i="8"/>
  <c r="B82" i="7" s="1"/>
  <c r="B82" i="8"/>
  <c r="B83" i="7" s="1"/>
  <c r="B83" i="8"/>
  <c r="B84" i="7" s="1"/>
  <c r="B84" i="8"/>
  <c r="B85" i="7" s="1"/>
  <c r="B85" i="8"/>
  <c r="B86" i="7" s="1"/>
  <c r="B86" i="8"/>
  <c r="B87" i="7" s="1"/>
  <c r="B87" i="8"/>
  <c r="B88" i="7" s="1"/>
  <c r="B88" i="8"/>
  <c r="B89" i="7" s="1"/>
  <c r="B89" i="8"/>
  <c r="B90" i="7" s="1"/>
  <c r="B90" i="8"/>
  <c r="B91" i="7" s="1"/>
  <c r="B91" i="8"/>
  <c r="B92" i="7" s="1"/>
  <c r="B92" i="8"/>
  <c r="B93" i="7" s="1"/>
  <c r="B93" i="8"/>
  <c r="B94" i="7" s="1"/>
  <c r="B94" i="8"/>
  <c r="B95" i="7" s="1"/>
  <c r="B95" i="8"/>
  <c r="B96" i="7" s="1"/>
  <c r="B96" i="8"/>
  <c r="B97" i="7" s="1"/>
  <c r="B97" i="8"/>
  <c r="B98" i="7" s="1"/>
  <c r="B98" i="8"/>
  <c r="B99" i="7" s="1"/>
  <c r="B99" i="8"/>
  <c r="B100" i="7" s="1"/>
  <c r="B100" i="8"/>
  <c r="B101" i="7" s="1"/>
  <c r="B101" i="8"/>
  <c r="B102" i="7" s="1"/>
  <c r="B102" i="8"/>
  <c r="B103" i="7" s="1"/>
  <c r="B103" i="8"/>
  <c r="B104" i="7" s="1"/>
  <c r="B104" i="8"/>
  <c r="B105" i="7" s="1"/>
  <c r="B105" i="8"/>
  <c r="B106" i="7" s="1"/>
  <c r="B106" i="8"/>
  <c r="B107" i="7" s="1"/>
  <c r="B107" i="8"/>
  <c r="B108" i="7" s="1"/>
  <c r="B108" i="8"/>
  <c r="B109" i="7" s="1"/>
  <c r="B109" i="8"/>
  <c r="B110" i="7" s="1"/>
  <c r="B110" i="8"/>
  <c r="B111" i="7" s="1"/>
  <c r="B111" i="8"/>
  <c r="B112" i="7" s="1"/>
  <c r="B112" i="8"/>
  <c r="B113" i="7" s="1"/>
  <c r="B113" i="8"/>
  <c r="B114" i="7" s="1"/>
  <c r="B114" i="8"/>
  <c r="B115" i="7" s="1"/>
  <c r="B115" i="8"/>
  <c r="B116" i="7" s="1"/>
  <c r="B116" i="8"/>
  <c r="B117" i="7" s="1"/>
  <c r="B117" i="8"/>
  <c r="B118" i="7" s="1"/>
  <c r="B118" i="8"/>
  <c r="B119" i="7" s="1"/>
  <c r="B119" i="8"/>
  <c r="B120" i="7" s="1"/>
  <c r="B120" i="8"/>
  <c r="B121" i="7" s="1"/>
  <c r="B121" i="8"/>
  <c r="B122" i="7" s="1"/>
  <c r="B122" i="8"/>
  <c r="B123" i="7" s="1"/>
  <c r="B123" i="8"/>
  <c r="B124" i="7" s="1"/>
  <c r="B124" i="8"/>
  <c r="B125" i="7" s="1"/>
  <c r="B125" i="8"/>
  <c r="B126" i="7" s="1"/>
  <c r="B126" i="8"/>
  <c r="B127" i="7" s="1"/>
  <c r="B127" i="8"/>
  <c r="B128" i="7" s="1"/>
  <c r="B128" i="8"/>
  <c r="B129" i="7" s="1"/>
  <c r="B129" i="8"/>
  <c r="B130" i="7" s="1"/>
  <c r="B130" i="8"/>
  <c r="B131" i="7" s="1"/>
  <c r="B131" i="8"/>
  <c r="B132" i="7" s="1"/>
  <c r="B132" i="8"/>
  <c r="B133" i="7" s="1"/>
  <c r="B133" i="8"/>
  <c r="B134" i="7" s="1"/>
  <c r="B134" i="8"/>
  <c r="B135" i="7" s="1"/>
  <c r="B135" i="8"/>
  <c r="B136" i="7" s="1"/>
  <c r="B136" i="8"/>
  <c r="B137" i="7" s="1"/>
  <c r="B137" i="8"/>
  <c r="B138" i="7" s="1"/>
  <c r="B138" i="8"/>
  <c r="B139" i="7" s="1"/>
  <c r="B139" i="8"/>
  <c r="B140" i="7" s="1"/>
  <c r="B140" i="8"/>
  <c r="B141" i="7" s="1"/>
  <c r="B141" i="8"/>
  <c r="B142" i="7" s="1"/>
  <c r="B142" i="8"/>
  <c r="B143" i="7" s="1"/>
  <c r="B143" i="8"/>
  <c r="B144" i="7" s="1"/>
  <c r="B144" i="8"/>
  <c r="B145" i="7" s="1"/>
  <c r="B145" i="8"/>
  <c r="B146" i="7" s="1"/>
  <c r="B146" i="8"/>
  <c r="B147" i="7" s="1"/>
  <c r="B147" i="8"/>
  <c r="B148" i="7" s="1"/>
  <c r="B148" i="8"/>
  <c r="B149" i="7" s="1"/>
  <c r="B149" i="8"/>
  <c r="B150" i="7" s="1"/>
  <c r="B150" i="8"/>
  <c r="B151" i="7" s="1"/>
  <c r="B151" i="8"/>
  <c r="B152" i="7" s="1"/>
  <c r="B152" i="8"/>
  <c r="B153" i="7" s="1"/>
  <c r="B153" i="8"/>
  <c r="B154" i="7" s="1"/>
  <c r="B154" i="8"/>
  <c r="B155" i="7" s="1"/>
  <c r="B155" i="8"/>
  <c r="B156" i="7" s="1"/>
  <c r="B156" i="8"/>
  <c r="B157" i="7" s="1"/>
  <c r="B157" i="8"/>
  <c r="B158" i="7" s="1"/>
  <c r="B158" i="8"/>
  <c r="B159" i="7" s="1"/>
  <c r="B159" i="8"/>
  <c r="B160" i="7" s="1"/>
  <c r="B160" i="8"/>
  <c r="B161" i="7" s="1"/>
  <c r="B161" i="8"/>
  <c r="B162" i="7" s="1"/>
  <c r="B162" i="8"/>
  <c r="B163" i="7" s="1"/>
  <c r="B163" i="8"/>
  <c r="B164" i="7" s="1"/>
  <c r="B164" i="8"/>
  <c r="B165" i="7" s="1"/>
  <c r="B165" i="8"/>
  <c r="B166" i="7" s="1"/>
  <c r="B166" i="8"/>
  <c r="B167" i="7" s="1"/>
  <c r="B167" i="8"/>
  <c r="B168" i="7" s="1"/>
  <c r="B168" i="8"/>
  <c r="B169" i="7" s="1"/>
  <c r="B169" i="8"/>
  <c r="B170" i="7" s="1"/>
  <c r="B170" i="8"/>
  <c r="B171" i="7" s="1"/>
  <c r="B171" i="8"/>
  <c r="B172" i="7" s="1"/>
  <c r="B172" i="8"/>
  <c r="B173" i="7" s="1"/>
  <c r="B173" i="8"/>
  <c r="B174" i="7" s="1"/>
  <c r="B174" i="8"/>
  <c r="B175" i="7" s="1"/>
  <c r="B175" i="8"/>
  <c r="B176" i="7" s="1"/>
  <c r="B176" i="8"/>
  <c r="B177" i="7" s="1"/>
  <c r="B177" i="8"/>
  <c r="B178" i="7" s="1"/>
  <c r="B178" i="8"/>
  <c r="B179" i="7" s="1"/>
  <c r="B179" i="8"/>
  <c r="B180" i="7" s="1"/>
  <c r="B180" i="8"/>
  <c r="B181" i="7" s="1"/>
  <c r="B181" i="8"/>
  <c r="B182" i="7" s="1"/>
  <c r="B182" i="8"/>
  <c r="B183" i="7" s="1"/>
  <c r="B183" i="8"/>
  <c r="B184" i="7" s="1"/>
  <c r="B184" i="8"/>
  <c r="B185" i="7" s="1"/>
  <c r="B185" i="8"/>
  <c r="B186" i="7" s="1"/>
  <c r="B186" i="8"/>
  <c r="B187" i="7" s="1"/>
  <c r="B187" i="8"/>
  <c r="B188" i="7" s="1"/>
  <c r="B188" i="8"/>
  <c r="B189" i="7" s="1"/>
  <c r="B6" i="8"/>
  <c r="B7" i="7" s="1"/>
  <c r="A7" i="8"/>
  <c r="A8" i="7" s="1"/>
  <c r="A8" i="8"/>
  <c r="A9" i="7" s="1"/>
  <c r="A9" i="8"/>
  <c r="A10" i="7" s="1"/>
  <c r="A11" i="8"/>
  <c r="A12" i="7" s="1"/>
  <c r="A12" i="8"/>
  <c r="A13" i="7" s="1"/>
  <c r="A13" i="8"/>
  <c r="A14" i="7" s="1"/>
  <c r="A14" i="8"/>
  <c r="A15" i="7" s="1"/>
  <c r="A15" i="8"/>
  <c r="A16" i="7" s="1"/>
  <c r="A16" i="8"/>
  <c r="A17" i="7" s="1"/>
  <c r="A17" i="8"/>
  <c r="A18" i="7" s="1"/>
  <c r="A18" i="8"/>
  <c r="A19" i="7" s="1"/>
  <c r="A19" i="8"/>
  <c r="A20" i="7" s="1"/>
  <c r="A20" i="8"/>
  <c r="A21" i="7" s="1"/>
  <c r="A21" i="8"/>
  <c r="A22" i="7" s="1"/>
  <c r="A22" i="8"/>
  <c r="A23" i="7" s="1"/>
  <c r="A23" i="8"/>
  <c r="A24" i="7" s="1"/>
  <c r="A24" i="8"/>
  <c r="A25" i="7" s="1"/>
  <c r="A25" i="8"/>
  <c r="A26" i="7" s="1"/>
  <c r="A26" i="8"/>
  <c r="A27" i="7" s="1"/>
  <c r="A27" i="8"/>
  <c r="A28" i="7" s="1"/>
  <c r="A28" i="8"/>
  <c r="A29" i="7" s="1"/>
  <c r="A29" i="8"/>
  <c r="A30" i="7" s="1"/>
  <c r="A30" i="8"/>
  <c r="A31" i="7" s="1"/>
  <c r="A31" i="8"/>
  <c r="A32" i="7" s="1"/>
  <c r="A32" i="8"/>
  <c r="A33" i="7" s="1"/>
  <c r="A33" i="8"/>
  <c r="A34" i="7" s="1"/>
  <c r="A34" i="8"/>
  <c r="A35" i="7" s="1"/>
  <c r="A35" i="8"/>
  <c r="A36" i="7" s="1"/>
  <c r="A36" i="8"/>
  <c r="A37" i="7" s="1"/>
  <c r="A37" i="8"/>
  <c r="A38" i="7" s="1"/>
  <c r="A38" i="8"/>
  <c r="A39" i="7" s="1"/>
  <c r="A39" i="8"/>
  <c r="A40" i="7" s="1"/>
  <c r="A40" i="8"/>
  <c r="A41" i="7" s="1"/>
  <c r="A41" i="8"/>
  <c r="A42" i="7" s="1"/>
  <c r="A42" i="8"/>
  <c r="A43" i="7" s="1"/>
  <c r="A43" i="8"/>
  <c r="A44" i="7" s="1"/>
  <c r="A44" i="8"/>
  <c r="A45" i="7" s="1"/>
  <c r="A45" i="8"/>
  <c r="A46" i="7" s="1"/>
  <c r="A46" i="8"/>
  <c r="A47" i="7" s="1"/>
  <c r="A47" i="8"/>
  <c r="A48" i="7" s="1"/>
  <c r="A48" i="8"/>
  <c r="A49" i="7" s="1"/>
  <c r="A49" i="8"/>
  <c r="A50" i="7" s="1"/>
  <c r="A50" i="8"/>
  <c r="A51" i="7" s="1"/>
  <c r="A51" i="8"/>
  <c r="A52" i="7" s="1"/>
  <c r="A52" i="8"/>
  <c r="A53" i="7" s="1"/>
  <c r="A53" i="8"/>
  <c r="A54" i="7" s="1"/>
  <c r="A54" i="8"/>
  <c r="A55" i="7" s="1"/>
  <c r="A55" i="8"/>
  <c r="A56" i="7" s="1"/>
  <c r="A56" i="8"/>
  <c r="A57" i="7" s="1"/>
  <c r="A57" i="8"/>
  <c r="A58" i="7" s="1"/>
  <c r="A58" i="8"/>
  <c r="A59" i="7" s="1"/>
  <c r="A59" i="8"/>
  <c r="A60" i="7" s="1"/>
  <c r="A60" i="8"/>
  <c r="A61" i="7" s="1"/>
  <c r="A61" i="8"/>
  <c r="A62" i="7" s="1"/>
  <c r="A62" i="8"/>
  <c r="A63" i="7" s="1"/>
  <c r="A63" i="8"/>
  <c r="A64" i="7" s="1"/>
  <c r="A64" i="8"/>
  <c r="A65" i="7" s="1"/>
  <c r="A65" i="8"/>
  <c r="A66" i="7" s="1"/>
  <c r="A66" i="8"/>
  <c r="A67" i="7" s="1"/>
  <c r="A67" i="8"/>
  <c r="A68" i="7" s="1"/>
  <c r="A68" i="8"/>
  <c r="A69" i="7" s="1"/>
  <c r="A69" i="8"/>
  <c r="A70" i="7" s="1"/>
  <c r="A70" i="8"/>
  <c r="A71" i="7" s="1"/>
  <c r="A71" i="8"/>
  <c r="A72" i="7" s="1"/>
  <c r="A72" i="8"/>
  <c r="A73" i="7" s="1"/>
  <c r="A73" i="8"/>
  <c r="A74" i="7" s="1"/>
  <c r="A74" i="8"/>
  <c r="A75" i="7" s="1"/>
  <c r="A75" i="8"/>
  <c r="A76" i="7" s="1"/>
  <c r="A76" i="8"/>
  <c r="A77" i="7" s="1"/>
  <c r="A77" i="8"/>
  <c r="A78" i="7" s="1"/>
  <c r="A78" i="8"/>
  <c r="A79" i="7" s="1"/>
  <c r="A79" i="8"/>
  <c r="A80" i="7" s="1"/>
  <c r="A80" i="8"/>
  <c r="A81" i="7" s="1"/>
  <c r="A81" i="8"/>
  <c r="A82" i="7" s="1"/>
  <c r="A82" i="8"/>
  <c r="A83" i="7" s="1"/>
  <c r="A83" i="8"/>
  <c r="A84" i="7" s="1"/>
  <c r="A84" i="8"/>
  <c r="A85" i="7" s="1"/>
  <c r="A85" i="8"/>
  <c r="A86" i="7" s="1"/>
  <c r="A86" i="8"/>
  <c r="A87" i="7" s="1"/>
  <c r="A87" i="8"/>
  <c r="A88" i="7" s="1"/>
  <c r="A88" i="8"/>
  <c r="A89" i="7" s="1"/>
  <c r="A89" i="8"/>
  <c r="A90" i="7" s="1"/>
  <c r="A90" i="8"/>
  <c r="A91" i="7" s="1"/>
  <c r="A91" i="8"/>
  <c r="A92" i="7" s="1"/>
  <c r="A92" i="8"/>
  <c r="A93" i="7" s="1"/>
  <c r="A93" i="8"/>
  <c r="A94" i="7" s="1"/>
  <c r="A94" i="8"/>
  <c r="A95" i="7" s="1"/>
  <c r="A95" i="8"/>
  <c r="A96" i="7" s="1"/>
  <c r="A96" i="8"/>
  <c r="A97" i="7" s="1"/>
  <c r="A97" i="8"/>
  <c r="A98" i="7" s="1"/>
  <c r="A98" i="8"/>
  <c r="A99" i="7" s="1"/>
  <c r="A99" i="8"/>
  <c r="A100" i="7" s="1"/>
  <c r="A100" i="8"/>
  <c r="A101" i="7" s="1"/>
  <c r="A101" i="8"/>
  <c r="A102" i="7" s="1"/>
  <c r="A102" i="8"/>
  <c r="A103" i="7" s="1"/>
  <c r="A103" i="8"/>
  <c r="A104" i="7" s="1"/>
  <c r="A104" i="8"/>
  <c r="A105" i="7" s="1"/>
  <c r="A105" i="8"/>
  <c r="A106" i="7" s="1"/>
  <c r="A106" i="8"/>
  <c r="A107" i="7" s="1"/>
  <c r="A107" i="8"/>
  <c r="A108" i="7" s="1"/>
  <c r="A108" i="8"/>
  <c r="A109" i="7" s="1"/>
  <c r="A109" i="8"/>
  <c r="A110" i="7" s="1"/>
  <c r="A110" i="8"/>
  <c r="A111" i="7" s="1"/>
  <c r="A111" i="8"/>
  <c r="A112" i="7" s="1"/>
  <c r="A112" i="8"/>
  <c r="A113" i="7" s="1"/>
  <c r="A113" i="8"/>
  <c r="A114" i="7" s="1"/>
  <c r="A114" i="8"/>
  <c r="A115" i="7" s="1"/>
  <c r="A115" i="8"/>
  <c r="A116" i="7" s="1"/>
  <c r="A116" i="8"/>
  <c r="A117" i="7" s="1"/>
  <c r="A117" i="8"/>
  <c r="A118" i="7" s="1"/>
  <c r="A118" i="8"/>
  <c r="A119" i="7" s="1"/>
  <c r="A119" i="8"/>
  <c r="A120" i="7" s="1"/>
  <c r="A120" i="8"/>
  <c r="A121" i="7" s="1"/>
  <c r="A121" i="8"/>
  <c r="A122" i="7" s="1"/>
  <c r="A122" i="8"/>
  <c r="A123" i="7" s="1"/>
  <c r="A123" i="8"/>
  <c r="A124" i="7" s="1"/>
  <c r="A124" i="8"/>
  <c r="A125" i="7" s="1"/>
  <c r="A125" i="8"/>
  <c r="A126" i="7" s="1"/>
  <c r="A126" i="8"/>
  <c r="A127" i="7" s="1"/>
  <c r="A127" i="8"/>
  <c r="A128" i="7" s="1"/>
  <c r="A128" i="8"/>
  <c r="A129" i="7" s="1"/>
  <c r="A129" i="8"/>
  <c r="A130" i="7" s="1"/>
  <c r="A130" i="8"/>
  <c r="A131" i="7" s="1"/>
  <c r="A131" i="8"/>
  <c r="A132" i="7" s="1"/>
  <c r="A132" i="8"/>
  <c r="A133" i="7" s="1"/>
  <c r="A133" i="8"/>
  <c r="A134" i="7" s="1"/>
  <c r="A134" i="8"/>
  <c r="A135" i="7" s="1"/>
  <c r="A135" i="8"/>
  <c r="A136" i="7" s="1"/>
  <c r="A136" i="8"/>
  <c r="A137" i="7" s="1"/>
  <c r="A137" i="8"/>
  <c r="A138" i="7" s="1"/>
  <c r="A138" i="8"/>
  <c r="A139" i="7" s="1"/>
  <c r="A139" i="8"/>
  <c r="A140" i="7" s="1"/>
  <c r="A140" i="8"/>
  <c r="A141" i="7" s="1"/>
  <c r="A141" i="8"/>
  <c r="A142" i="7" s="1"/>
  <c r="A142" i="8"/>
  <c r="A143" i="7" s="1"/>
  <c r="A143" i="8"/>
  <c r="A144" i="7" s="1"/>
  <c r="A144" i="8"/>
  <c r="A145" i="7" s="1"/>
  <c r="A145" i="8"/>
  <c r="A146" i="7" s="1"/>
  <c r="A146" i="8"/>
  <c r="A147" i="7" s="1"/>
  <c r="A147" i="8"/>
  <c r="A148" i="7" s="1"/>
  <c r="A148" i="8"/>
  <c r="A149" i="7" s="1"/>
  <c r="A149" i="8"/>
  <c r="A150" i="7" s="1"/>
  <c r="A150" i="8"/>
  <c r="A151" i="7" s="1"/>
  <c r="A151" i="8"/>
  <c r="A152" i="7" s="1"/>
  <c r="A152" i="8"/>
  <c r="A153" i="7" s="1"/>
  <c r="A153" i="8"/>
  <c r="A154" i="7" s="1"/>
  <c r="A154" i="8"/>
  <c r="A155" i="7" s="1"/>
  <c r="A155" i="8"/>
  <c r="A156" i="7" s="1"/>
  <c r="A156" i="8"/>
  <c r="A157" i="7" s="1"/>
  <c r="A157" i="8"/>
  <c r="A158" i="7" s="1"/>
  <c r="A158" i="8"/>
  <c r="A159" i="7" s="1"/>
  <c r="A159" i="8"/>
  <c r="A160" i="7" s="1"/>
  <c r="A160" i="8"/>
  <c r="A161" i="7" s="1"/>
  <c r="A161" i="8"/>
  <c r="A162" i="7" s="1"/>
  <c r="A162" i="8"/>
  <c r="A163" i="7" s="1"/>
  <c r="A163" i="8"/>
  <c r="A164" i="7" s="1"/>
  <c r="A164" i="8"/>
  <c r="A165" i="7" s="1"/>
  <c r="A165" i="8"/>
  <c r="A166" i="7" s="1"/>
  <c r="A166" i="8"/>
  <c r="A167" i="7" s="1"/>
  <c r="A167" i="8"/>
  <c r="A168" i="7" s="1"/>
  <c r="A168" i="8"/>
  <c r="A169" i="7" s="1"/>
  <c r="A169" i="8"/>
  <c r="A170" i="7" s="1"/>
  <c r="A170" i="8"/>
  <c r="A171" i="7" s="1"/>
  <c r="A171" i="8"/>
  <c r="A172" i="7" s="1"/>
  <c r="A172" i="8"/>
  <c r="A173" i="7" s="1"/>
  <c r="A173" i="8"/>
  <c r="A174" i="7" s="1"/>
  <c r="A174" i="8"/>
  <c r="A175" i="7" s="1"/>
  <c r="A175" i="8"/>
  <c r="A176" i="7" s="1"/>
  <c r="A176" i="8"/>
  <c r="A177" i="7" s="1"/>
  <c r="A177" i="8"/>
  <c r="A178" i="7" s="1"/>
  <c r="A178" i="8"/>
  <c r="A179" i="7" s="1"/>
  <c r="A179" i="8"/>
  <c r="A180" i="7" s="1"/>
  <c r="A180" i="8"/>
  <c r="A181" i="7" s="1"/>
  <c r="A181" i="8"/>
  <c r="A182" i="7" s="1"/>
  <c r="A182" i="8"/>
  <c r="A183" i="7" s="1"/>
  <c r="A183" i="8"/>
  <c r="A184" i="7" s="1"/>
  <c r="A184" i="8"/>
  <c r="A185" i="7" s="1"/>
  <c r="A185" i="8"/>
  <c r="A186" i="7" s="1"/>
  <c r="A186" i="8"/>
  <c r="A187" i="7" s="1"/>
  <c r="A187" i="8"/>
  <c r="A188" i="7" s="1"/>
  <c r="A188" i="8"/>
  <c r="A189" i="7" s="1"/>
  <c r="A6" i="8"/>
  <c r="A7" i="7" s="1"/>
  <c r="AF7" i="8"/>
  <c r="AF8" i="7" s="1"/>
  <c r="AF8" i="8"/>
  <c r="AF9" i="7" s="1"/>
  <c r="AF9" i="8"/>
  <c r="AF10" i="7" s="1"/>
  <c r="AF10" i="8"/>
  <c r="AF11" i="7" s="1"/>
  <c r="AF11" i="8"/>
  <c r="AF12" i="7" s="1"/>
  <c r="AF12" i="8"/>
  <c r="AF13" i="7" s="1"/>
  <c r="AF13" i="8"/>
  <c r="AF14" i="7" s="1"/>
  <c r="AF14" i="8"/>
  <c r="AF15" i="7" s="1"/>
  <c r="AF15" i="8"/>
  <c r="AF16" i="7" s="1"/>
  <c r="AF16" i="8"/>
  <c r="AF17" i="7" s="1"/>
  <c r="AF17" i="8"/>
  <c r="AF18" i="7" s="1"/>
  <c r="AF18" i="8"/>
  <c r="AF19" i="7" s="1"/>
  <c r="AF19" i="8"/>
  <c r="AF20" i="7" s="1"/>
  <c r="AF20" i="8"/>
  <c r="AF21" i="7" s="1"/>
  <c r="AF21" i="8"/>
  <c r="AF22" i="7" s="1"/>
  <c r="AF22" i="8"/>
  <c r="AF23" i="7" s="1"/>
  <c r="AF23" i="8"/>
  <c r="AF24" i="7" s="1"/>
  <c r="AF24" i="8"/>
  <c r="AF25" i="7" s="1"/>
  <c r="AF25" i="8"/>
  <c r="AF26" i="7" s="1"/>
  <c r="AF26" i="8"/>
  <c r="AF27" i="7" s="1"/>
  <c r="AF27" i="8"/>
  <c r="AF28" i="7" s="1"/>
  <c r="AF28" i="8"/>
  <c r="AF29" i="7" s="1"/>
  <c r="AF29" i="8"/>
  <c r="AF30" i="7" s="1"/>
  <c r="AF30" i="8"/>
  <c r="AF31" i="7" s="1"/>
  <c r="AF31" i="8"/>
  <c r="AF32" i="7" s="1"/>
  <c r="AF32" i="8"/>
  <c r="AF33" i="7" s="1"/>
  <c r="AF33" i="8"/>
  <c r="AF34" i="7" s="1"/>
  <c r="AF34" i="8"/>
  <c r="AF35" i="7" s="1"/>
  <c r="AF35" i="8"/>
  <c r="AF36" i="7" s="1"/>
  <c r="AF36" i="8"/>
  <c r="AF37" i="7" s="1"/>
  <c r="AF37" i="8"/>
  <c r="AF38" i="7" s="1"/>
  <c r="AF38" i="8"/>
  <c r="AF39" i="7" s="1"/>
  <c r="AF39" i="8"/>
  <c r="AF40" i="7" s="1"/>
  <c r="AF40" i="8"/>
  <c r="AF41" i="7" s="1"/>
  <c r="AF41" i="8"/>
  <c r="AF42" i="7" s="1"/>
  <c r="AF42" i="8"/>
  <c r="AF43" i="7" s="1"/>
  <c r="AF43" i="8"/>
  <c r="AF44" i="7" s="1"/>
  <c r="AF44" i="8"/>
  <c r="AF45" i="7" s="1"/>
  <c r="AF45" i="8"/>
  <c r="AF46" i="7" s="1"/>
  <c r="AF46" i="8"/>
  <c r="AF47" i="7" s="1"/>
  <c r="AF47" i="8"/>
  <c r="AF48" i="7" s="1"/>
  <c r="AF48" i="8"/>
  <c r="AF49" i="7" s="1"/>
  <c r="AF49" i="8"/>
  <c r="AF50" i="7" s="1"/>
  <c r="AF50" i="8"/>
  <c r="AF51" i="7" s="1"/>
  <c r="AF51" i="8"/>
  <c r="AF52" i="7" s="1"/>
  <c r="AF52" i="8"/>
  <c r="AF53" i="7" s="1"/>
  <c r="AF53" i="8"/>
  <c r="AF54" i="7" s="1"/>
  <c r="AF54" i="8"/>
  <c r="AF55" i="7" s="1"/>
  <c r="AF55" i="8"/>
  <c r="AF56" i="7" s="1"/>
  <c r="AF56" i="8"/>
  <c r="AF57" i="7" s="1"/>
  <c r="AF57" i="8"/>
  <c r="AF58" i="7" s="1"/>
  <c r="AF58" i="8"/>
  <c r="AF59" i="7" s="1"/>
  <c r="AF59" i="8"/>
  <c r="AF60" i="7" s="1"/>
  <c r="AF60" i="8"/>
  <c r="AF61" i="7" s="1"/>
  <c r="AF61" i="8"/>
  <c r="AF62" i="7" s="1"/>
  <c r="AF62" i="8"/>
  <c r="AF63" i="7" s="1"/>
  <c r="AF63" i="8"/>
  <c r="AF64" i="7" s="1"/>
  <c r="AF64" i="8"/>
  <c r="AF65" i="7" s="1"/>
  <c r="AF65" i="8"/>
  <c r="AF66" i="7" s="1"/>
  <c r="AF66" i="8"/>
  <c r="AF67" i="7" s="1"/>
  <c r="AF67" i="8"/>
  <c r="AF68" i="7" s="1"/>
  <c r="AF68" i="8"/>
  <c r="AF69" i="7" s="1"/>
  <c r="AF69" i="8"/>
  <c r="AF70" i="7" s="1"/>
  <c r="AF70" i="8"/>
  <c r="AF71" i="7" s="1"/>
  <c r="AF71" i="8"/>
  <c r="AF72" i="7" s="1"/>
  <c r="AF72" i="8"/>
  <c r="AF73" i="7" s="1"/>
  <c r="AF73" i="8"/>
  <c r="AF74" i="7" s="1"/>
  <c r="AF74" i="8"/>
  <c r="AF75" i="7" s="1"/>
  <c r="AF75" i="8"/>
  <c r="AF76" i="7" s="1"/>
  <c r="AF76" i="8"/>
  <c r="AF77" i="7" s="1"/>
  <c r="AF77" i="8"/>
  <c r="AF78" i="7" s="1"/>
  <c r="AF78" i="8"/>
  <c r="AF79" i="7" s="1"/>
  <c r="AF79" i="8"/>
  <c r="AF80" i="7" s="1"/>
  <c r="AF80" i="8"/>
  <c r="AF81" i="7" s="1"/>
  <c r="AF81" i="8"/>
  <c r="AF82" i="7" s="1"/>
  <c r="AF82" i="8"/>
  <c r="AF83" i="7" s="1"/>
  <c r="AF83" i="8"/>
  <c r="AF84" i="7" s="1"/>
  <c r="AF84" i="8"/>
  <c r="AF85" i="7" s="1"/>
  <c r="AF85" i="8"/>
  <c r="AF86" i="7" s="1"/>
  <c r="AF86" i="8"/>
  <c r="AF87" i="7" s="1"/>
  <c r="AF87" i="8"/>
  <c r="AF88" i="7" s="1"/>
  <c r="AF88" i="8"/>
  <c r="AF89" i="7" s="1"/>
  <c r="AF89" i="8"/>
  <c r="AF90" i="7" s="1"/>
  <c r="AF90" i="8"/>
  <c r="AF91" i="7" s="1"/>
  <c r="AF91" i="8"/>
  <c r="AF92" i="7" s="1"/>
  <c r="AF92" i="8"/>
  <c r="AF93" i="7" s="1"/>
  <c r="AF93" i="8"/>
  <c r="AF94" i="7" s="1"/>
  <c r="AF94" i="8"/>
  <c r="AF95" i="7" s="1"/>
  <c r="AF95" i="8"/>
  <c r="AF96" i="7" s="1"/>
  <c r="AF96" i="8"/>
  <c r="AF97" i="7" s="1"/>
  <c r="AF97" i="8"/>
  <c r="AF98" i="7" s="1"/>
  <c r="AF98" i="8"/>
  <c r="AF99" i="7" s="1"/>
  <c r="AF99" i="8"/>
  <c r="AF100" i="7" s="1"/>
  <c r="AF100" i="8"/>
  <c r="AF101" i="7" s="1"/>
  <c r="AF101" i="8"/>
  <c r="AF102" i="7" s="1"/>
  <c r="AF102" i="8"/>
  <c r="AF103" i="7" s="1"/>
  <c r="AF103" i="8"/>
  <c r="AF104" i="7" s="1"/>
  <c r="AF104" i="8"/>
  <c r="AF105" i="7" s="1"/>
  <c r="AF105" i="8"/>
  <c r="AF106" i="7" s="1"/>
  <c r="AF106" i="8"/>
  <c r="AF107" i="7" s="1"/>
  <c r="AF107" i="8"/>
  <c r="AF108" i="7" s="1"/>
  <c r="AF108" i="8"/>
  <c r="AF109" i="7" s="1"/>
  <c r="AF109" i="8"/>
  <c r="AF110" i="7" s="1"/>
  <c r="AF110" i="8"/>
  <c r="AF111" i="7" s="1"/>
  <c r="AF111" i="8"/>
  <c r="AF112" i="7" s="1"/>
  <c r="AF112" i="8"/>
  <c r="AF113" i="7" s="1"/>
  <c r="AF113" i="8"/>
  <c r="AF114" i="7" s="1"/>
  <c r="AF114" i="8"/>
  <c r="AF115" i="7" s="1"/>
  <c r="AF115" i="8"/>
  <c r="AF116" i="7" s="1"/>
  <c r="AF116" i="8"/>
  <c r="AF117" i="7" s="1"/>
  <c r="AF117" i="8"/>
  <c r="AF118" i="7" s="1"/>
  <c r="AF118" i="8"/>
  <c r="AF119" i="7" s="1"/>
  <c r="AF119" i="8"/>
  <c r="AF120" i="7" s="1"/>
  <c r="AF120" i="8"/>
  <c r="AF121" i="7" s="1"/>
  <c r="AF121" i="8"/>
  <c r="AF122" i="7" s="1"/>
  <c r="AF122" i="8"/>
  <c r="AF123" i="7" s="1"/>
  <c r="AF123" i="8"/>
  <c r="AF124" i="7" s="1"/>
  <c r="AF124" i="8"/>
  <c r="AF125" i="7" s="1"/>
  <c r="AF125" i="8"/>
  <c r="AF126" i="7" s="1"/>
  <c r="AF126" i="8"/>
  <c r="AF127" i="7" s="1"/>
  <c r="AF127" i="8"/>
  <c r="AF128" i="7" s="1"/>
  <c r="AF128" i="8"/>
  <c r="AF129" i="7" s="1"/>
  <c r="AF129" i="8"/>
  <c r="AF130" i="7" s="1"/>
  <c r="AF130" i="8"/>
  <c r="AF131" i="7" s="1"/>
  <c r="AF131" i="8"/>
  <c r="AF132" i="7" s="1"/>
  <c r="AF132" i="8"/>
  <c r="AF133" i="7" s="1"/>
  <c r="AF133" i="8"/>
  <c r="AF134" i="7" s="1"/>
  <c r="AF134" i="8"/>
  <c r="AF135" i="7" s="1"/>
  <c r="AF135" i="8"/>
  <c r="AF136" i="7" s="1"/>
  <c r="AF136" i="8"/>
  <c r="AF137" i="7" s="1"/>
  <c r="AF137" i="8"/>
  <c r="AF138" i="7" s="1"/>
  <c r="AF138" i="8"/>
  <c r="AF139" i="7" s="1"/>
  <c r="AF139" i="8"/>
  <c r="AF140" i="7" s="1"/>
  <c r="AF140" i="8"/>
  <c r="AF141" i="7" s="1"/>
  <c r="AF141" i="8"/>
  <c r="AF142" i="7" s="1"/>
  <c r="AF142" i="8"/>
  <c r="AF143" i="7" s="1"/>
  <c r="AF143" i="8"/>
  <c r="AF144" i="7" s="1"/>
  <c r="AF144" i="8"/>
  <c r="AF145" i="7" s="1"/>
  <c r="AF145" i="8"/>
  <c r="AF146" i="7" s="1"/>
  <c r="AF146" i="8"/>
  <c r="AF147" i="7" s="1"/>
  <c r="AF147" i="8"/>
  <c r="AF148" i="7" s="1"/>
  <c r="AF148" i="8"/>
  <c r="AF149" i="7" s="1"/>
  <c r="AF149" i="8"/>
  <c r="AF150" i="7" s="1"/>
  <c r="AF150" i="8"/>
  <c r="AF151" i="7" s="1"/>
  <c r="AF151" i="8"/>
  <c r="AF152" i="7" s="1"/>
  <c r="AF152" i="8"/>
  <c r="AF153" i="7" s="1"/>
  <c r="AF153" i="8"/>
  <c r="AF154" i="7" s="1"/>
  <c r="AF154" i="8"/>
  <c r="AF155" i="7" s="1"/>
  <c r="AF155" i="8"/>
  <c r="AF156" i="7" s="1"/>
  <c r="AF156" i="8"/>
  <c r="AF157" i="7" s="1"/>
  <c r="AF157" i="8"/>
  <c r="AF158" i="7" s="1"/>
  <c r="AF158" i="8"/>
  <c r="AF159" i="7" s="1"/>
  <c r="AF159" i="8"/>
  <c r="AF160" i="7" s="1"/>
  <c r="AF160" i="8"/>
  <c r="AF161" i="7" s="1"/>
  <c r="AF161" i="8"/>
  <c r="AF162" i="7" s="1"/>
  <c r="AF162" i="8"/>
  <c r="AF163" i="7" s="1"/>
  <c r="AF163" i="8"/>
  <c r="AF164" i="7" s="1"/>
  <c r="AF164" i="8"/>
  <c r="AF165" i="7" s="1"/>
  <c r="AF165" i="8"/>
  <c r="AF166" i="7" s="1"/>
  <c r="AF166" i="8"/>
  <c r="AF167" i="7" s="1"/>
  <c r="AF167" i="8"/>
  <c r="AF168" i="7" s="1"/>
  <c r="AF168" i="8"/>
  <c r="AF169" i="7" s="1"/>
  <c r="AF169" i="8"/>
  <c r="AF170" i="7" s="1"/>
  <c r="AF170" i="8"/>
  <c r="AF171" i="7" s="1"/>
  <c r="AF171" i="8"/>
  <c r="AF172" i="7" s="1"/>
  <c r="AF172" i="8"/>
  <c r="AF173" i="7" s="1"/>
  <c r="AF173" i="8"/>
  <c r="AF174" i="7" s="1"/>
  <c r="AF174" i="8"/>
  <c r="AF175" i="7" s="1"/>
  <c r="AF175" i="8"/>
  <c r="AF176" i="7" s="1"/>
  <c r="AF176" i="8"/>
  <c r="AF177" i="7" s="1"/>
  <c r="AF177" i="8"/>
  <c r="AF178" i="7" s="1"/>
  <c r="AF178" i="8"/>
  <c r="AF179" i="7" s="1"/>
  <c r="AF179" i="8"/>
  <c r="AF180" i="7" s="1"/>
  <c r="AF180" i="8"/>
  <c r="AF181" i="7" s="1"/>
  <c r="AF181" i="8"/>
  <c r="AF182" i="7" s="1"/>
  <c r="AF182" i="8"/>
  <c r="AF183" i="7" s="1"/>
  <c r="AF183" i="8"/>
  <c r="AF184" i="7" s="1"/>
  <c r="AF184" i="8"/>
  <c r="AF185" i="7" s="1"/>
  <c r="AF185" i="8"/>
  <c r="AF186" i="7" s="1"/>
  <c r="AF186" i="8"/>
  <c r="AF187" i="7" s="1"/>
  <c r="AF187" i="8"/>
  <c r="AF188" i="7" s="1"/>
  <c r="AF188" i="8"/>
  <c r="AF189" i="7" s="1"/>
  <c r="AF7" i="7"/>
  <c r="AE7" i="8"/>
  <c r="AE8" i="7" s="1"/>
  <c r="AE8" i="8"/>
  <c r="AE9" i="7" s="1"/>
  <c r="AE9" i="8"/>
  <c r="AE10" i="7" s="1"/>
  <c r="AE10" i="8"/>
  <c r="AE11" i="7" s="1"/>
  <c r="AE11" i="8"/>
  <c r="AE12" i="7" s="1"/>
  <c r="AE12" i="8"/>
  <c r="AE13" i="7" s="1"/>
  <c r="AE13" i="8"/>
  <c r="AE14" i="7" s="1"/>
  <c r="AE14" i="8"/>
  <c r="AE15" i="7" s="1"/>
  <c r="AE15" i="8"/>
  <c r="AE16" i="7" s="1"/>
  <c r="AE16" i="8"/>
  <c r="AE17" i="7" s="1"/>
  <c r="AE17" i="8"/>
  <c r="AE18" i="7" s="1"/>
  <c r="AE18" i="8"/>
  <c r="AE19" i="7" s="1"/>
  <c r="AE19" i="8"/>
  <c r="AE20" i="7" s="1"/>
  <c r="AE20" i="8"/>
  <c r="AE21" i="7" s="1"/>
  <c r="AE21" i="8"/>
  <c r="AE22" i="7" s="1"/>
  <c r="AE22" i="8"/>
  <c r="AE23" i="7" s="1"/>
  <c r="AE23" i="8"/>
  <c r="AE24" i="7" s="1"/>
  <c r="AE24" i="8"/>
  <c r="AE25" i="7" s="1"/>
  <c r="AE25" i="8"/>
  <c r="AE26" i="7" s="1"/>
  <c r="AE26" i="8"/>
  <c r="AE27" i="7" s="1"/>
  <c r="AE27" i="8"/>
  <c r="AE28" i="7" s="1"/>
  <c r="AE28" i="8"/>
  <c r="AE29" i="7" s="1"/>
  <c r="AE29" i="8"/>
  <c r="AE30" i="7" s="1"/>
  <c r="AE30" i="8"/>
  <c r="AE31" i="7" s="1"/>
  <c r="AE31" i="8"/>
  <c r="AE32" i="7" s="1"/>
  <c r="AE32" i="8"/>
  <c r="AE33" i="7" s="1"/>
  <c r="AE33" i="8"/>
  <c r="AE34" i="7" s="1"/>
  <c r="AE34" i="8"/>
  <c r="AE35" i="7" s="1"/>
  <c r="AE35" i="8"/>
  <c r="AE36" i="7" s="1"/>
  <c r="AE36" i="8"/>
  <c r="AE37" i="7" s="1"/>
  <c r="AE37" i="8"/>
  <c r="AE38" i="7" s="1"/>
  <c r="AE38" i="8"/>
  <c r="AE39" i="7" s="1"/>
  <c r="AE39" i="8"/>
  <c r="AE40" i="7" s="1"/>
  <c r="AE40" i="8"/>
  <c r="AE41" i="7" s="1"/>
  <c r="AE41" i="8"/>
  <c r="AE42" i="7" s="1"/>
  <c r="AE42" i="8"/>
  <c r="AE43" i="7" s="1"/>
  <c r="AE43" i="8"/>
  <c r="AE44" i="7" s="1"/>
  <c r="AE44" i="8"/>
  <c r="AE45" i="7" s="1"/>
  <c r="AE45" i="8"/>
  <c r="AE46" i="7" s="1"/>
  <c r="AE46" i="8"/>
  <c r="AE47" i="7" s="1"/>
  <c r="AE47" i="8"/>
  <c r="AE48" i="7" s="1"/>
  <c r="AE48" i="8"/>
  <c r="AE49" i="7" s="1"/>
  <c r="AE49" i="8"/>
  <c r="AE50" i="7" s="1"/>
  <c r="AE50" i="8"/>
  <c r="AE51" i="7" s="1"/>
  <c r="AE51" i="8"/>
  <c r="AE52" i="7" s="1"/>
  <c r="AE52" i="8"/>
  <c r="AE53" i="7" s="1"/>
  <c r="AE53" i="8"/>
  <c r="AE54" i="7" s="1"/>
  <c r="AE54" i="8"/>
  <c r="AE55" i="7" s="1"/>
  <c r="AE55" i="8"/>
  <c r="AE56" i="7" s="1"/>
  <c r="AE56" i="8"/>
  <c r="AE57" i="7" s="1"/>
  <c r="AE57" i="8"/>
  <c r="AE58" i="7" s="1"/>
  <c r="AE58" i="8"/>
  <c r="AE59" i="7" s="1"/>
  <c r="AE59" i="8"/>
  <c r="AE60" i="7" s="1"/>
  <c r="AE60" i="8"/>
  <c r="AE61" i="7" s="1"/>
  <c r="AE61" i="8"/>
  <c r="AE62" i="7" s="1"/>
  <c r="AE62" i="8"/>
  <c r="AE63" i="7" s="1"/>
  <c r="AE63" i="8"/>
  <c r="AE64" i="7" s="1"/>
  <c r="AE64" i="8"/>
  <c r="AE65" i="7" s="1"/>
  <c r="AE65" i="8"/>
  <c r="AE66" i="7" s="1"/>
  <c r="AE66" i="8"/>
  <c r="AE67" i="7" s="1"/>
  <c r="AE67" i="8"/>
  <c r="AE68" i="7" s="1"/>
  <c r="AE68" i="8"/>
  <c r="AE69" i="7" s="1"/>
  <c r="AE69" i="8"/>
  <c r="AE70" i="7" s="1"/>
  <c r="AE70" i="8"/>
  <c r="AE71" i="7" s="1"/>
  <c r="AE71" i="8"/>
  <c r="AE72" i="7" s="1"/>
  <c r="AE72" i="8"/>
  <c r="AE73" i="7" s="1"/>
  <c r="AE73" i="8"/>
  <c r="AE74" i="7" s="1"/>
  <c r="AE74" i="8"/>
  <c r="AE75" i="7" s="1"/>
  <c r="AE75" i="8"/>
  <c r="AE76" i="7" s="1"/>
  <c r="AE76" i="8"/>
  <c r="AE77" i="7" s="1"/>
  <c r="AE77" i="8"/>
  <c r="AE78" i="7" s="1"/>
  <c r="AE78" i="8"/>
  <c r="AE79" i="7" s="1"/>
  <c r="AE79" i="8"/>
  <c r="AE80" i="7" s="1"/>
  <c r="AE80" i="8"/>
  <c r="AE81" i="7" s="1"/>
  <c r="AE81" i="8"/>
  <c r="AE82" i="7" s="1"/>
  <c r="AE82" i="8"/>
  <c r="AE83" i="7" s="1"/>
  <c r="AE83" i="8"/>
  <c r="AE84" i="7" s="1"/>
  <c r="AE84" i="8"/>
  <c r="AE85" i="7" s="1"/>
  <c r="AE85" i="8"/>
  <c r="AE86" i="7" s="1"/>
  <c r="AE86" i="8"/>
  <c r="AE87" i="7" s="1"/>
  <c r="AE87" i="8"/>
  <c r="AE88" i="7" s="1"/>
  <c r="AE88" i="8"/>
  <c r="AE89" i="7" s="1"/>
  <c r="AE89" i="8"/>
  <c r="AE90" i="7" s="1"/>
  <c r="AE90" i="8"/>
  <c r="AE91" i="7" s="1"/>
  <c r="AE91" i="8"/>
  <c r="AE92" i="7" s="1"/>
  <c r="AE92" i="8"/>
  <c r="AE93" i="7" s="1"/>
  <c r="AE93" i="8"/>
  <c r="AE94" i="7" s="1"/>
  <c r="AE94" i="8"/>
  <c r="AE95" i="7" s="1"/>
  <c r="AE95" i="8"/>
  <c r="AE96" i="7" s="1"/>
  <c r="AE96" i="8"/>
  <c r="AE97" i="7" s="1"/>
  <c r="AE97" i="8"/>
  <c r="AE98" i="7" s="1"/>
  <c r="AE98" i="8"/>
  <c r="AE99" i="7" s="1"/>
  <c r="AE99" i="8"/>
  <c r="AE100" i="7" s="1"/>
  <c r="AE100" i="8"/>
  <c r="AE101" i="7" s="1"/>
  <c r="AE101" i="8"/>
  <c r="AE102" i="7" s="1"/>
  <c r="AE102" i="8"/>
  <c r="AE103" i="7" s="1"/>
  <c r="AE103" i="8"/>
  <c r="AE104" i="7" s="1"/>
  <c r="AE104" i="8"/>
  <c r="AE105" i="7" s="1"/>
  <c r="AE105" i="8"/>
  <c r="AE106" i="7" s="1"/>
  <c r="AE106" i="8"/>
  <c r="AE107" i="7" s="1"/>
  <c r="AE107" i="8"/>
  <c r="AE108" i="7" s="1"/>
  <c r="AE108" i="8"/>
  <c r="AE109" i="7" s="1"/>
  <c r="AE109" i="8"/>
  <c r="AE110" i="7" s="1"/>
  <c r="AE110" i="8"/>
  <c r="AE111" i="7" s="1"/>
  <c r="AE111" i="8"/>
  <c r="AE112" i="7" s="1"/>
  <c r="AE112" i="8"/>
  <c r="AE113" i="7" s="1"/>
  <c r="AE113" i="8"/>
  <c r="AE114" i="7" s="1"/>
  <c r="AE114" i="8"/>
  <c r="AE115" i="7" s="1"/>
  <c r="AE115" i="8"/>
  <c r="AE116" i="7" s="1"/>
  <c r="AE116" i="8"/>
  <c r="AE117" i="7" s="1"/>
  <c r="AE117" i="8"/>
  <c r="AE118" i="7" s="1"/>
  <c r="AE118" i="8"/>
  <c r="AE119" i="7" s="1"/>
  <c r="AE119" i="8"/>
  <c r="AE120" i="7" s="1"/>
  <c r="AE120" i="8"/>
  <c r="AE121" i="7" s="1"/>
  <c r="AE121" i="8"/>
  <c r="AE122" i="7" s="1"/>
  <c r="AE122" i="8"/>
  <c r="AE123" i="7" s="1"/>
  <c r="AE123" i="8"/>
  <c r="AE124" i="7" s="1"/>
  <c r="AE124" i="8"/>
  <c r="AE125" i="7" s="1"/>
  <c r="AE125" i="8"/>
  <c r="AE126" i="7" s="1"/>
  <c r="AE126" i="8"/>
  <c r="AE127" i="7" s="1"/>
  <c r="AE127" i="8"/>
  <c r="AE128" i="7" s="1"/>
  <c r="AE128" i="8"/>
  <c r="AE129" i="7" s="1"/>
  <c r="AE129" i="8"/>
  <c r="AE130" i="7" s="1"/>
  <c r="AE130" i="8"/>
  <c r="AE131" i="7" s="1"/>
  <c r="AE131" i="8"/>
  <c r="AE132" i="7" s="1"/>
  <c r="AE132" i="8"/>
  <c r="AE133" i="7" s="1"/>
  <c r="AE133" i="8"/>
  <c r="AE134" i="7" s="1"/>
  <c r="AE134" i="8"/>
  <c r="AE135" i="7" s="1"/>
  <c r="AE135" i="8"/>
  <c r="AE136" i="7" s="1"/>
  <c r="AE136" i="8"/>
  <c r="AE137" i="7" s="1"/>
  <c r="AE137" i="8"/>
  <c r="AE138" i="7" s="1"/>
  <c r="AE138" i="8"/>
  <c r="AE139" i="7" s="1"/>
  <c r="AE139" i="8"/>
  <c r="AE140" i="7" s="1"/>
  <c r="AE140" i="8"/>
  <c r="AE141" i="7" s="1"/>
  <c r="AE141" i="8"/>
  <c r="AE142" i="7" s="1"/>
  <c r="AE142" i="8"/>
  <c r="AE143" i="7" s="1"/>
  <c r="AE143" i="8"/>
  <c r="AE144" i="7" s="1"/>
  <c r="AE144" i="8"/>
  <c r="AE145" i="7" s="1"/>
  <c r="AE145" i="8"/>
  <c r="AE146" i="7" s="1"/>
  <c r="AE146" i="8"/>
  <c r="AE147" i="7" s="1"/>
  <c r="AE147" i="8"/>
  <c r="AE148" i="7" s="1"/>
  <c r="AE148" i="8"/>
  <c r="AE149" i="7" s="1"/>
  <c r="AE149" i="8"/>
  <c r="AE150" i="7" s="1"/>
  <c r="AE150" i="8"/>
  <c r="AE151" i="7" s="1"/>
  <c r="AE151" i="8"/>
  <c r="AE152" i="7" s="1"/>
  <c r="AE152" i="8"/>
  <c r="AE153" i="7" s="1"/>
  <c r="AE153" i="8"/>
  <c r="AE154" i="7" s="1"/>
  <c r="AE154" i="8"/>
  <c r="AE155" i="7" s="1"/>
  <c r="AE155" i="8"/>
  <c r="AE156" i="7" s="1"/>
  <c r="AE156" i="8"/>
  <c r="AE157" i="7" s="1"/>
  <c r="AE157" i="8"/>
  <c r="AE158" i="7" s="1"/>
  <c r="AE158" i="8"/>
  <c r="AE159" i="7" s="1"/>
  <c r="AE159" i="8"/>
  <c r="AE160" i="7" s="1"/>
  <c r="AE160" i="8"/>
  <c r="AE161" i="7" s="1"/>
  <c r="AE161" i="8"/>
  <c r="AE162" i="7" s="1"/>
  <c r="AE162" i="8"/>
  <c r="AE163" i="7" s="1"/>
  <c r="AE163" i="8"/>
  <c r="AE164" i="7" s="1"/>
  <c r="AE164" i="8"/>
  <c r="AE165" i="7" s="1"/>
  <c r="AE165" i="8"/>
  <c r="AE166" i="7" s="1"/>
  <c r="AE166" i="8"/>
  <c r="AE167" i="7" s="1"/>
  <c r="AE167" i="8"/>
  <c r="AE168" i="7" s="1"/>
  <c r="AE168" i="8"/>
  <c r="AE169" i="7" s="1"/>
  <c r="AE169" i="8"/>
  <c r="AE170" i="7" s="1"/>
  <c r="AE170" i="8"/>
  <c r="AE171" i="7" s="1"/>
  <c r="AE171" i="8"/>
  <c r="AE172" i="7" s="1"/>
  <c r="AE172" i="8"/>
  <c r="AE173" i="7" s="1"/>
  <c r="AE173" i="8"/>
  <c r="AE174" i="7" s="1"/>
  <c r="AE174" i="8"/>
  <c r="AE175" i="7" s="1"/>
  <c r="AE175" i="8"/>
  <c r="AE176" i="7" s="1"/>
  <c r="AE176" i="8"/>
  <c r="AE177" i="7" s="1"/>
  <c r="AE177" i="8"/>
  <c r="AE178" i="7" s="1"/>
  <c r="AE178" i="8"/>
  <c r="AE179" i="7" s="1"/>
  <c r="AE179" i="8"/>
  <c r="AE180" i="7" s="1"/>
  <c r="AE180" i="8"/>
  <c r="AE181" i="7" s="1"/>
  <c r="AE181" i="8"/>
  <c r="AE182" i="7" s="1"/>
  <c r="AE182" i="8"/>
  <c r="AE183" i="7" s="1"/>
  <c r="AE183" i="8"/>
  <c r="AE184" i="7" s="1"/>
  <c r="AE184" i="8"/>
  <c r="AE185" i="7" s="1"/>
  <c r="AE185" i="8"/>
  <c r="AE186" i="7" s="1"/>
  <c r="AE186" i="8"/>
  <c r="AE187" i="7" s="1"/>
  <c r="AE187" i="8"/>
  <c r="AE188" i="7" s="1"/>
  <c r="AE188" i="8"/>
  <c r="AE189" i="7" s="1"/>
  <c r="AE6" i="8"/>
  <c r="AE7" i="7" s="1"/>
  <c r="AD7" i="8"/>
  <c r="AD8" i="7" s="1"/>
  <c r="AD8" i="8"/>
  <c r="AD9" i="7" s="1"/>
  <c r="AD9" i="8"/>
  <c r="AD10" i="7" s="1"/>
  <c r="AD10" i="8"/>
  <c r="AD11" i="7" s="1"/>
  <c r="AD11" i="8"/>
  <c r="AD12" i="7" s="1"/>
  <c r="AD12" i="8"/>
  <c r="AD13" i="7" s="1"/>
  <c r="AD13" i="8"/>
  <c r="AD14" i="7" s="1"/>
  <c r="AD14" i="8"/>
  <c r="AD15" i="7" s="1"/>
  <c r="AD15" i="8"/>
  <c r="AD16" i="7" s="1"/>
  <c r="AD16" i="8"/>
  <c r="AD17" i="7" s="1"/>
  <c r="AD17" i="8"/>
  <c r="AD18" i="7" s="1"/>
  <c r="AD18" i="8"/>
  <c r="AD19" i="7" s="1"/>
  <c r="AD19" i="8"/>
  <c r="AD20" i="7" s="1"/>
  <c r="AD20" i="8"/>
  <c r="AD21" i="7" s="1"/>
  <c r="AD21" i="8"/>
  <c r="AD22" i="7" s="1"/>
  <c r="AD22" i="8"/>
  <c r="AD23" i="7" s="1"/>
  <c r="AD23" i="8"/>
  <c r="AD24" i="7" s="1"/>
  <c r="AD24" i="8"/>
  <c r="AD25" i="7" s="1"/>
  <c r="AD25" i="8"/>
  <c r="AD26" i="7" s="1"/>
  <c r="AD26" i="8"/>
  <c r="AD27" i="7" s="1"/>
  <c r="AD27" i="8"/>
  <c r="AD28" i="7" s="1"/>
  <c r="AD28" i="8"/>
  <c r="AD29" i="7" s="1"/>
  <c r="AD29" i="8"/>
  <c r="AD30" i="7" s="1"/>
  <c r="AD30" i="8"/>
  <c r="AD31" i="7" s="1"/>
  <c r="AD31" i="8"/>
  <c r="AD32" i="7" s="1"/>
  <c r="AD32" i="8"/>
  <c r="AD33" i="7" s="1"/>
  <c r="AD33" i="8"/>
  <c r="AD34" i="7" s="1"/>
  <c r="AD34" i="8"/>
  <c r="AD35" i="7" s="1"/>
  <c r="AD35" i="8"/>
  <c r="AD36" i="7" s="1"/>
  <c r="AD36" i="8"/>
  <c r="AD37" i="7" s="1"/>
  <c r="AD37" i="8"/>
  <c r="AD38" i="7" s="1"/>
  <c r="AD38" i="8"/>
  <c r="AD39" i="7" s="1"/>
  <c r="AD39" i="8"/>
  <c r="AD40" i="7" s="1"/>
  <c r="AD40" i="8"/>
  <c r="AD41" i="7" s="1"/>
  <c r="AD41" i="8"/>
  <c r="AD42" i="7" s="1"/>
  <c r="AD42" i="8"/>
  <c r="AD43" i="7" s="1"/>
  <c r="AD43" i="8"/>
  <c r="AD44" i="7" s="1"/>
  <c r="AD44" i="8"/>
  <c r="AD45" i="7" s="1"/>
  <c r="AD45" i="8"/>
  <c r="AD46" i="7" s="1"/>
  <c r="AD46" i="8"/>
  <c r="AD47" i="7" s="1"/>
  <c r="AD47" i="8"/>
  <c r="AD48" i="7" s="1"/>
  <c r="AD48" i="8"/>
  <c r="AD49" i="7" s="1"/>
  <c r="AD49" i="8"/>
  <c r="AD50" i="7" s="1"/>
  <c r="AD50" i="8"/>
  <c r="AD51" i="7" s="1"/>
  <c r="AD51" i="8"/>
  <c r="AD52" i="7" s="1"/>
  <c r="AD52" i="8"/>
  <c r="AD53" i="7" s="1"/>
  <c r="AD53" i="8"/>
  <c r="AD54" i="7" s="1"/>
  <c r="AD54" i="8"/>
  <c r="AD55" i="7" s="1"/>
  <c r="AD55" i="8"/>
  <c r="AD56" i="7" s="1"/>
  <c r="AD56" i="8"/>
  <c r="AD57" i="7" s="1"/>
  <c r="AD57" i="8"/>
  <c r="AD58" i="7" s="1"/>
  <c r="AD58" i="8"/>
  <c r="AD59" i="7" s="1"/>
  <c r="AD59" i="8"/>
  <c r="AD60" i="7" s="1"/>
  <c r="AD60" i="8"/>
  <c r="AD61" i="7" s="1"/>
  <c r="AD61" i="8"/>
  <c r="AD62" i="7" s="1"/>
  <c r="AD62" i="8"/>
  <c r="AD63" i="7" s="1"/>
  <c r="AD63" i="8"/>
  <c r="AD64" i="7" s="1"/>
  <c r="AD64" i="8"/>
  <c r="AD65" i="7" s="1"/>
  <c r="AD65" i="8"/>
  <c r="AD66" i="7" s="1"/>
  <c r="AD66" i="8"/>
  <c r="AD67" i="7" s="1"/>
  <c r="AD67" i="8"/>
  <c r="AD68" i="7" s="1"/>
  <c r="AD68" i="8"/>
  <c r="AD69" i="7" s="1"/>
  <c r="AD69" i="8"/>
  <c r="AD70" i="7" s="1"/>
  <c r="AD70" i="8"/>
  <c r="AD71" i="7" s="1"/>
  <c r="AD71" i="8"/>
  <c r="AD72" i="7" s="1"/>
  <c r="AD72" i="8"/>
  <c r="AD73" i="7" s="1"/>
  <c r="AD73" i="8"/>
  <c r="AD74" i="7" s="1"/>
  <c r="AD74" i="8"/>
  <c r="AD75" i="7" s="1"/>
  <c r="AD75" i="8"/>
  <c r="AD76" i="7" s="1"/>
  <c r="AD76" i="8"/>
  <c r="AD77" i="7" s="1"/>
  <c r="AD77" i="8"/>
  <c r="AD78" i="7" s="1"/>
  <c r="AD78" i="8"/>
  <c r="AD79" i="7" s="1"/>
  <c r="AD79" i="8"/>
  <c r="AD80" i="7" s="1"/>
  <c r="AD80" i="8"/>
  <c r="AD81" i="7" s="1"/>
  <c r="AD81" i="8"/>
  <c r="AD82" i="7" s="1"/>
  <c r="AD82" i="8"/>
  <c r="AD83" i="7" s="1"/>
  <c r="AD83" i="8"/>
  <c r="AD84" i="7" s="1"/>
  <c r="AD84" i="8"/>
  <c r="AD85" i="7" s="1"/>
  <c r="AD85" i="8"/>
  <c r="AD86" i="7" s="1"/>
  <c r="AD86" i="8"/>
  <c r="AD87" i="7" s="1"/>
  <c r="AD87" i="8"/>
  <c r="AD88" i="7" s="1"/>
  <c r="AD88" i="8"/>
  <c r="AD89" i="7" s="1"/>
  <c r="AD89" i="8"/>
  <c r="AD90" i="7" s="1"/>
  <c r="AD90" i="8"/>
  <c r="AD91" i="7" s="1"/>
  <c r="AD91" i="8"/>
  <c r="AD92" i="7" s="1"/>
  <c r="AD92" i="8"/>
  <c r="AD93" i="7" s="1"/>
  <c r="AD93" i="8"/>
  <c r="AD94" i="7" s="1"/>
  <c r="AD94" i="8"/>
  <c r="AD95" i="7" s="1"/>
  <c r="AD95" i="8"/>
  <c r="AD96" i="7" s="1"/>
  <c r="AD96" i="8"/>
  <c r="AD97" i="7" s="1"/>
  <c r="AD97" i="8"/>
  <c r="AD98" i="7" s="1"/>
  <c r="AD98" i="8"/>
  <c r="AD99" i="7" s="1"/>
  <c r="AD99" i="8"/>
  <c r="AD100" i="7" s="1"/>
  <c r="AD100" i="8"/>
  <c r="AD101" i="7" s="1"/>
  <c r="AD101" i="8"/>
  <c r="AD102" i="7" s="1"/>
  <c r="AD102" i="8"/>
  <c r="AD103" i="7" s="1"/>
  <c r="AD103" i="8"/>
  <c r="AD104" i="7" s="1"/>
  <c r="AD104" i="8"/>
  <c r="AD105" i="7" s="1"/>
  <c r="AD105" i="8"/>
  <c r="AD106" i="7" s="1"/>
  <c r="AD106" i="8"/>
  <c r="AD107" i="7" s="1"/>
  <c r="AD107" i="8"/>
  <c r="AD108" i="7" s="1"/>
  <c r="AD108" i="8"/>
  <c r="AD109" i="7" s="1"/>
  <c r="AD109" i="8"/>
  <c r="AD110" i="7" s="1"/>
  <c r="AD110" i="8"/>
  <c r="AD111" i="7" s="1"/>
  <c r="AD111" i="8"/>
  <c r="AD112" i="7" s="1"/>
  <c r="AD112" i="8"/>
  <c r="AD113" i="7" s="1"/>
  <c r="AD113" i="8"/>
  <c r="AD114" i="7" s="1"/>
  <c r="AD114" i="8"/>
  <c r="AD115" i="7" s="1"/>
  <c r="AD115" i="8"/>
  <c r="AD116" i="7" s="1"/>
  <c r="AD116" i="8"/>
  <c r="AD117" i="7" s="1"/>
  <c r="AD117" i="8"/>
  <c r="AD118" i="7" s="1"/>
  <c r="AD118" i="8"/>
  <c r="AD119" i="7" s="1"/>
  <c r="AD119" i="8"/>
  <c r="AD120" i="7" s="1"/>
  <c r="AD120" i="8"/>
  <c r="AD121" i="7" s="1"/>
  <c r="AD121" i="8"/>
  <c r="AD122" i="7" s="1"/>
  <c r="AD122" i="8"/>
  <c r="AD123" i="7" s="1"/>
  <c r="AD123" i="8"/>
  <c r="AD124" i="7" s="1"/>
  <c r="AD124" i="8"/>
  <c r="AD125" i="7" s="1"/>
  <c r="AD125" i="8"/>
  <c r="AD126" i="7" s="1"/>
  <c r="AD126" i="8"/>
  <c r="AD127" i="7" s="1"/>
  <c r="AD127" i="8"/>
  <c r="AD128" i="7" s="1"/>
  <c r="AD128" i="8"/>
  <c r="AD129" i="7" s="1"/>
  <c r="AD129" i="8"/>
  <c r="AD130" i="7" s="1"/>
  <c r="AD130" i="8"/>
  <c r="AD131" i="7" s="1"/>
  <c r="AD131" i="8"/>
  <c r="AD132" i="7" s="1"/>
  <c r="AD132" i="8"/>
  <c r="AD133" i="7" s="1"/>
  <c r="AD133" i="8"/>
  <c r="AD134" i="7" s="1"/>
  <c r="AD134" i="8"/>
  <c r="AD135" i="7" s="1"/>
  <c r="AD135" i="8"/>
  <c r="AD136" i="7" s="1"/>
  <c r="AD136" i="8"/>
  <c r="AD137" i="7" s="1"/>
  <c r="AD137" i="8"/>
  <c r="AD138" i="7" s="1"/>
  <c r="AD138" i="8"/>
  <c r="AD139" i="7" s="1"/>
  <c r="AD139" i="8"/>
  <c r="AD140" i="7" s="1"/>
  <c r="AD140" i="8"/>
  <c r="AD141" i="7" s="1"/>
  <c r="AD141" i="8"/>
  <c r="AD142" i="7" s="1"/>
  <c r="AD142" i="8"/>
  <c r="AD143" i="7" s="1"/>
  <c r="AD143" i="8"/>
  <c r="AD144" i="7" s="1"/>
  <c r="AD144" i="8"/>
  <c r="AD145" i="7" s="1"/>
  <c r="AD145" i="8"/>
  <c r="AD146" i="7" s="1"/>
  <c r="AD146" i="8"/>
  <c r="AD147" i="7" s="1"/>
  <c r="AD147" i="8"/>
  <c r="AD148" i="7" s="1"/>
  <c r="AD148" i="8"/>
  <c r="AD149" i="7" s="1"/>
  <c r="AD149" i="8"/>
  <c r="AD150" i="7" s="1"/>
  <c r="AD150" i="8"/>
  <c r="AD151" i="7" s="1"/>
  <c r="AD151" i="8"/>
  <c r="AD152" i="7" s="1"/>
  <c r="AD152" i="8"/>
  <c r="AD153" i="7" s="1"/>
  <c r="AD153" i="8"/>
  <c r="AD154" i="7" s="1"/>
  <c r="AD154" i="8"/>
  <c r="AD155" i="7" s="1"/>
  <c r="AD155" i="8"/>
  <c r="AD156" i="7" s="1"/>
  <c r="AD156" i="8"/>
  <c r="AD157" i="7" s="1"/>
  <c r="AD157" i="8"/>
  <c r="AD158" i="7" s="1"/>
  <c r="AD158" i="8"/>
  <c r="AD159" i="7" s="1"/>
  <c r="AD159" i="8"/>
  <c r="AD160" i="7" s="1"/>
  <c r="AD160" i="8"/>
  <c r="AD161" i="7" s="1"/>
  <c r="AD161" i="8"/>
  <c r="AD162" i="7" s="1"/>
  <c r="AD162" i="8"/>
  <c r="AD163" i="7" s="1"/>
  <c r="AD163" i="8"/>
  <c r="AD164" i="7" s="1"/>
  <c r="AD164" i="8"/>
  <c r="AD165" i="7" s="1"/>
  <c r="AD165" i="8"/>
  <c r="AD166" i="7" s="1"/>
  <c r="AD166" i="8"/>
  <c r="AD167" i="7" s="1"/>
  <c r="AD167" i="8"/>
  <c r="AD168" i="7" s="1"/>
  <c r="AD168" i="8"/>
  <c r="AD169" i="7" s="1"/>
  <c r="AD169" i="8"/>
  <c r="AD170" i="7" s="1"/>
  <c r="AD170" i="8"/>
  <c r="AD171" i="7" s="1"/>
  <c r="AD171" i="8"/>
  <c r="AD172" i="7" s="1"/>
  <c r="AD172" i="8"/>
  <c r="AD173" i="7" s="1"/>
  <c r="AD173" i="8"/>
  <c r="AD174" i="7" s="1"/>
  <c r="AD174" i="8"/>
  <c r="AD175" i="7" s="1"/>
  <c r="AD175" i="8"/>
  <c r="AD176" i="7" s="1"/>
  <c r="AD176" i="8"/>
  <c r="AD177" i="7" s="1"/>
  <c r="AD177" i="8"/>
  <c r="AD178" i="7" s="1"/>
  <c r="AD178" i="8"/>
  <c r="AD179" i="7" s="1"/>
  <c r="AD179" i="8"/>
  <c r="AD180" i="7" s="1"/>
  <c r="AD180" i="8"/>
  <c r="AD181" i="7" s="1"/>
  <c r="AD181" i="8"/>
  <c r="AD182" i="7" s="1"/>
  <c r="AD182" i="8"/>
  <c r="AD183" i="7" s="1"/>
  <c r="AD183" i="8"/>
  <c r="AD184" i="7" s="1"/>
  <c r="AD184" i="8"/>
  <c r="AD185" i="7" s="1"/>
  <c r="AD185" i="8"/>
  <c r="AD186" i="7" s="1"/>
  <c r="AD186" i="8"/>
  <c r="AD187" i="7" s="1"/>
  <c r="AD187" i="8"/>
  <c r="AD188" i="7" s="1"/>
  <c r="AD188" i="8"/>
  <c r="AD189" i="7" s="1"/>
  <c r="AD6" i="8"/>
  <c r="AD7" i="7" s="1"/>
  <c r="AC11" i="8"/>
  <c r="AC12" i="7" s="1"/>
  <c r="AC12" i="8"/>
  <c r="AC13" i="7" s="1"/>
  <c r="AC13" i="8"/>
  <c r="AC14" i="7" s="1"/>
  <c r="AC14" i="8"/>
  <c r="AC15" i="7" s="1"/>
  <c r="AC15" i="8"/>
  <c r="AC16" i="7" s="1"/>
  <c r="AC16" i="8"/>
  <c r="AC17" i="7" s="1"/>
  <c r="AC17" i="8"/>
  <c r="AC18" i="7" s="1"/>
  <c r="AC18" i="8"/>
  <c r="AC19" i="7" s="1"/>
  <c r="AC19" i="8"/>
  <c r="AC20" i="7" s="1"/>
  <c r="AC20" i="8"/>
  <c r="AC21" i="7" s="1"/>
  <c r="AC21" i="8"/>
  <c r="AC22" i="7" s="1"/>
  <c r="AC22" i="8"/>
  <c r="AC23" i="7" s="1"/>
  <c r="AC23" i="8"/>
  <c r="AC24" i="7" s="1"/>
  <c r="AC24" i="8"/>
  <c r="AC25" i="7" s="1"/>
  <c r="AC25" i="8"/>
  <c r="AC26" i="7" s="1"/>
  <c r="AC26" i="8"/>
  <c r="AC27" i="7" s="1"/>
  <c r="AC27" i="8"/>
  <c r="AC28" i="7" s="1"/>
  <c r="AC28" i="8"/>
  <c r="AC29" i="7" s="1"/>
  <c r="AC29" i="8"/>
  <c r="AC30" i="7" s="1"/>
  <c r="AC30" i="8"/>
  <c r="AC31" i="7" s="1"/>
  <c r="AC31" i="8"/>
  <c r="AC32" i="7" s="1"/>
  <c r="AC32" i="8"/>
  <c r="AC33" i="7" s="1"/>
  <c r="AC33" i="8"/>
  <c r="AC34" i="7" s="1"/>
  <c r="AC34" i="8"/>
  <c r="AC35" i="7" s="1"/>
  <c r="AC35" i="8"/>
  <c r="AC36" i="7" s="1"/>
  <c r="AC36" i="8"/>
  <c r="AC37" i="7" s="1"/>
  <c r="AC37" i="8"/>
  <c r="AC38" i="7" s="1"/>
  <c r="AC38" i="8"/>
  <c r="AC39" i="7" s="1"/>
  <c r="AC39" i="8"/>
  <c r="AC40" i="7" s="1"/>
  <c r="AC40" i="8"/>
  <c r="AC41" i="7" s="1"/>
  <c r="AC41" i="8"/>
  <c r="AC42" i="7" s="1"/>
  <c r="AC42" i="8"/>
  <c r="AC43" i="7" s="1"/>
  <c r="AC43" i="8"/>
  <c r="AC44" i="7" s="1"/>
  <c r="AC44" i="8"/>
  <c r="AC45" i="7" s="1"/>
  <c r="AC45" i="8"/>
  <c r="AC46" i="7" s="1"/>
  <c r="AC46" i="8"/>
  <c r="AC47" i="7" s="1"/>
  <c r="AC47" i="8"/>
  <c r="AC48" i="7" s="1"/>
  <c r="AC48" i="8"/>
  <c r="AC49" i="7" s="1"/>
  <c r="AC49" i="8"/>
  <c r="AC50" i="7" s="1"/>
  <c r="AC50" i="8"/>
  <c r="AC51" i="7" s="1"/>
  <c r="AC51" i="8"/>
  <c r="AC52" i="7" s="1"/>
  <c r="AC52" i="8"/>
  <c r="AC53" i="7" s="1"/>
  <c r="AC53" i="8"/>
  <c r="AC54" i="7" s="1"/>
  <c r="AC54" i="8"/>
  <c r="AC55" i="7" s="1"/>
  <c r="AC55" i="8"/>
  <c r="AC56" i="7" s="1"/>
  <c r="AC56" i="8"/>
  <c r="AC57" i="7" s="1"/>
  <c r="AC57" i="8"/>
  <c r="AC58" i="7" s="1"/>
  <c r="AC58" i="8"/>
  <c r="AC59" i="7" s="1"/>
  <c r="AC59" i="8"/>
  <c r="AC60" i="7" s="1"/>
  <c r="AC60" i="8"/>
  <c r="AC61" i="7" s="1"/>
  <c r="AC61" i="8"/>
  <c r="AC62" i="7" s="1"/>
  <c r="AC62" i="8"/>
  <c r="AC63" i="7" s="1"/>
  <c r="AC63" i="8"/>
  <c r="AC64" i="7" s="1"/>
  <c r="AC64" i="8"/>
  <c r="AC65" i="7" s="1"/>
  <c r="AC65" i="8"/>
  <c r="AC66" i="7" s="1"/>
  <c r="AC66" i="8"/>
  <c r="AC67" i="7" s="1"/>
  <c r="AC67" i="8"/>
  <c r="AC68" i="7" s="1"/>
  <c r="AC68" i="8"/>
  <c r="AC69" i="7" s="1"/>
  <c r="AC69" i="8"/>
  <c r="AC70" i="7" s="1"/>
  <c r="AC70" i="8"/>
  <c r="AC71" i="7" s="1"/>
  <c r="AC71" i="8"/>
  <c r="AC72" i="7" s="1"/>
  <c r="AC72" i="8"/>
  <c r="AC73" i="7" s="1"/>
  <c r="AC73" i="8"/>
  <c r="AC74" i="7" s="1"/>
  <c r="AC74" i="8"/>
  <c r="AC75" i="7" s="1"/>
  <c r="AC75" i="8"/>
  <c r="AC76" i="7" s="1"/>
  <c r="AC76" i="8"/>
  <c r="AC77" i="7" s="1"/>
  <c r="AC77" i="8"/>
  <c r="AC78" i="7" s="1"/>
  <c r="AC78" i="8"/>
  <c r="AC79" i="7" s="1"/>
  <c r="AC79" i="8"/>
  <c r="AC80" i="7" s="1"/>
  <c r="AC80" i="8"/>
  <c r="AC81" i="7" s="1"/>
  <c r="AC81" i="8"/>
  <c r="AC82" i="7" s="1"/>
  <c r="AC82" i="8"/>
  <c r="AC83" i="7" s="1"/>
  <c r="AC83" i="8"/>
  <c r="AC84" i="7" s="1"/>
  <c r="AC84" i="8"/>
  <c r="AC85" i="7" s="1"/>
  <c r="AC85" i="8"/>
  <c r="AC86" i="7" s="1"/>
  <c r="AC86" i="8"/>
  <c r="AC87" i="7" s="1"/>
  <c r="AC87" i="8"/>
  <c r="AC88" i="7" s="1"/>
  <c r="AC88" i="8"/>
  <c r="AC89" i="7" s="1"/>
  <c r="AC89" i="8"/>
  <c r="AC90" i="7" s="1"/>
  <c r="AC90" i="8"/>
  <c r="AC91" i="7" s="1"/>
  <c r="AC91" i="8"/>
  <c r="AC92" i="7" s="1"/>
  <c r="AC92" i="8"/>
  <c r="AC93" i="7" s="1"/>
  <c r="AC93" i="8"/>
  <c r="AC94" i="7" s="1"/>
  <c r="AC94" i="8"/>
  <c r="AC95" i="7" s="1"/>
  <c r="AC95" i="8"/>
  <c r="AC96" i="7" s="1"/>
  <c r="AC96" i="8"/>
  <c r="AC97" i="7" s="1"/>
  <c r="AC97" i="8"/>
  <c r="AC98" i="7" s="1"/>
  <c r="AC98" i="8"/>
  <c r="AC99" i="7" s="1"/>
  <c r="AC99" i="8"/>
  <c r="AC100" i="7" s="1"/>
  <c r="AC100" i="8"/>
  <c r="AC101" i="7" s="1"/>
  <c r="AC101" i="8"/>
  <c r="AC102" i="7" s="1"/>
  <c r="AC102" i="8"/>
  <c r="AC103" i="7" s="1"/>
  <c r="AC103" i="8"/>
  <c r="AC104" i="7" s="1"/>
  <c r="AC104" i="8"/>
  <c r="AC105" i="7" s="1"/>
  <c r="AC105" i="8"/>
  <c r="AC106" i="7" s="1"/>
  <c r="AC106" i="8"/>
  <c r="AC107" i="7" s="1"/>
  <c r="AC107" i="8"/>
  <c r="AC108" i="7" s="1"/>
  <c r="AC108" i="8"/>
  <c r="AC109" i="7" s="1"/>
  <c r="AC109" i="8"/>
  <c r="AC110" i="7" s="1"/>
  <c r="AC110" i="8"/>
  <c r="AC111" i="7" s="1"/>
  <c r="AC111" i="8"/>
  <c r="AC112" i="7" s="1"/>
  <c r="AC112" i="8"/>
  <c r="AC113" i="7" s="1"/>
  <c r="AC113" i="8"/>
  <c r="AC114" i="7" s="1"/>
  <c r="AC114" i="8"/>
  <c r="AC115" i="7" s="1"/>
  <c r="AC115" i="8"/>
  <c r="AC116" i="7" s="1"/>
  <c r="AC116" i="8"/>
  <c r="AC117" i="7" s="1"/>
  <c r="AC117" i="8"/>
  <c r="AC118" i="7" s="1"/>
  <c r="AC118" i="8"/>
  <c r="AC119" i="7" s="1"/>
  <c r="AC119" i="8"/>
  <c r="AC120" i="7" s="1"/>
  <c r="AC120" i="8"/>
  <c r="AC121" i="7" s="1"/>
  <c r="AC121" i="8"/>
  <c r="AC122" i="7" s="1"/>
  <c r="AC122" i="8"/>
  <c r="AC123" i="7" s="1"/>
  <c r="AC123" i="8"/>
  <c r="AC124" i="7" s="1"/>
  <c r="AC124" i="8"/>
  <c r="AC125" i="7" s="1"/>
  <c r="AC125" i="8"/>
  <c r="AC126" i="7" s="1"/>
  <c r="AC126" i="8"/>
  <c r="AC127" i="7" s="1"/>
  <c r="AC127" i="8"/>
  <c r="AC128" i="7" s="1"/>
  <c r="AC128" i="8"/>
  <c r="AC129" i="7" s="1"/>
  <c r="AC129" i="8"/>
  <c r="AC130" i="7" s="1"/>
  <c r="AC130" i="8"/>
  <c r="AC131" i="7" s="1"/>
  <c r="AC131" i="8"/>
  <c r="AC132" i="7" s="1"/>
  <c r="AC132" i="8"/>
  <c r="AC133" i="7" s="1"/>
  <c r="AC133" i="8"/>
  <c r="AC134" i="7" s="1"/>
  <c r="AC134" i="8"/>
  <c r="AC135" i="7" s="1"/>
  <c r="AC135" i="8"/>
  <c r="AC136" i="7" s="1"/>
  <c r="AC136" i="8"/>
  <c r="AC137" i="7" s="1"/>
  <c r="AC137" i="8"/>
  <c r="AC138" i="7" s="1"/>
  <c r="AC138" i="8"/>
  <c r="AC139" i="7" s="1"/>
  <c r="AC139" i="8"/>
  <c r="AC140" i="7" s="1"/>
  <c r="AC140" i="8"/>
  <c r="AC141" i="7" s="1"/>
  <c r="AC141" i="8"/>
  <c r="AC142" i="7" s="1"/>
  <c r="AC142" i="8"/>
  <c r="AC143" i="7" s="1"/>
  <c r="AC143" i="8"/>
  <c r="AC144" i="7" s="1"/>
  <c r="AC144" i="8"/>
  <c r="AC145" i="7" s="1"/>
  <c r="AC145" i="8"/>
  <c r="AC146" i="7" s="1"/>
  <c r="AC146" i="8"/>
  <c r="AC147" i="7" s="1"/>
  <c r="AC147" i="8"/>
  <c r="AC148" i="7" s="1"/>
  <c r="AC148" i="8"/>
  <c r="AC149" i="7" s="1"/>
  <c r="AC149" i="8"/>
  <c r="AC150" i="7" s="1"/>
  <c r="AC150" i="8"/>
  <c r="AC151" i="7" s="1"/>
  <c r="AC151" i="8"/>
  <c r="AC152" i="7" s="1"/>
  <c r="AC152" i="8"/>
  <c r="AC153" i="7" s="1"/>
  <c r="AC153" i="8"/>
  <c r="AC154" i="7" s="1"/>
  <c r="AC154" i="8"/>
  <c r="AC155" i="7" s="1"/>
  <c r="AC155" i="8"/>
  <c r="AC156" i="7" s="1"/>
  <c r="AC156" i="8"/>
  <c r="AC157" i="7" s="1"/>
  <c r="AC157" i="8"/>
  <c r="AC158" i="7" s="1"/>
  <c r="AC158" i="8"/>
  <c r="AC159" i="7" s="1"/>
  <c r="AC159" i="8"/>
  <c r="AC160" i="7" s="1"/>
  <c r="AC160" i="8"/>
  <c r="AC161" i="7" s="1"/>
  <c r="AC161" i="8"/>
  <c r="AC162" i="7" s="1"/>
  <c r="AC162" i="8"/>
  <c r="AC163" i="7" s="1"/>
  <c r="AC163" i="8"/>
  <c r="AC164" i="7" s="1"/>
  <c r="AC164" i="8"/>
  <c r="AC165" i="7" s="1"/>
  <c r="AC165" i="8"/>
  <c r="AC166" i="7" s="1"/>
  <c r="AC166" i="8"/>
  <c r="AC167" i="7" s="1"/>
  <c r="AC167" i="8"/>
  <c r="AC168" i="7" s="1"/>
  <c r="AC168" i="8"/>
  <c r="AC169" i="7" s="1"/>
  <c r="AC169" i="8"/>
  <c r="AC170" i="7" s="1"/>
  <c r="AC170" i="8"/>
  <c r="AC171" i="7" s="1"/>
  <c r="AC171" i="8"/>
  <c r="AC172" i="7" s="1"/>
  <c r="AC172" i="8"/>
  <c r="AC173" i="7" s="1"/>
  <c r="AC173" i="8"/>
  <c r="AC174" i="7" s="1"/>
  <c r="AC174" i="8"/>
  <c r="AC175" i="7" s="1"/>
  <c r="AC175" i="8"/>
  <c r="AC176" i="7" s="1"/>
  <c r="AC176" i="8"/>
  <c r="AC177" i="7" s="1"/>
  <c r="AC177" i="8"/>
  <c r="AC178" i="7" s="1"/>
  <c r="AC178" i="8"/>
  <c r="AC179" i="7" s="1"/>
  <c r="AC179" i="8"/>
  <c r="AC180" i="7" s="1"/>
  <c r="AC180" i="8"/>
  <c r="AC181" i="7" s="1"/>
  <c r="AC181" i="8"/>
  <c r="AC182" i="7" s="1"/>
  <c r="AC182" i="8"/>
  <c r="AC183" i="7" s="1"/>
  <c r="AC183" i="8"/>
  <c r="AC184" i="7" s="1"/>
  <c r="AC184" i="8"/>
  <c r="AC185" i="7" s="1"/>
  <c r="AC185" i="8"/>
  <c r="AC186" i="7" s="1"/>
  <c r="AC186" i="8"/>
  <c r="AC187" i="7" s="1"/>
  <c r="AC187" i="8"/>
  <c r="AC188" i="7" s="1"/>
  <c r="AC188" i="8"/>
  <c r="AC189" i="7" s="1"/>
  <c r="AC7" i="8"/>
  <c r="AC8" i="7" s="1"/>
  <c r="AC8" i="8"/>
  <c r="AC9" i="7" s="1"/>
  <c r="AC9" i="8"/>
  <c r="AC10" i="7" s="1"/>
  <c r="AC10" i="8"/>
  <c r="AC11" i="7" s="1"/>
  <c r="AC6" i="8"/>
  <c r="AC7" i="7" s="1"/>
  <c r="AA7" i="8"/>
  <c r="AA8" i="7" s="1"/>
  <c r="AA8" i="8"/>
  <c r="AA9" i="7" s="1"/>
  <c r="AA9" i="8"/>
  <c r="AA10" i="7" s="1"/>
  <c r="AA10" i="8"/>
  <c r="AA11" i="7" s="1"/>
  <c r="AA11" i="8"/>
  <c r="AA12" i="7" s="1"/>
  <c r="AA12" i="8"/>
  <c r="AA13" i="7" s="1"/>
  <c r="AA13" i="8"/>
  <c r="AA14" i="7" s="1"/>
  <c r="AA14" i="8"/>
  <c r="AA15" i="7" s="1"/>
  <c r="AA15" i="8"/>
  <c r="AA16" i="7" s="1"/>
  <c r="AA16" i="8"/>
  <c r="AA17" i="7" s="1"/>
  <c r="AA17" i="8"/>
  <c r="AA18" i="7" s="1"/>
  <c r="AA18" i="8"/>
  <c r="AA19" i="7" s="1"/>
  <c r="AA19" i="8"/>
  <c r="AA20" i="7" s="1"/>
  <c r="AA20" i="8"/>
  <c r="AA21" i="7" s="1"/>
  <c r="AA21" i="8"/>
  <c r="AA22" i="7" s="1"/>
  <c r="AA22" i="8"/>
  <c r="AA23" i="7" s="1"/>
  <c r="AA23" i="8"/>
  <c r="AA24" i="7" s="1"/>
  <c r="AA24" i="8"/>
  <c r="AA25" i="7" s="1"/>
  <c r="AA25" i="8"/>
  <c r="AA26" i="7" s="1"/>
  <c r="AA26" i="8"/>
  <c r="AA27" i="7" s="1"/>
  <c r="AA27" i="8"/>
  <c r="AA28" i="7" s="1"/>
  <c r="AA28" i="8"/>
  <c r="AA29" i="7" s="1"/>
  <c r="AA29" i="8"/>
  <c r="AA30" i="7" s="1"/>
  <c r="AA30" i="8"/>
  <c r="AA31" i="7" s="1"/>
  <c r="AA31" i="8"/>
  <c r="AA32" i="7" s="1"/>
  <c r="AA32" i="8"/>
  <c r="AA33" i="7" s="1"/>
  <c r="AA33" i="8"/>
  <c r="AA34" i="7" s="1"/>
  <c r="AA34" i="8"/>
  <c r="AA35" i="7" s="1"/>
  <c r="AA35" i="8"/>
  <c r="AA36" i="7" s="1"/>
  <c r="AA36" i="8"/>
  <c r="AA37" i="7" s="1"/>
  <c r="AA37" i="8"/>
  <c r="AA38" i="7" s="1"/>
  <c r="AA38" i="8"/>
  <c r="AA39" i="7" s="1"/>
  <c r="AA39" i="8"/>
  <c r="AA40" i="7" s="1"/>
  <c r="AA40" i="8"/>
  <c r="AA41" i="7" s="1"/>
  <c r="AA41" i="8"/>
  <c r="AA42" i="7" s="1"/>
  <c r="AA42" i="8"/>
  <c r="AA43" i="7" s="1"/>
  <c r="AA43" i="8"/>
  <c r="AA44" i="7" s="1"/>
  <c r="AA44" i="8"/>
  <c r="AA45" i="7" s="1"/>
  <c r="AA45" i="8"/>
  <c r="AA46" i="7" s="1"/>
  <c r="AA46" i="8"/>
  <c r="AA47" i="7" s="1"/>
  <c r="AA47" i="8"/>
  <c r="AA48" i="7" s="1"/>
  <c r="AA48" i="8"/>
  <c r="AA49" i="7" s="1"/>
  <c r="AA49" i="8"/>
  <c r="AA50" i="7" s="1"/>
  <c r="AA50" i="8"/>
  <c r="AA51" i="7" s="1"/>
  <c r="AA51" i="8"/>
  <c r="AA52" i="7" s="1"/>
  <c r="AA52" i="8"/>
  <c r="AA53" i="7" s="1"/>
  <c r="AA53" i="8"/>
  <c r="AA54" i="7" s="1"/>
  <c r="AA54" i="8"/>
  <c r="AA55" i="7" s="1"/>
  <c r="AA55" i="8"/>
  <c r="AA56" i="7" s="1"/>
  <c r="AA56" i="8"/>
  <c r="AA57" i="7" s="1"/>
  <c r="AA57" i="8"/>
  <c r="AA58" i="7" s="1"/>
  <c r="AA58" i="8"/>
  <c r="AA59" i="7" s="1"/>
  <c r="AA59" i="8"/>
  <c r="AA60" i="7" s="1"/>
  <c r="AA60" i="8"/>
  <c r="AA61" i="7" s="1"/>
  <c r="AA61" i="8"/>
  <c r="AA62" i="7" s="1"/>
  <c r="AA62" i="8"/>
  <c r="AA63" i="7" s="1"/>
  <c r="AA63" i="8"/>
  <c r="AA64" i="7" s="1"/>
  <c r="AA64" i="8"/>
  <c r="AA65" i="7" s="1"/>
  <c r="AA65" i="8"/>
  <c r="AA66" i="7" s="1"/>
  <c r="AA66" i="8"/>
  <c r="AA67" i="7" s="1"/>
  <c r="AA67" i="8"/>
  <c r="AA68" i="7" s="1"/>
  <c r="AA68" i="8"/>
  <c r="AA69" i="7" s="1"/>
  <c r="AA69" i="8"/>
  <c r="AA70" i="7" s="1"/>
  <c r="AA70" i="8"/>
  <c r="AA71" i="7" s="1"/>
  <c r="AA71" i="8"/>
  <c r="AA72" i="7" s="1"/>
  <c r="AA72" i="8"/>
  <c r="AA73" i="7" s="1"/>
  <c r="AA73" i="8"/>
  <c r="AA74" i="7" s="1"/>
  <c r="AA74" i="8"/>
  <c r="AA75" i="7" s="1"/>
  <c r="AA75" i="8"/>
  <c r="AA76" i="7" s="1"/>
  <c r="AA76" i="8"/>
  <c r="AA77" i="7" s="1"/>
  <c r="AA77" i="8"/>
  <c r="AA78" i="7" s="1"/>
  <c r="AA78" i="8"/>
  <c r="AA79" i="7" s="1"/>
  <c r="AA79" i="8"/>
  <c r="AA80" i="7" s="1"/>
  <c r="AA80" i="8"/>
  <c r="AA81" i="7" s="1"/>
  <c r="AA81" i="8"/>
  <c r="AA82" i="7" s="1"/>
  <c r="AA82" i="8"/>
  <c r="AA83" i="7" s="1"/>
  <c r="AA83" i="8"/>
  <c r="AA84" i="7" s="1"/>
  <c r="AA84" i="8"/>
  <c r="AA85" i="7" s="1"/>
  <c r="AA85" i="8"/>
  <c r="AA86" i="7" s="1"/>
  <c r="AA86" i="8"/>
  <c r="AA87" i="7" s="1"/>
  <c r="AA87" i="8"/>
  <c r="AA88" i="7" s="1"/>
  <c r="AA88" i="8"/>
  <c r="AA89" i="7" s="1"/>
  <c r="AA89" i="8"/>
  <c r="AA90" i="7" s="1"/>
  <c r="AA90" i="8"/>
  <c r="AA91" i="7" s="1"/>
  <c r="AA91" i="8"/>
  <c r="AA92" i="7" s="1"/>
  <c r="AA92" i="8"/>
  <c r="AA93" i="7" s="1"/>
  <c r="AA93" i="8"/>
  <c r="AA94" i="7" s="1"/>
  <c r="AA94" i="8"/>
  <c r="AA95" i="7" s="1"/>
  <c r="AA95" i="8"/>
  <c r="AA96" i="7" s="1"/>
  <c r="AA96" i="8"/>
  <c r="AA97" i="7" s="1"/>
  <c r="AA97" i="8"/>
  <c r="AA98" i="7" s="1"/>
  <c r="AA98" i="8"/>
  <c r="AA99" i="7" s="1"/>
  <c r="AA99" i="8"/>
  <c r="AA100" i="7" s="1"/>
  <c r="AA100" i="8"/>
  <c r="AA101" i="7" s="1"/>
  <c r="AA101" i="8"/>
  <c r="AA102" i="7" s="1"/>
  <c r="AA102" i="8"/>
  <c r="AA103" i="7" s="1"/>
  <c r="AA103" i="8"/>
  <c r="AA104" i="7" s="1"/>
  <c r="AA104" i="8"/>
  <c r="AA105" i="7" s="1"/>
  <c r="AA105" i="8"/>
  <c r="AA106" i="7" s="1"/>
  <c r="AA106" i="8"/>
  <c r="AA107" i="7" s="1"/>
  <c r="AA107" i="8"/>
  <c r="AA108" i="7" s="1"/>
  <c r="AA108" i="8"/>
  <c r="AA109" i="7" s="1"/>
  <c r="AA109" i="8"/>
  <c r="AA110" i="7" s="1"/>
  <c r="AA110" i="8"/>
  <c r="AA111" i="7" s="1"/>
  <c r="AA111" i="8"/>
  <c r="AA112" i="7" s="1"/>
  <c r="AA112" i="8"/>
  <c r="AA113" i="7" s="1"/>
  <c r="AA113" i="8"/>
  <c r="AA114" i="7" s="1"/>
  <c r="AA114" i="8"/>
  <c r="AA115" i="7" s="1"/>
  <c r="AA115" i="8"/>
  <c r="AA116" i="7" s="1"/>
  <c r="AA116" i="8"/>
  <c r="AA117" i="7" s="1"/>
  <c r="AA117" i="8"/>
  <c r="AA118" i="7" s="1"/>
  <c r="AA118" i="8"/>
  <c r="AA119" i="7" s="1"/>
  <c r="AA119" i="8"/>
  <c r="AA120" i="7" s="1"/>
  <c r="AA120" i="8"/>
  <c r="AA121" i="7" s="1"/>
  <c r="AA121" i="8"/>
  <c r="AA122" i="7" s="1"/>
  <c r="AA122" i="8"/>
  <c r="AA123" i="7" s="1"/>
  <c r="AA123" i="8"/>
  <c r="AA124" i="7" s="1"/>
  <c r="AA124" i="8"/>
  <c r="AA125" i="7" s="1"/>
  <c r="AA125" i="8"/>
  <c r="AA126" i="7" s="1"/>
  <c r="AA126" i="8"/>
  <c r="AA127" i="7" s="1"/>
  <c r="AA127" i="8"/>
  <c r="AA128" i="7" s="1"/>
  <c r="AA128" i="8"/>
  <c r="AA129" i="7" s="1"/>
  <c r="AA129" i="8"/>
  <c r="AA130" i="7" s="1"/>
  <c r="AA130" i="8"/>
  <c r="AA131" i="7" s="1"/>
  <c r="AA131" i="8"/>
  <c r="AA132" i="7" s="1"/>
  <c r="AA132" i="8"/>
  <c r="AA133" i="7" s="1"/>
  <c r="AA133" i="8"/>
  <c r="AA134" i="7" s="1"/>
  <c r="AA134" i="8"/>
  <c r="AA135" i="7" s="1"/>
  <c r="AA135" i="8"/>
  <c r="AA136" i="7" s="1"/>
  <c r="AA136" i="8"/>
  <c r="AA137" i="7" s="1"/>
  <c r="AA137" i="8"/>
  <c r="AA138" i="7" s="1"/>
  <c r="AA138" i="8"/>
  <c r="AA139" i="7" s="1"/>
  <c r="AA139" i="8"/>
  <c r="AA140" i="7" s="1"/>
  <c r="AA140" i="8"/>
  <c r="AA141" i="7" s="1"/>
  <c r="AA141" i="8"/>
  <c r="AA142" i="7" s="1"/>
  <c r="AA142" i="8"/>
  <c r="AA143" i="7" s="1"/>
  <c r="AA143" i="8"/>
  <c r="AA144" i="7" s="1"/>
  <c r="AA144" i="8"/>
  <c r="AA145" i="7" s="1"/>
  <c r="AA145" i="8"/>
  <c r="AA146" i="7" s="1"/>
  <c r="AA146" i="8"/>
  <c r="AA147" i="7" s="1"/>
  <c r="AA147" i="8"/>
  <c r="AA148" i="7" s="1"/>
  <c r="AA148" i="8"/>
  <c r="AA149" i="7" s="1"/>
  <c r="AA149" i="8"/>
  <c r="AA150" i="7" s="1"/>
  <c r="AA150" i="8"/>
  <c r="AA151" i="7" s="1"/>
  <c r="AA151" i="8"/>
  <c r="AA152" i="7" s="1"/>
  <c r="AA152" i="8"/>
  <c r="AA153" i="7" s="1"/>
  <c r="AA153" i="8"/>
  <c r="AA154" i="7" s="1"/>
  <c r="AA154" i="8"/>
  <c r="AA155" i="7" s="1"/>
  <c r="AA155" i="8"/>
  <c r="AA156" i="7" s="1"/>
  <c r="AA156" i="8"/>
  <c r="AA157" i="7" s="1"/>
  <c r="AA157" i="8"/>
  <c r="AA158" i="7" s="1"/>
  <c r="AA158" i="8"/>
  <c r="AA159" i="7" s="1"/>
  <c r="AA159" i="8"/>
  <c r="AA160" i="7" s="1"/>
  <c r="AA160" i="8"/>
  <c r="AA161" i="7" s="1"/>
  <c r="AA161" i="8"/>
  <c r="AA162" i="7" s="1"/>
  <c r="AA162" i="8"/>
  <c r="AA163" i="7" s="1"/>
  <c r="AA163" i="8"/>
  <c r="AA164" i="7" s="1"/>
  <c r="AA164" i="8"/>
  <c r="AA165" i="7" s="1"/>
  <c r="AA165" i="8"/>
  <c r="AA166" i="7" s="1"/>
  <c r="AA166" i="8"/>
  <c r="AA167" i="7" s="1"/>
  <c r="AA167" i="8"/>
  <c r="AA168" i="7" s="1"/>
  <c r="AA168" i="8"/>
  <c r="AA169" i="7" s="1"/>
  <c r="AA169" i="8"/>
  <c r="AA170" i="7" s="1"/>
  <c r="AA170" i="8"/>
  <c r="AA171" i="7" s="1"/>
  <c r="AA171" i="8"/>
  <c r="AA172" i="7" s="1"/>
  <c r="AA172" i="8"/>
  <c r="AA173" i="7" s="1"/>
  <c r="AA173" i="8"/>
  <c r="AA174" i="7" s="1"/>
  <c r="AA174" i="8"/>
  <c r="AA175" i="7" s="1"/>
  <c r="AA175" i="8"/>
  <c r="AA176" i="7" s="1"/>
  <c r="AA176" i="8"/>
  <c r="AA177" i="7" s="1"/>
  <c r="AA177" i="8"/>
  <c r="AA178" i="7" s="1"/>
  <c r="AA178" i="8"/>
  <c r="AA179" i="7" s="1"/>
  <c r="AA179" i="8"/>
  <c r="AA180" i="7" s="1"/>
  <c r="AA180" i="8"/>
  <c r="AA181" i="7" s="1"/>
  <c r="AA181" i="8"/>
  <c r="AA182" i="7" s="1"/>
  <c r="AA182" i="8"/>
  <c r="AA183" i="7" s="1"/>
  <c r="AA183" i="8"/>
  <c r="AA184" i="7" s="1"/>
  <c r="AA184" i="8"/>
  <c r="AA185" i="7" s="1"/>
  <c r="AA185" i="8"/>
  <c r="AA186" i="7" s="1"/>
  <c r="AA186" i="8"/>
  <c r="AA187" i="7" s="1"/>
  <c r="AA187" i="8"/>
  <c r="AA188" i="7" s="1"/>
  <c r="AA188" i="8"/>
  <c r="AA189" i="7" s="1"/>
  <c r="AA6" i="8"/>
  <c r="AA7" i="7" s="1"/>
  <c r="Z7" i="8"/>
  <c r="Z8" i="7" s="1"/>
  <c r="Z8" i="8"/>
  <c r="Z9" i="7" s="1"/>
  <c r="Z9" i="8"/>
  <c r="Z10" i="7" s="1"/>
  <c r="Z10" i="8"/>
  <c r="Z11" i="7" s="1"/>
  <c r="Z11" i="8"/>
  <c r="Z12" i="7" s="1"/>
  <c r="Z12" i="8"/>
  <c r="Z13" i="7" s="1"/>
  <c r="Z13" i="8"/>
  <c r="Z14" i="7" s="1"/>
  <c r="Z14" i="8"/>
  <c r="Z15" i="7" s="1"/>
  <c r="Z15" i="8"/>
  <c r="Z16" i="7" s="1"/>
  <c r="Z16" i="8"/>
  <c r="Z17" i="7" s="1"/>
  <c r="Z17" i="8"/>
  <c r="Z18" i="7" s="1"/>
  <c r="Z18" i="8"/>
  <c r="Z19" i="7" s="1"/>
  <c r="Z19" i="8"/>
  <c r="Z20" i="7" s="1"/>
  <c r="Z20" i="8"/>
  <c r="Z21" i="7" s="1"/>
  <c r="Z21" i="8"/>
  <c r="Z22" i="7" s="1"/>
  <c r="Z22" i="8"/>
  <c r="Z23" i="7" s="1"/>
  <c r="Z23" i="8"/>
  <c r="Z24" i="7" s="1"/>
  <c r="Z24" i="8"/>
  <c r="Z25" i="7" s="1"/>
  <c r="Z25" i="8"/>
  <c r="Z26" i="7" s="1"/>
  <c r="Z26" i="8"/>
  <c r="Z27" i="7" s="1"/>
  <c r="Z27" i="8"/>
  <c r="Z28" i="7" s="1"/>
  <c r="Z28" i="8"/>
  <c r="Z29" i="7" s="1"/>
  <c r="Z29" i="8"/>
  <c r="Z30" i="7" s="1"/>
  <c r="Z30" i="8"/>
  <c r="Z31" i="7" s="1"/>
  <c r="Z31" i="8"/>
  <c r="Z32" i="7" s="1"/>
  <c r="Z32" i="8"/>
  <c r="Z33" i="7" s="1"/>
  <c r="Z33" i="8"/>
  <c r="Z34" i="7" s="1"/>
  <c r="Z34" i="8"/>
  <c r="Z35" i="7" s="1"/>
  <c r="Z35" i="8"/>
  <c r="Z36" i="7" s="1"/>
  <c r="Z36" i="8"/>
  <c r="Z37" i="7" s="1"/>
  <c r="Z37" i="8"/>
  <c r="Z38" i="7" s="1"/>
  <c r="Z38" i="8"/>
  <c r="Z39" i="7" s="1"/>
  <c r="Z39" i="8"/>
  <c r="Z40" i="7" s="1"/>
  <c r="Z40" i="8"/>
  <c r="Z41" i="7" s="1"/>
  <c r="Z41" i="8"/>
  <c r="Z42" i="7" s="1"/>
  <c r="Z42" i="8"/>
  <c r="Z43" i="7" s="1"/>
  <c r="Z43" i="8"/>
  <c r="Z44" i="7" s="1"/>
  <c r="Z44" i="8"/>
  <c r="Z45" i="7" s="1"/>
  <c r="Z45" i="8"/>
  <c r="Z46" i="7" s="1"/>
  <c r="Z46" i="8"/>
  <c r="Z47" i="7" s="1"/>
  <c r="Z47" i="8"/>
  <c r="Z48" i="7" s="1"/>
  <c r="Z48" i="8"/>
  <c r="Z49" i="7" s="1"/>
  <c r="Z49" i="8"/>
  <c r="Z50" i="7" s="1"/>
  <c r="Z50" i="8"/>
  <c r="Z51" i="7" s="1"/>
  <c r="Z51" i="8"/>
  <c r="Z52" i="7" s="1"/>
  <c r="Z52" i="8"/>
  <c r="Z53" i="7" s="1"/>
  <c r="Z53" i="8"/>
  <c r="Z54" i="7" s="1"/>
  <c r="Z54" i="8"/>
  <c r="Z55" i="7" s="1"/>
  <c r="Z55" i="8"/>
  <c r="Z56" i="7" s="1"/>
  <c r="Z56" i="8"/>
  <c r="Z57" i="7" s="1"/>
  <c r="Z57" i="8"/>
  <c r="Z58" i="7" s="1"/>
  <c r="Z58" i="8"/>
  <c r="Z59" i="7" s="1"/>
  <c r="Z59" i="8"/>
  <c r="Z60" i="7" s="1"/>
  <c r="Z60" i="8"/>
  <c r="Z61" i="7" s="1"/>
  <c r="Z61" i="8"/>
  <c r="Z62" i="7" s="1"/>
  <c r="Z62" i="8"/>
  <c r="Z63" i="7" s="1"/>
  <c r="Z63" i="8"/>
  <c r="Z64" i="7" s="1"/>
  <c r="Z64" i="8"/>
  <c r="Z65" i="7" s="1"/>
  <c r="Z65" i="8"/>
  <c r="Z66" i="7" s="1"/>
  <c r="Z66" i="8"/>
  <c r="Z67" i="7" s="1"/>
  <c r="Z67" i="8"/>
  <c r="Z68" i="7" s="1"/>
  <c r="Z68" i="8"/>
  <c r="Z69" i="7" s="1"/>
  <c r="Z69" i="8"/>
  <c r="Z70" i="7" s="1"/>
  <c r="Z70" i="8"/>
  <c r="Z71" i="7" s="1"/>
  <c r="Z71" i="8"/>
  <c r="Z72" i="7" s="1"/>
  <c r="Z72" i="8"/>
  <c r="Z73" i="7" s="1"/>
  <c r="Z73" i="8"/>
  <c r="Z74" i="7" s="1"/>
  <c r="Z74" i="8"/>
  <c r="Z75" i="7" s="1"/>
  <c r="Z75" i="8"/>
  <c r="Z76" i="7" s="1"/>
  <c r="Z76" i="8"/>
  <c r="Z77" i="7" s="1"/>
  <c r="Z77" i="8"/>
  <c r="Z78" i="7" s="1"/>
  <c r="Z78" i="8"/>
  <c r="Z79" i="7" s="1"/>
  <c r="Z79" i="8"/>
  <c r="Z80" i="7" s="1"/>
  <c r="Z80" i="8"/>
  <c r="Z81" i="7" s="1"/>
  <c r="Z81" i="8"/>
  <c r="Z82" i="7" s="1"/>
  <c r="Z82" i="8"/>
  <c r="Z83" i="7" s="1"/>
  <c r="Z83" i="8"/>
  <c r="Z84" i="7" s="1"/>
  <c r="Z84" i="8"/>
  <c r="Z85" i="7" s="1"/>
  <c r="Z85" i="8"/>
  <c r="Z86" i="7" s="1"/>
  <c r="Z86" i="8"/>
  <c r="Z87" i="7" s="1"/>
  <c r="Z87" i="8"/>
  <c r="Z88" i="7" s="1"/>
  <c r="Z88" i="8"/>
  <c r="Z89" i="7" s="1"/>
  <c r="Z89" i="8"/>
  <c r="Z90" i="7" s="1"/>
  <c r="Z90" i="8"/>
  <c r="Z91" i="7" s="1"/>
  <c r="Z91" i="8"/>
  <c r="Z92" i="7" s="1"/>
  <c r="Z92" i="8"/>
  <c r="Z93" i="7" s="1"/>
  <c r="Z93" i="8"/>
  <c r="Z94" i="7" s="1"/>
  <c r="Z94" i="8"/>
  <c r="Z95" i="7" s="1"/>
  <c r="Z95" i="8"/>
  <c r="Z96" i="7" s="1"/>
  <c r="Z96" i="8"/>
  <c r="Z97" i="7" s="1"/>
  <c r="Z97" i="8"/>
  <c r="Z98" i="7" s="1"/>
  <c r="Z98" i="8"/>
  <c r="Z99" i="7" s="1"/>
  <c r="Z99" i="8"/>
  <c r="Z100" i="7" s="1"/>
  <c r="Z100" i="8"/>
  <c r="Z101" i="7" s="1"/>
  <c r="Z101" i="8"/>
  <c r="Z102" i="7" s="1"/>
  <c r="Z102" i="8"/>
  <c r="Z103" i="7" s="1"/>
  <c r="Z103" i="8"/>
  <c r="Z104" i="7" s="1"/>
  <c r="Z104" i="8"/>
  <c r="Z105" i="7" s="1"/>
  <c r="Z105" i="8"/>
  <c r="Z106" i="7" s="1"/>
  <c r="Z106" i="8"/>
  <c r="Z107" i="7" s="1"/>
  <c r="Z107" i="8"/>
  <c r="Z108" i="7" s="1"/>
  <c r="Z108" i="8"/>
  <c r="Z109" i="7" s="1"/>
  <c r="Z109" i="8"/>
  <c r="Z110" i="7" s="1"/>
  <c r="Z110" i="8"/>
  <c r="Z111" i="7" s="1"/>
  <c r="Z111" i="8"/>
  <c r="Z112" i="7" s="1"/>
  <c r="Z112" i="8"/>
  <c r="Z113" i="7" s="1"/>
  <c r="Z113" i="8"/>
  <c r="Z114" i="7" s="1"/>
  <c r="Z114" i="8"/>
  <c r="Z115" i="7" s="1"/>
  <c r="Z115" i="8"/>
  <c r="Z116" i="7" s="1"/>
  <c r="Z116" i="8"/>
  <c r="Z117" i="7" s="1"/>
  <c r="Z117" i="8"/>
  <c r="Z118" i="7" s="1"/>
  <c r="Z118" i="8"/>
  <c r="Z119" i="7" s="1"/>
  <c r="Z119" i="8"/>
  <c r="Z120" i="7" s="1"/>
  <c r="Z120" i="8"/>
  <c r="Z121" i="7" s="1"/>
  <c r="Z121" i="8"/>
  <c r="Z122" i="7" s="1"/>
  <c r="Z122" i="8"/>
  <c r="Z123" i="7" s="1"/>
  <c r="Z123" i="8"/>
  <c r="Z124" i="7" s="1"/>
  <c r="Z124" i="8"/>
  <c r="Z125" i="7" s="1"/>
  <c r="Z125" i="8"/>
  <c r="Z126" i="7" s="1"/>
  <c r="Z126" i="8"/>
  <c r="Z127" i="7" s="1"/>
  <c r="Z127" i="8"/>
  <c r="Z128" i="7" s="1"/>
  <c r="Z128" i="8"/>
  <c r="Z129" i="7" s="1"/>
  <c r="Z129" i="8"/>
  <c r="Z130" i="7" s="1"/>
  <c r="Z130" i="8"/>
  <c r="Z131" i="7" s="1"/>
  <c r="Z131" i="8"/>
  <c r="Z132" i="7" s="1"/>
  <c r="Z132" i="8"/>
  <c r="Z133" i="7" s="1"/>
  <c r="Z133" i="8"/>
  <c r="Z134" i="7" s="1"/>
  <c r="Z134" i="8"/>
  <c r="Z135" i="7" s="1"/>
  <c r="Z135" i="8"/>
  <c r="Z136" i="7" s="1"/>
  <c r="Z136" i="8"/>
  <c r="Z137" i="7" s="1"/>
  <c r="Z137" i="8"/>
  <c r="Z138" i="7" s="1"/>
  <c r="Z138" i="8"/>
  <c r="Z139" i="7" s="1"/>
  <c r="Z139" i="8"/>
  <c r="Z140" i="7" s="1"/>
  <c r="Z140" i="8"/>
  <c r="Z141" i="7" s="1"/>
  <c r="Z141" i="8"/>
  <c r="Z142" i="7" s="1"/>
  <c r="Z142" i="8"/>
  <c r="Z143" i="7" s="1"/>
  <c r="Z143" i="8"/>
  <c r="Z144" i="7" s="1"/>
  <c r="Z144" i="8"/>
  <c r="Z145" i="7" s="1"/>
  <c r="Z145" i="8"/>
  <c r="Z146" i="7" s="1"/>
  <c r="Z146" i="8"/>
  <c r="Z147" i="7" s="1"/>
  <c r="Z147" i="8"/>
  <c r="Z148" i="7" s="1"/>
  <c r="Z148" i="8"/>
  <c r="Z149" i="7" s="1"/>
  <c r="Z149" i="8"/>
  <c r="Z150" i="7" s="1"/>
  <c r="Z150" i="8"/>
  <c r="Z151" i="7" s="1"/>
  <c r="Z151" i="8"/>
  <c r="Z152" i="7" s="1"/>
  <c r="Z152" i="8"/>
  <c r="Z153" i="7" s="1"/>
  <c r="Z153" i="8"/>
  <c r="Z154" i="7" s="1"/>
  <c r="Z154" i="8"/>
  <c r="Z155" i="7" s="1"/>
  <c r="Z155" i="8"/>
  <c r="Z156" i="7" s="1"/>
  <c r="Z156" i="8"/>
  <c r="Z157" i="7" s="1"/>
  <c r="Z157" i="8"/>
  <c r="Z158" i="7" s="1"/>
  <c r="Z158" i="8"/>
  <c r="Z159" i="7" s="1"/>
  <c r="Z159" i="8"/>
  <c r="Z160" i="7" s="1"/>
  <c r="Z160" i="8"/>
  <c r="Z161" i="7" s="1"/>
  <c r="Z161" i="8"/>
  <c r="Z162" i="7" s="1"/>
  <c r="Z162" i="8"/>
  <c r="Z163" i="7" s="1"/>
  <c r="Z163" i="8"/>
  <c r="Z164" i="7" s="1"/>
  <c r="Z164" i="8"/>
  <c r="Z165" i="7" s="1"/>
  <c r="Z165" i="8"/>
  <c r="Z166" i="7" s="1"/>
  <c r="Z166" i="8"/>
  <c r="Z167" i="7" s="1"/>
  <c r="Z167" i="8"/>
  <c r="Z168" i="7" s="1"/>
  <c r="Z168" i="8"/>
  <c r="Z169" i="7" s="1"/>
  <c r="Z169" i="8"/>
  <c r="Z170" i="7" s="1"/>
  <c r="Z170" i="8"/>
  <c r="Z171" i="7" s="1"/>
  <c r="Z171" i="8"/>
  <c r="Z172" i="7" s="1"/>
  <c r="Z172" i="8"/>
  <c r="Z173" i="7" s="1"/>
  <c r="Z173" i="8"/>
  <c r="Z174" i="7" s="1"/>
  <c r="Z174" i="8"/>
  <c r="Z175" i="7" s="1"/>
  <c r="Z175" i="8"/>
  <c r="Z176" i="7" s="1"/>
  <c r="Z176" i="8"/>
  <c r="Z177" i="7" s="1"/>
  <c r="Z177" i="8"/>
  <c r="Z178" i="7" s="1"/>
  <c r="Z178" i="8"/>
  <c r="Z179" i="7" s="1"/>
  <c r="Z179" i="8"/>
  <c r="Z180" i="7" s="1"/>
  <c r="Z180" i="8"/>
  <c r="Z181" i="7" s="1"/>
  <c r="Z181" i="8"/>
  <c r="Z182" i="7" s="1"/>
  <c r="Z182" i="8"/>
  <c r="Z183" i="7" s="1"/>
  <c r="Z183" i="8"/>
  <c r="Z184" i="7" s="1"/>
  <c r="Z184" i="8"/>
  <c r="Z185" i="7" s="1"/>
  <c r="Z185" i="8"/>
  <c r="Z186" i="7" s="1"/>
  <c r="Z186" i="8"/>
  <c r="Z187" i="7" s="1"/>
  <c r="Z187" i="8"/>
  <c r="Z188" i="7" s="1"/>
  <c r="Z188" i="8"/>
  <c r="Z189" i="7" s="1"/>
  <c r="Z6" i="8"/>
  <c r="Z7" i="7" s="1"/>
  <c r="Y28" i="8"/>
  <c r="Y29" i="7" s="1"/>
  <c r="Y29" i="8"/>
  <c r="Y30" i="7" s="1"/>
  <c r="Y30" i="8"/>
  <c r="Y31" i="7" s="1"/>
  <c r="Y31" i="8"/>
  <c r="Y32" i="7" s="1"/>
  <c r="Y32" i="8"/>
  <c r="Y33" i="7" s="1"/>
  <c r="Y33" i="8"/>
  <c r="Y34" i="7" s="1"/>
  <c r="Y34" i="8"/>
  <c r="Y35" i="7" s="1"/>
  <c r="Y35" i="8"/>
  <c r="Y36" i="7" s="1"/>
  <c r="Y36" i="8"/>
  <c r="Y37" i="7" s="1"/>
  <c r="Y37" i="8"/>
  <c r="Y38" i="7" s="1"/>
  <c r="Y38" i="8"/>
  <c r="Y39" i="7" s="1"/>
  <c r="Y39" i="8"/>
  <c r="Y40" i="7" s="1"/>
  <c r="Y40" i="8"/>
  <c r="Y41" i="7" s="1"/>
  <c r="Y41" i="8"/>
  <c r="Y42" i="7" s="1"/>
  <c r="Y42" i="8"/>
  <c r="Y43" i="7" s="1"/>
  <c r="Y43" i="8"/>
  <c r="Y44" i="7" s="1"/>
  <c r="Y44" i="8"/>
  <c r="Y45" i="7" s="1"/>
  <c r="Y45" i="8"/>
  <c r="Y46" i="7" s="1"/>
  <c r="Y46" i="8"/>
  <c r="Y47" i="7" s="1"/>
  <c r="Y47" i="8"/>
  <c r="Y48" i="7" s="1"/>
  <c r="Y48" i="8"/>
  <c r="Y49" i="7" s="1"/>
  <c r="Y49" i="8"/>
  <c r="Y50" i="7" s="1"/>
  <c r="Y50" i="8"/>
  <c r="Y51" i="7" s="1"/>
  <c r="Y51" i="8"/>
  <c r="Y52" i="7" s="1"/>
  <c r="Y52" i="8"/>
  <c r="Y53" i="7" s="1"/>
  <c r="Y53" i="8"/>
  <c r="Y54" i="7" s="1"/>
  <c r="Y54" i="8"/>
  <c r="Y55" i="7" s="1"/>
  <c r="Y55" i="8"/>
  <c r="Y56" i="7" s="1"/>
  <c r="Y56" i="8"/>
  <c r="Y57" i="7" s="1"/>
  <c r="Y57" i="8"/>
  <c r="Y58" i="7" s="1"/>
  <c r="Y58" i="8"/>
  <c r="Y59" i="7" s="1"/>
  <c r="Y59" i="8"/>
  <c r="Y60" i="7" s="1"/>
  <c r="Y60" i="8"/>
  <c r="Y61" i="7" s="1"/>
  <c r="Y61" i="8"/>
  <c r="Y62" i="7" s="1"/>
  <c r="Y62" i="8"/>
  <c r="Y63" i="7" s="1"/>
  <c r="Y63" i="8"/>
  <c r="Y64" i="7" s="1"/>
  <c r="Y64" i="8"/>
  <c r="Y65" i="7" s="1"/>
  <c r="Y65" i="8"/>
  <c r="Y66" i="7" s="1"/>
  <c r="Y66" i="8"/>
  <c r="Y67" i="7" s="1"/>
  <c r="Y67" i="8"/>
  <c r="Y68" i="7" s="1"/>
  <c r="Y68" i="8"/>
  <c r="Y69" i="7" s="1"/>
  <c r="Y69" i="8"/>
  <c r="Y70" i="7" s="1"/>
  <c r="Y70" i="8"/>
  <c r="Y71" i="7" s="1"/>
  <c r="Y71" i="8"/>
  <c r="Y72" i="7" s="1"/>
  <c r="Y72" i="8"/>
  <c r="Y73" i="7" s="1"/>
  <c r="Y73" i="8"/>
  <c r="Y74" i="7" s="1"/>
  <c r="Y74" i="8"/>
  <c r="Y75" i="7" s="1"/>
  <c r="Y75" i="8"/>
  <c r="Y76" i="7" s="1"/>
  <c r="Y76" i="8"/>
  <c r="Y77" i="7" s="1"/>
  <c r="Y77" i="8"/>
  <c r="Y78" i="7" s="1"/>
  <c r="Y78" i="8"/>
  <c r="Y79" i="7" s="1"/>
  <c r="Y79" i="8"/>
  <c r="Y80" i="7" s="1"/>
  <c r="Y80" i="8"/>
  <c r="Y81" i="7" s="1"/>
  <c r="Y81" i="8"/>
  <c r="Y82" i="7" s="1"/>
  <c r="Y82" i="8"/>
  <c r="Y83" i="7" s="1"/>
  <c r="Y83" i="8"/>
  <c r="Y84" i="7" s="1"/>
  <c r="Y84" i="8"/>
  <c r="Y85" i="7" s="1"/>
  <c r="Y85" i="8"/>
  <c r="Y86" i="7" s="1"/>
  <c r="Y86" i="8"/>
  <c r="Y87" i="7" s="1"/>
  <c r="Y87" i="8"/>
  <c r="Y88" i="7" s="1"/>
  <c r="Y88" i="8"/>
  <c r="Y89" i="7" s="1"/>
  <c r="Y89" i="8"/>
  <c r="Y90" i="7" s="1"/>
  <c r="Y90" i="8"/>
  <c r="Y91" i="7" s="1"/>
  <c r="Y91" i="8"/>
  <c r="Y92" i="7" s="1"/>
  <c r="Y92" i="8"/>
  <c r="Y93" i="7" s="1"/>
  <c r="Y93" i="8"/>
  <c r="Y94" i="7" s="1"/>
  <c r="Y94" i="8"/>
  <c r="Y95" i="7" s="1"/>
  <c r="Y95" i="8"/>
  <c r="Y96" i="7" s="1"/>
  <c r="Y96" i="8"/>
  <c r="Y97" i="7" s="1"/>
  <c r="Y97" i="8"/>
  <c r="Y98" i="7" s="1"/>
  <c r="Y98" i="8"/>
  <c r="Y99" i="7" s="1"/>
  <c r="Y99" i="8"/>
  <c r="Y100" i="7" s="1"/>
  <c r="Y100" i="8"/>
  <c r="Y101" i="7" s="1"/>
  <c r="Y101" i="8"/>
  <c r="Y102" i="7" s="1"/>
  <c r="Y102" i="8"/>
  <c r="Y103" i="7" s="1"/>
  <c r="Y103" i="8"/>
  <c r="Y104" i="7" s="1"/>
  <c r="Y104" i="8"/>
  <c r="Y105" i="7" s="1"/>
  <c r="Y105" i="8"/>
  <c r="Y106" i="7" s="1"/>
  <c r="Y106" i="8"/>
  <c r="Y107" i="7" s="1"/>
  <c r="Y107" i="8"/>
  <c r="Y108" i="7" s="1"/>
  <c r="Y108" i="8"/>
  <c r="Y109" i="7" s="1"/>
  <c r="Y109" i="8"/>
  <c r="Y110" i="7" s="1"/>
  <c r="Y110" i="8"/>
  <c r="Y111" i="7" s="1"/>
  <c r="Y111" i="8"/>
  <c r="Y112" i="7" s="1"/>
  <c r="Y112" i="8"/>
  <c r="Y113" i="7" s="1"/>
  <c r="Y113" i="8"/>
  <c r="Y114" i="7" s="1"/>
  <c r="Y114" i="8"/>
  <c r="Y115" i="7" s="1"/>
  <c r="Y115" i="8"/>
  <c r="Y116" i="7" s="1"/>
  <c r="Y116" i="8"/>
  <c r="Y117" i="7" s="1"/>
  <c r="Y117" i="8"/>
  <c r="Y118" i="7" s="1"/>
  <c r="Y118" i="8"/>
  <c r="Y119" i="7" s="1"/>
  <c r="Y119" i="8"/>
  <c r="Y120" i="7" s="1"/>
  <c r="Y120" i="8"/>
  <c r="Y121" i="7" s="1"/>
  <c r="Y121" i="8"/>
  <c r="Y122" i="7" s="1"/>
  <c r="Y122" i="8"/>
  <c r="Y123" i="7" s="1"/>
  <c r="Y123" i="8"/>
  <c r="Y124" i="7" s="1"/>
  <c r="Y124" i="8"/>
  <c r="Y125" i="7" s="1"/>
  <c r="Y125" i="8"/>
  <c r="Y126" i="7" s="1"/>
  <c r="Y126" i="8"/>
  <c r="Y127" i="7" s="1"/>
  <c r="Y127" i="8"/>
  <c r="Y128" i="7" s="1"/>
  <c r="Y128" i="8"/>
  <c r="Y129" i="7" s="1"/>
  <c r="Y129" i="8"/>
  <c r="Y130" i="7" s="1"/>
  <c r="Y130" i="8"/>
  <c r="Y131" i="7" s="1"/>
  <c r="Y131" i="8"/>
  <c r="Y132" i="7" s="1"/>
  <c r="Y132" i="8"/>
  <c r="Y133" i="7" s="1"/>
  <c r="Y133" i="8"/>
  <c r="Y134" i="7" s="1"/>
  <c r="Y134" i="8"/>
  <c r="Y135" i="7" s="1"/>
  <c r="Y135" i="8"/>
  <c r="Y136" i="7" s="1"/>
  <c r="Y136" i="8"/>
  <c r="Y137" i="7" s="1"/>
  <c r="Y137" i="8"/>
  <c r="Y138" i="7" s="1"/>
  <c r="Y138" i="8"/>
  <c r="Y139" i="7" s="1"/>
  <c r="Y139" i="8"/>
  <c r="Y140" i="7" s="1"/>
  <c r="Y140" i="8"/>
  <c r="Y141" i="7" s="1"/>
  <c r="Y141" i="8"/>
  <c r="Y142" i="7" s="1"/>
  <c r="Y142" i="8"/>
  <c r="Y143" i="7" s="1"/>
  <c r="Y143" i="8"/>
  <c r="Y144" i="7" s="1"/>
  <c r="Y144" i="8"/>
  <c r="Y145" i="7" s="1"/>
  <c r="Y145" i="8"/>
  <c r="Y146" i="7" s="1"/>
  <c r="Y146" i="8"/>
  <c r="Y147" i="7" s="1"/>
  <c r="Y147" i="8"/>
  <c r="Y148" i="7" s="1"/>
  <c r="Y148" i="8"/>
  <c r="Y149" i="7" s="1"/>
  <c r="Y149" i="8"/>
  <c r="Y150" i="7" s="1"/>
  <c r="Y150" i="8"/>
  <c r="Y151" i="7" s="1"/>
  <c r="Y151" i="8"/>
  <c r="Y152" i="7" s="1"/>
  <c r="Y152" i="8"/>
  <c r="Y153" i="7" s="1"/>
  <c r="Y153" i="8"/>
  <c r="Y154" i="7" s="1"/>
  <c r="Y154" i="8"/>
  <c r="Y155" i="7" s="1"/>
  <c r="Y155" i="8"/>
  <c r="Y156" i="7" s="1"/>
  <c r="Y156" i="8"/>
  <c r="Y157" i="7" s="1"/>
  <c r="Y157" i="8"/>
  <c r="Y158" i="7" s="1"/>
  <c r="Y158" i="8"/>
  <c r="Y159" i="7" s="1"/>
  <c r="Y159" i="8"/>
  <c r="Y160" i="7" s="1"/>
  <c r="Y160" i="8"/>
  <c r="Y161" i="7" s="1"/>
  <c r="Y161" i="8"/>
  <c r="Y162" i="7" s="1"/>
  <c r="Y162" i="8"/>
  <c r="Y163" i="7" s="1"/>
  <c r="Y163" i="8"/>
  <c r="Y164" i="7" s="1"/>
  <c r="Y164" i="8"/>
  <c r="Y165" i="7" s="1"/>
  <c r="Y165" i="8"/>
  <c r="Y166" i="7" s="1"/>
  <c r="Y166" i="8"/>
  <c r="Y167" i="7" s="1"/>
  <c r="Y167" i="8"/>
  <c r="Y168" i="7" s="1"/>
  <c r="Y168" i="8"/>
  <c r="Y169" i="7" s="1"/>
  <c r="Y169" i="8"/>
  <c r="Y170" i="7" s="1"/>
  <c r="Y170" i="8"/>
  <c r="Y171" i="7" s="1"/>
  <c r="Y171" i="8"/>
  <c r="Y172" i="7" s="1"/>
  <c r="Y172" i="8"/>
  <c r="Y173" i="7" s="1"/>
  <c r="Y173" i="8"/>
  <c r="Y174" i="7" s="1"/>
  <c r="Y174" i="8"/>
  <c r="Y175" i="7" s="1"/>
  <c r="Y175" i="8"/>
  <c r="Y176" i="7" s="1"/>
  <c r="Y176" i="8"/>
  <c r="Y177" i="7" s="1"/>
  <c r="Y177" i="8"/>
  <c r="Y178" i="7" s="1"/>
  <c r="Y178" i="8"/>
  <c r="Y179" i="7" s="1"/>
  <c r="Y179" i="8"/>
  <c r="Y180" i="7" s="1"/>
  <c r="Y180" i="8"/>
  <c r="Y181" i="7" s="1"/>
  <c r="Y181" i="8"/>
  <c r="Y182" i="7" s="1"/>
  <c r="Y182" i="8"/>
  <c r="Y183" i="7" s="1"/>
  <c r="Y183" i="8"/>
  <c r="Y184" i="7" s="1"/>
  <c r="Y184" i="8"/>
  <c r="Y185" i="7" s="1"/>
  <c r="Y185" i="8"/>
  <c r="Y186" i="7" s="1"/>
  <c r="Y186" i="8"/>
  <c r="Y187" i="7" s="1"/>
  <c r="Y187" i="8"/>
  <c r="Y188" i="7" s="1"/>
  <c r="Y188" i="8"/>
  <c r="Y189" i="7" s="1"/>
  <c r="Y8" i="8"/>
  <c r="Y9" i="7" s="1"/>
  <c r="Y9" i="8"/>
  <c r="Y10" i="7" s="1"/>
  <c r="Y10" i="8"/>
  <c r="Y11" i="7" s="1"/>
  <c r="Y11" i="8"/>
  <c r="Y12" i="7" s="1"/>
  <c r="Y12" i="8"/>
  <c r="Y13" i="7" s="1"/>
  <c r="Y13" i="8"/>
  <c r="Y14" i="7" s="1"/>
  <c r="Y14" i="8"/>
  <c r="Y15" i="7" s="1"/>
  <c r="Y15" i="8"/>
  <c r="Y16" i="7" s="1"/>
  <c r="Y16" i="8"/>
  <c r="Y17" i="7" s="1"/>
  <c r="Y17" i="8"/>
  <c r="Y18" i="7" s="1"/>
  <c r="Y18" i="8"/>
  <c r="Y19" i="7" s="1"/>
  <c r="Y19" i="8"/>
  <c r="Y20" i="7" s="1"/>
  <c r="Y20" i="8"/>
  <c r="Y21" i="7" s="1"/>
  <c r="Y21" i="8"/>
  <c r="Y22" i="7" s="1"/>
  <c r="Y22" i="8"/>
  <c r="Y23" i="7" s="1"/>
  <c r="Y23" i="8"/>
  <c r="Y24" i="7" s="1"/>
  <c r="Y24" i="8"/>
  <c r="Y25" i="7" s="1"/>
  <c r="Y25" i="8"/>
  <c r="Y26" i="7" s="1"/>
  <c r="Y26" i="8"/>
  <c r="Y27" i="7" s="1"/>
  <c r="Y27" i="8"/>
  <c r="Y28" i="7" s="1"/>
  <c r="Y6" i="8"/>
  <c r="Y7" i="7" s="1"/>
  <c r="Y7" i="8"/>
  <c r="Y8" i="7" s="1"/>
  <c r="X11" i="8"/>
  <c r="X12" i="7" s="1"/>
  <c r="X12" i="8"/>
  <c r="X13" i="7" s="1"/>
  <c r="X13" i="8"/>
  <c r="X14" i="7" s="1"/>
  <c r="X14" i="8"/>
  <c r="X15" i="7" s="1"/>
  <c r="X15" i="8"/>
  <c r="X16" i="7" s="1"/>
  <c r="X16" i="8"/>
  <c r="X17" i="7" s="1"/>
  <c r="X17" i="8"/>
  <c r="X18" i="7" s="1"/>
  <c r="X18" i="8"/>
  <c r="X19" i="7" s="1"/>
  <c r="X19" i="8"/>
  <c r="X20" i="7" s="1"/>
  <c r="X20" i="8"/>
  <c r="X21" i="7" s="1"/>
  <c r="X21" i="8"/>
  <c r="X22" i="7" s="1"/>
  <c r="X22" i="8"/>
  <c r="X23" i="7" s="1"/>
  <c r="X23" i="8"/>
  <c r="X24" i="7" s="1"/>
  <c r="X24" i="8"/>
  <c r="X25" i="7" s="1"/>
  <c r="X25" i="8"/>
  <c r="X26" i="7" s="1"/>
  <c r="X26" i="8"/>
  <c r="X27" i="7" s="1"/>
  <c r="X27" i="8"/>
  <c r="X28" i="7" s="1"/>
  <c r="X28" i="8"/>
  <c r="X29" i="7" s="1"/>
  <c r="X29" i="8"/>
  <c r="X30" i="7" s="1"/>
  <c r="X30" i="8"/>
  <c r="X31" i="7" s="1"/>
  <c r="X31" i="8"/>
  <c r="X32" i="7" s="1"/>
  <c r="X32" i="8"/>
  <c r="X33" i="7" s="1"/>
  <c r="X33" i="8"/>
  <c r="X34" i="7" s="1"/>
  <c r="X34" i="8"/>
  <c r="X35" i="7" s="1"/>
  <c r="X35" i="8"/>
  <c r="X36" i="7" s="1"/>
  <c r="X36" i="8"/>
  <c r="X37" i="7" s="1"/>
  <c r="X37" i="8"/>
  <c r="X38" i="7" s="1"/>
  <c r="X38" i="8"/>
  <c r="X39" i="7" s="1"/>
  <c r="X39" i="8"/>
  <c r="X40" i="7" s="1"/>
  <c r="X40" i="8"/>
  <c r="X41" i="7" s="1"/>
  <c r="X41" i="8"/>
  <c r="X42" i="7" s="1"/>
  <c r="X42" i="8"/>
  <c r="X43" i="7" s="1"/>
  <c r="X43" i="8"/>
  <c r="X44" i="7" s="1"/>
  <c r="X44" i="8"/>
  <c r="X45" i="7" s="1"/>
  <c r="X45" i="8"/>
  <c r="X46" i="7" s="1"/>
  <c r="X46" i="8"/>
  <c r="X47" i="7" s="1"/>
  <c r="X47" i="8"/>
  <c r="X48" i="7" s="1"/>
  <c r="X48" i="8"/>
  <c r="X49" i="7" s="1"/>
  <c r="X49" i="8"/>
  <c r="X50" i="7" s="1"/>
  <c r="X50" i="8"/>
  <c r="X51" i="7" s="1"/>
  <c r="X51" i="8"/>
  <c r="X52" i="7" s="1"/>
  <c r="X52" i="8"/>
  <c r="X53" i="7" s="1"/>
  <c r="X53" i="8"/>
  <c r="X54" i="7" s="1"/>
  <c r="X54" i="8"/>
  <c r="X55" i="7" s="1"/>
  <c r="X55" i="8"/>
  <c r="X56" i="7" s="1"/>
  <c r="X56" i="8"/>
  <c r="X57" i="7" s="1"/>
  <c r="X57" i="8"/>
  <c r="X58" i="7" s="1"/>
  <c r="X58" i="8"/>
  <c r="X59" i="7" s="1"/>
  <c r="X59" i="8"/>
  <c r="X60" i="7" s="1"/>
  <c r="X60" i="8"/>
  <c r="X61" i="7" s="1"/>
  <c r="X61" i="8"/>
  <c r="X62" i="7" s="1"/>
  <c r="X62" i="8"/>
  <c r="X63" i="7" s="1"/>
  <c r="X63" i="8"/>
  <c r="X64" i="7" s="1"/>
  <c r="X64" i="8"/>
  <c r="X65" i="7" s="1"/>
  <c r="X65" i="8"/>
  <c r="X66" i="7" s="1"/>
  <c r="X66" i="8"/>
  <c r="X67" i="7" s="1"/>
  <c r="X67" i="8"/>
  <c r="X68" i="7" s="1"/>
  <c r="X68" i="8"/>
  <c r="X69" i="7" s="1"/>
  <c r="X69" i="8"/>
  <c r="X70" i="7" s="1"/>
  <c r="X70" i="8"/>
  <c r="X71" i="7" s="1"/>
  <c r="X71" i="8"/>
  <c r="X72" i="7" s="1"/>
  <c r="X72" i="8"/>
  <c r="X73" i="7" s="1"/>
  <c r="X73" i="8"/>
  <c r="X74" i="7" s="1"/>
  <c r="X74" i="8"/>
  <c r="X75" i="7" s="1"/>
  <c r="X75" i="8"/>
  <c r="X76" i="7" s="1"/>
  <c r="X76" i="8"/>
  <c r="X77" i="7" s="1"/>
  <c r="X77" i="8"/>
  <c r="X78" i="7" s="1"/>
  <c r="X78" i="8"/>
  <c r="X79" i="7" s="1"/>
  <c r="X79" i="8"/>
  <c r="X80" i="7" s="1"/>
  <c r="X80" i="8"/>
  <c r="X81" i="7" s="1"/>
  <c r="X81" i="8"/>
  <c r="X82" i="7" s="1"/>
  <c r="X82" i="8"/>
  <c r="X83" i="7" s="1"/>
  <c r="X83" i="8"/>
  <c r="X84" i="7" s="1"/>
  <c r="X84" i="8"/>
  <c r="X85" i="7" s="1"/>
  <c r="X85" i="8"/>
  <c r="X86" i="7" s="1"/>
  <c r="X86" i="8"/>
  <c r="X87" i="7" s="1"/>
  <c r="X87" i="8"/>
  <c r="X88" i="7" s="1"/>
  <c r="X88" i="8"/>
  <c r="X89" i="7" s="1"/>
  <c r="X89" i="8"/>
  <c r="X90" i="7" s="1"/>
  <c r="X90" i="8"/>
  <c r="X91" i="7" s="1"/>
  <c r="X91" i="8"/>
  <c r="X92" i="7" s="1"/>
  <c r="X92" i="8"/>
  <c r="X93" i="7" s="1"/>
  <c r="X93" i="8"/>
  <c r="X94" i="7" s="1"/>
  <c r="X94" i="8"/>
  <c r="X95" i="7" s="1"/>
  <c r="X95" i="8"/>
  <c r="X96" i="7" s="1"/>
  <c r="X96" i="8"/>
  <c r="X97" i="7" s="1"/>
  <c r="X97" i="8"/>
  <c r="X98" i="7" s="1"/>
  <c r="X98" i="8"/>
  <c r="X99" i="7" s="1"/>
  <c r="X99" i="8"/>
  <c r="X100" i="7" s="1"/>
  <c r="X100" i="8"/>
  <c r="X101" i="7" s="1"/>
  <c r="X101" i="8"/>
  <c r="X102" i="7" s="1"/>
  <c r="X102" i="8"/>
  <c r="X103" i="7" s="1"/>
  <c r="X103" i="8"/>
  <c r="X104" i="7" s="1"/>
  <c r="X104" i="8"/>
  <c r="X105" i="7" s="1"/>
  <c r="X105" i="8"/>
  <c r="X106" i="7" s="1"/>
  <c r="X106" i="8"/>
  <c r="X107" i="7" s="1"/>
  <c r="X107" i="8"/>
  <c r="X108" i="7" s="1"/>
  <c r="X108" i="8"/>
  <c r="X109" i="7" s="1"/>
  <c r="X109" i="8"/>
  <c r="X110" i="7" s="1"/>
  <c r="X110" i="8"/>
  <c r="X111" i="7" s="1"/>
  <c r="X111" i="8"/>
  <c r="X112" i="7" s="1"/>
  <c r="X112" i="8"/>
  <c r="X113" i="7" s="1"/>
  <c r="X113" i="8"/>
  <c r="X114" i="7" s="1"/>
  <c r="X114" i="8"/>
  <c r="X115" i="7" s="1"/>
  <c r="X115" i="8"/>
  <c r="X116" i="7" s="1"/>
  <c r="X116" i="8"/>
  <c r="X117" i="7" s="1"/>
  <c r="X117" i="8"/>
  <c r="X118" i="7" s="1"/>
  <c r="X118" i="8"/>
  <c r="X119" i="7" s="1"/>
  <c r="X119" i="8"/>
  <c r="X120" i="7" s="1"/>
  <c r="X120" i="8"/>
  <c r="X121" i="7" s="1"/>
  <c r="X121" i="8"/>
  <c r="X122" i="7" s="1"/>
  <c r="X122" i="8"/>
  <c r="X123" i="7" s="1"/>
  <c r="X123" i="8"/>
  <c r="X124" i="7" s="1"/>
  <c r="X124" i="8"/>
  <c r="X125" i="7" s="1"/>
  <c r="X125" i="8"/>
  <c r="X126" i="7" s="1"/>
  <c r="X126" i="8"/>
  <c r="X127" i="7" s="1"/>
  <c r="X127" i="8"/>
  <c r="X128" i="7" s="1"/>
  <c r="X128" i="8"/>
  <c r="X129" i="7" s="1"/>
  <c r="X129" i="8"/>
  <c r="X130" i="7" s="1"/>
  <c r="X130" i="8"/>
  <c r="X131" i="7" s="1"/>
  <c r="X131" i="8"/>
  <c r="X132" i="7" s="1"/>
  <c r="X132" i="8"/>
  <c r="X133" i="7" s="1"/>
  <c r="X133" i="8"/>
  <c r="X134" i="7" s="1"/>
  <c r="X134" i="8"/>
  <c r="X135" i="7" s="1"/>
  <c r="X135" i="8"/>
  <c r="X136" i="7" s="1"/>
  <c r="X136" i="8"/>
  <c r="X137" i="7" s="1"/>
  <c r="X137" i="8"/>
  <c r="X138" i="7" s="1"/>
  <c r="X138" i="8"/>
  <c r="X139" i="7" s="1"/>
  <c r="X139" i="8"/>
  <c r="X140" i="7" s="1"/>
  <c r="X140" i="8"/>
  <c r="X141" i="7" s="1"/>
  <c r="X141" i="8"/>
  <c r="X142" i="7" s="1"/>
  <c r="X142" i="8"/>
  <c r="X143" i="7" s="1"/>
  <c r="X143" i="8"/>
  <c r="X144" i="7" s="1"/>
  <c r="X144" i="8"/>
  <c r="X145" i="7" s="1"/>
  <c r="X145" i="8"/>
  <c r="X146" i="7" s="1"/>
  <c r="X146" i="8"/>
  <c r="X147" i="7" s="1"/>
  <c r="X147" i="8"/>
  <c r="X148" i="7" s="1"/>
  <c r="X148" i="8"/>
  <c r="X149" i="7" s="1"/>
  <c r="X149" i="8"/>
  <c r="X150" i="7" s="1"/>
  <c r="X150" i="8"/>
  <c r="X151" i="7" s="1"/>
  <c r="X151" i="8"/>
  <c r="X152" i="7" s="1"/>
  <c r="X152" i="8"/>
  <c r="X153" i="7" s="1"/>
  <c r="X153" i="8"/>
  <c r="X154" i="7" s="1"/>
  <c r="X154" i="8"/>
  <c r="X155" i="7" s="1"/>
  <c r="X155" i="8"/>
  <c r="X156" i="7" s="1"/>
  <c r="X156" i="8"/>
  <c r="X157" i="7" s="1"/>
  <c r="X157" i="8"/>
  <c r="X158" i="7" s="1"/>
  <c r="X158" i="8"/>
  <c r="X159" i="7" s="1"/>
  <c r="X159" i="8"/>
  <c r="X160" i="7" s="1"/>
  <c r="X160" i="8"/>
  <c r="X161" i="7" s="1"/>
  <c r="X161" i="8"/>
  <c r="X162" i="7" s="1"/>
  <c r="X162" i="8"/>
  <c r="X163" i="7" s="1"/>
  <c r="X163" i="8"/>
  <c r="X164" i="7" s="1"/>
  <c r="X164" i="8"/>
  <c r="X165" i="7" s="1"/>
  <c r="X165" i="8"/>
  <c r="X166" i="7" s="1"/>
  <c r="X166" i="8"/>
  <c r="X167" i="7" s="1"/>
  <c r="X167" i="8"/>
  <c r="X168" i="7" s="1"/>
  <c r="X168" i="8"/>
  <c r="X169" i="7" s="1"/>
  <c r="X169" i="8"/>
  <c r="X170" i="7" s="1"/>
  <c r="X170" i="8"/>
  <c r="X171" i="7" s="1"/>
  <c r="X171" i="8"/>
  <c r="X172" i="7" s="1"/>
  <c r="X172" i="8"/>
  <c r="X173" i="7" s="1"/>
  <c r="X173" i="8"/>
  <c r="X174" i="7" s="1"/>
  <c r="X174" i="8"/>
  <c r="X175" i="7" s="1"/>
  <c r="X175" i="8"/>
  <c r="X176" i="7" s="1"/>
  <c r="X176" i="8"/>
  <c r="X177" i="7" s="1"/>
  <c r="X177" i="8"/>
  <c r="X178" i="7" s="1"/>
  <c r="X178" i="8"/>
  <c r="X179" i="7" s="1"/>
  <c r="X179" i="8"/>
  <c r="X180" i="7" s="1"/>
  <c r="X180" i="8"/>
  <c r="X181" i="7" s="1"/>
  <c r="X181" i="8"/>
  <c r="X182" i="7" s="1"/>
  <c r="X182" i="8"/>
  <c r="X183" i="7" s="1"/>
  <c r="X183" i="8"/>
  <c r="X184" i="7" s="1"/>
  <c r="X184" i="8"/>
  <c r="X185" i="7" s="1"/>
  <c r="X185" i="8"/>
  <c r="X186" i="7" s="1"/>
  <c r="X186" i="8"/>
  <c r="X187" i="7" s="1"/>
  <c r="X187" i="8"/>
  <c r="X188" i="7" s="1"/>
  <c r="X188" i="8"/>
  <c r="X189" i="7" s="1"/>
  <c r="X7" i="8"/>
  <c r="X8" i="7" s="1"/>
  <c r="X8" i="8"/>
  <c r="X9" i="7" s="1"/>
  <c r="X9" i="8"/>
  <c r="X10" i="7" s="1"/>
  <c r="X10" i="8"/>
  <c r="X11" i="7" s="1"/>
  <c r="X6" i="8"/>
  <c r="X7" i="7" s="1"/>
  <c r="W7" i="8"/>
  <c r="W8" i="7" s="1"/>
  <c r="W8" i="8"/>
  <c r="W9" i="7" s="1"/>
  <c r="W9" i="8"/>
  <c r="W10" i="7" s="1"/>
  <c r="W10" i="8"/>
  <c r="W11" i="7" s="1"/>
  <c r="W11" i="8"/>
  <c r="W12" i="7" s="1"/>
  <c r="W12" i="8"/>
  <c r="W13" i="7" s="1"/>
  <c r="W13" i="8"/>
  <c r="W14" i="7" s="1"/>
  <c r="W14" i="8"/>
  <c r="W15" i="7" s="1"/>
  <c r="W15" i="8"/>
  <c r="W16" i="7" s="1"/>
  <c r="W16" i="8"/>
  <c r="W17" i="7" s="1"/>
  <c r="W17" i="8"/>
  <c r="W18" i="7" s="1"/>
  <c r="W18" i="8"/>
  <c r="W19" i="7" s="1"/>
  <c r="W19" i="8"/>
  <c r="W20" i="7" s="1"/>
  <c r="W20" i="8"/>
  <c r="W21" i="7" s="1"/>
  <c r="W21" i="8"/>
  <c r="W22" i="7" s="1"/>
  <c r="W22" i="8"/>
  <c r="W23" i="7" s="1"/>
  <c r="W23" i="8"/>
  <c r="W24" i="7" s="1"/>
  <c r="W24" i="8"/>
  <c r="W25" i="7" s="1"/>
  <c r="W25" i="8"/>
  <c r="W26" i="7" s="1"/>
  <c r="W26" i="8"/>
  <c r="W27" i="7" s="1"/>
  <c r="W27" i="8"/>
  <c r="W28" i="7" s="1"/>
  <c r="W28" i="8"/>
  <c r="W29" i="7" s="1"/>
  <c r="W29" i="8"/>
  <c r="W30" i="7" s="1"/>
  <c r="W30" i="8"/>
  <c r="W31" i="7" s="1"/>
  <c r="W31" i="8"/>
  <c r="W32" i="7" s="1"/>
  <c r="W32" i="8"/>
  <c r="W33" i="7" s="1"/>
  <c r="W33" i="8"/>
  <c r="W34" i="7" s="1"/>
  <c r="W34" i="8"/>
  <c r="W35" i="7" s="1"/>
  <c r="W35" i="8"/>
  <c r="W36" i="7" s="1"/>
  <c r="W36" i="8"/>
  <c r="W37" i="7" s="1"/>
  <c r="W37" i="8"/>
  <c r="W38" i="7" s="1"/>
  <c r="W38" i="8"/>
  <c r="W39" i="7" s="1"/>
  <c r="W39" i="8"/>
  <c r="W40" i="7" s="1"/>
  <c r="W40" i="8"/>
  <c r="W41" i="7" s="1"/>
  <c r="W41" i="8"/>
  <c r="W42" i="7" s="1"/>
  <c r="W42" i="8"/>
  <c r="W43" i="7" s="1"/>
  <c r="W43" i="8"/>
  <c r="W44" i="7" s="1"/>
  <c r="W44" i="8"/>
  <c r="W45" i="7" s="1"/>
  <c r="W45" i="8"/>
  <c r="W46" i="7" s="1"/>
  <c r="W46" i="8"/>
  <c r="W47" i="7" s="1"/>
  <c r="W47" i="8"/>
  <c r="W48" i="7" s="1"/>
  <c r="W48" i="8"/>
  <c r="W49" i="7" s="1"/>
  <c r="W49" i="8"/>
  <c r="W50" i="7" s="1"/>
  <c r="W50" i="8"/>
  <c r="W51" i="7" s="1"/>
  <c r="W51" i="8"/>
  <c r="W52" i="7" s="1"/>
  <c r="W52" i="8"/>
  <c r="W53" i="7" s="1"/>
  <c r="W53" i="8"/>
  <c r="W54" i="7" s="1"/>
  <c r="W54" i="8"/>
  <c r="W55" i="7" s="1"/>
  <c r="W55" i="8"/>
  <c r="W56" i="7" s="1"/>
  <c r="W56" i="8"/>
  <c r="W57" i="7" s="1"/>
  <c r="W57" i="8"/>
  <c r="W58" i="7" s="1"/>
  <c r="W58" i="8"/>
  <c r="W59" i="7" s="1"/>
  <c r="W59" i="8"/>
  <c r="W60" i="7" s="1"/>
  <c r="W60" i="8"/>
  <c r="W61" i="7" s="1"/>
  <c r="W61" i="8"/>
  <c r="W62" i="7" s="1"/>
  <c r="W62" i="8"/>
  <c r="W63" i="7" s="1"/>
  <c r="W63" i="8"/>
  <c r="W64" i="7" s="1"/>
  <c r="W64" i="8"/>
  <c r="W65" i="7" s="1"/>
  <c r="W65" i="8"/>
  <c r="W66" i="7" s="1"/>
  <c r="W66" i="8"/>
  <c r="W67" i="7" s="1"/>
  <c r="W67" i="8"/>
  <c r="W68" i="7" s="1"/>
  <c r="W68" i="8"/>
  <c r="W69" i="7" s="1"/>
  <c r="W69" i="8"/>
  <c r="W70" i="7" s="1"/>
  <c r="W70" i="8"/>
  <c r="W71" i="7" s="1"/>
  <c r="W71" i="8"/>
  <c r="W72" i="7" s="1"/>
  <c r="W72" i="8"/>
  <c r="W73" i="7" s="1"/>
  <c r="W73" i="8"/>
  <c r="W74" i="7" s="1"/>
  <c r="W74" i="8"/>
  <c r="W75" i="7" s="1"/>
  <c r="W75" i="8"/>
  <c r="W76" i="7" s="1"/>
  <c r="W76" i="8"/>
  <c r="W77" i="7" s="1"/>
  <c r="W77" i="8"/>
  <c r="W78" i="7" s="1"/>
  <c r="W78" i="8"/>
  <c r="W79" i="7" s="1"/>
  <c r="W79" i="8"/>
  <c r="W80" i="7" s="1"/>
  <c r="W80" i="8"/>
  <c r="W81" i="7" s="1"/>
  <c r="W81" i="8"/>
  <c r="W82" i="7" s="1"/>
  <c r="W82" i="8"/>
  <c r="W83" i="7" s="1"/>
  <c r="W83" i="8"/>
  <c r="W84" i="7" s="1"/>
  <c r="W84" i="8"/>
  <c r="W85" i="7" s="1"/>
  <c r="W85" i="8"/>
  <c r="W86" i="7" s="1"/>
  <c r="W86" i="8"/>
  <c r="W87" i="7" s="1"/>
  <c r="W87" i="8"/>
  <c r="W88" i="7" s="1"/>
  <c r="W88" i="8"/>
  <c r="W89" i="7" s="1"/>
  <c r="W89" i="8"/>
  <c r="W90" i="7" s="1"/>
  <c r="W90" i="8"/>
  <c r="W91" i="7" s="1"/>
  <c r="W91" i="8"/>
  <c r="W92" i="7" s="1"/>
  <c r="W92" i="8"/>
  <c r="W93" i="7" s="1"/>
  <c r="W93" i="8"/>
  <c r="W94" i="7" s="1"/>
  <c r="W94" i="8"/>
  <c r="W95" i="7" s="1"/>
  <c r="W95" i="8"/>
  <c r="W96" i="7" s="1"/>
  <c r="W96" i="8"/>
  <c r="W97" i="7" s="1"/>
  <c r="W97" i="8"/>
  <c r="W98" i="7" s="1"/>
  <c r="W98" i="8"/>
  <c r="W99" i="7" s="1"/>
  <c r="W99" i="8"/>
  <c r="W100" i="7" s="1"/>
  <c r="W100" i="8"/>
  <c r="W101" i="7" s="1"/>
  <c r="W101" i="8"/>
  <c r="W102" i="7" s="1"/>
  <c r="W102" i="8"/>
  <c r="W103" i="7" s="1"/>
  <c r="W103" i="8"/>
  <c r="W104" i="7" s="1"/>
  <c r="W104" i="8"/>
  <c r="W105" i="7" s="1"/>
  <c r="W105" i="8"/>
  <c r="W106" i="7" s="1"/>
  <c r="W106" i="8"/>
  <c r="W107" i="7" s="1"/>
  <c r="W107" i="8"/>
  <c r="W108" i="7" s="1"/>
  <c r="W108" i="8"/>
  <c r="W109" i="7" s="1"/>
  <c r="W109" i="8"/>
  <c r="W110" i="7" s="1"/>
  <c r="W110" i="8"/>
  <c r="W111" i="7" s="1"/>
  <c r="W111" i="8"/>
  <c r="W112" i="7" s="1"/>
  <c r="W112" i="8"/>
  <c r="W113" i="7" s="1"/>
  <c r="W113" i="8"/>
  <c r="W114" i="7" s="1"/>
  <c r="W114" i="8"/>
  <c r="W115" i="7" s="1"/>
  <c r="W115" i="8"/>
  <c r="W116" i="7" s="1"/>
  <c r="W116" i="8"/>
  <c r="W117" i="7" s="1"/>
  <c r="W117" i="8"/>
  <c r="W118" i="7" s="1"/>
  <c r="W118" i="8"/>
  <c r="W119" i="7" s="1"/>
  <c r="W119" i="8"/>
  <c r="W120" i="7" s="1"/>
  <c r="W120" i="8"/>
  <c r="W121" i="7" s="1"/>
  <c r="W121" i="8"/>
  <c r="W122" i="7" s="1"/>
  <c r="W122" i="8"/>
  <c r="W123" i="7" s="1"/>
  <c r="W123" i="8"/>
  <c r="W124" i="7" s="1"/>
  <c r="W124" i="8"/>
  <c r="W125" i="7" s="1"/>
  <c r="W125" i="8"/>
  <c r="W126" i="7" s="1"/>
  <c r="W126" i="8"/>
  <c r="W127" i="7" s="1"/>
  <c r="W127" i="8"/>
  <c r="W128" i="7" s="1"/>
  <c r="W128" i="8"/>
  <c r="W129" i="7" s="1"/>
  <c r="W129" i="8"/>
  <c r="W130" i="7" s="1"/>
  <c r="W130" i="8"/>
  <c r="W131" i="7" s="1"/>
  <c r="W131" i="8"/>
  <c r="W132" i="7" s="1"/>
  <c r="W132" i="8"/>
  <c r="W133" i="7" s="1"/>
  <c r="W133" i="8"/>
  <c r="W134" i="7" s="1"/>
  <c r="W134" i="8"/>
  <c r="W135" i="7" s="1"/>
  <c r="W135" i="8"/>
  <c r="W136" i="7" s="1"/>
  <c r="W136" i="8"/>
  <c r="W137" i="7" s="1"/>
  <c r="W137" i="8"/>
  <c r="W138" i="7" s="1"/>
  <c r="W138" i="8"/>
  <c r="W139" i="7" s="1"/>
  <c r="W139" i="8"/>
  <c r="W140" i="7" s="1"/>
  <c r="W140" i="8"/>
  <c r="W141" i="7" s="1"/>
  <c r="W141" i="8"/>
  <c r="W142" i="7" s="1"/>
  <c r="W142" i="8"/>
  <c r="W143" i="7" s="1"/>
  <c r="W143" i="8"/>
  <c r="W144" i="7" s="1"/>
  <c r="W144" i="8"/>
  <c r="W145" i="7" s="1"/>
  <c r="W145" i="8"/>
  <c r="W146" i="7" s="1"/>
  <c r="W146" i="8"/>
  <c r="W147" i="7" s="1"/>
  <c r="W147" i="8"/>
  <c r="W148" i="7" s="1"/>
  <c r="W148" i="8"/>
  <c r="W149" i="7" s="1"/>
  <c r="W149" i="8"/>
  <c r="W150" i="7" s="1"/>
  <c r="W150" i="8"/>
  <c r="W151" i="7" s="1"/>
  <c r="W151" i="8"/>
  <c r="W152" i="7" s="1"/>
  <c r="W152" i="8"/>
  <c r="W153" i="7" s="1"/>
  <c r="W153" i="8"/>
  <c r="W154" i="7" s="1"/>
  <c r="W154" i="8"/>
  <c r="W155" i="7" s="1"/>
  <c r="W155" i="8"/>
  <c r="W156" i="7" s="1"/>
  <c r="W156" i="8"/>
  <c r="W157" i="7" s="1"/>
  <c r="W157" i="8"/>
  <c r="W158" i="7" s="1"/>
  <c r="W158" i="8"/>
  <c r="W159" i="7" s="1"/>
  <c r="W159" i="8"/>
  <c r="W160" i="7" s="1"/>
  <c r="W160" i="8"/>
  <c r="W161" i="7" s="1"/>
  <c r="W161" i="8"/>
  <c r="W162" i="7" s="1"/>
  <c r="W162" i="8"/>
  <c r="W163" i="7" s="1"/>
  <c r="W163" i="8"/>
  <c r="W164" i="7" s="1"/>
  <c r="W164" i="8"/>
  <c r="W165" i="7" s="1"/>
  <c r="W165" i="8"/>
  <c r="W166" i="7" s="1"/>
  <c r="W166" i="8"/>
  <c r="W167" i="7" s="1"/>
  <c r="W167" i="8"/>
  <c r="W168" i="7" s="1"/>
  <c r="W168" i="8"/>
  <c r="W169" i="7" s="1"/>
  <c r="W169" i="8"/>
  <c r="W170" i="7" s="1"/>
  <c r="W170" i="8"/>
  <c r="W171" i="7" s="1"/>
  <c r="W171" i="8"/>
  <c r="W172" i="7" s="1"/>
  <c r="W172" i="8"/>
  <c r="W173" i="7" s="1"/>
  <c r="W173" i="8"/>
  <c r="W174" i="7" s="1"/>
  <c r="W174" i="8"/>
  <c r="W175" i="7" s="1"/>
  <c r="W175" i="8"/>
  <c r="W176" i="7" s="1"/>
  <c r="W176" i="8"/>
  <c r="W177" i="7" s="1"/>
  <c r="W177" i="8"/>
  <c r="W178" i="7" s="1"/>
  <c r="W178" i="8"/>
  <c r="W179" i="7" s="1"/>
  <c r="W179" i="8"/>
  <c r="W180" i="7" s="1"/>
  <c r="W180" i="8"/>
  <c r="W181" i="7" s="1"/>
  <c r="W181" i="8"/>
  <c r="W182" i="7" s="1"/>
  <c r="W182" i="8"/>
  <c r="W183" i="7" s="1"/>
  <c r="W183" i="8"/>
  <c r="W184" i="7" s="1"/>
  <c r="W184" i="8"/>
  <c r="W185" i="7" s="1"/>
  <c r="W185" i="8"/>
  <c r="W186" i="7" s="1"/>
  <c r="W186" i="8"/>
  <c r="W187" i="7" s="1"/>
  <c r="W187" i="8"/>
  <c r="W188" i="7" s="1"/>
  <c r="W188" i="8"/>
  <c r="W189" i="7" s="1"/>
  <c r="W6" i="8"/>
  <c r="W7" i="7" s="1"/>
  <c r="I11" i="8"/>
  <c r="I12" i="7" s="1"/>
  <c r="I12" i="8"/>
  <c r="I13" i="7" s="1"/>
  <c r="I13" i="8"/>
  <c r="I14" i="7" s="1"/>
  <c r="I14" i="8"/>
  <c r="I15" i="7" s="1"/>
  <c r="I15" i="8"/>
  <c r="I16" i="7" s="1"/>
  <c r="I16" i="8"/>
  <c r="I17" i="7" s="1"/>
  <c r="I17" i="8"/>
  <c r="I18" i="7" s="1"/>
  <c r="I18" i="8"/>
  <c r="I19" i="7" s="1"/>
  <c r="I19" i="8"/>
  <c r="I20" i="7" s="1"/>
  <c r="I20" i="8"/>
  <c r="I21" i="7" s="1"/>
  <c r="I21" i="8"/>
  <c r="I22" i="7" s="1"/>
  <c r="I22" i="8"/>
  <c r="I23" i="7" s="1"/>
  <c r="I23" i="8"/>
  <c r="I24" i="7" s="1"/>
  <c r="I24" i="8"/>
  <c r="I25" i="7" s="1"/>
  <c r="I25" i="8"/>
  <c r="I26" i="7" s="1"/>
  <c r="I26" i="8"/>
  <c r="I27" i="7" s="1"/>
  <c r="I27" i="8"/>
  <c r="I28" i="7" s="1"/>
  <c r="I28" i="8"/>
  <c r="I29" i="7" s="1"/>
  <c r="I29" i="8"/>
  <c r="I30" i="7" s="1"/>
  <c r="I30" i="8"/>
  <c r="I31" i="7" s="1"/>
  <c r="I31" i="8"/>
  <c r="I32" i="7" s="1"/>
  <c r="I32" i="8"/>
  <c r="I33" i="7" s="1"/>
  <c r="I33" i="8"/>
  <c r="I34" i="7" s="1"/>
  <c r="I34" i="8"/>
  <c r="I35" i="7" s="1"/>
  <c r="I35" i="8"/>
  <c r="I36" i="7" s="1"/>
  <c r="I36" i="8"/>
  <c r="I37" i="7" s="1"/>
  <c r="I37" i="8"/>
  <c r="I38" i="7" s="1"/>
  <c r="I38" i="8"/>
  <c r="I39" i="7" s="1"/>
  <c r="I39" i="8"/>
  <c r="I40" i="7" s="1"/>
  <c r="I40" i="8"/>
  <c r="I41" i="7" s="1"/>
  <c r="I41" i="8"/>
  <c r="I42" i="7" s="1"/>
  <c r="I42" i="8"/>
  <c r="I43" i="7" s="1"/>
  <c r="I43" i="8"/>
  <c r="I44" i="7" s="1"/>
  <c r="I44" i="8"/>
  <c r="I45" i="7" s="1"/>
  <c r="I45" i="8"/>
  <c r="I46" i="7" s="1"/>
  <c r="I46" i="8"/>
  <c r="I47" i="7" s="1"/>
  <c r="I47" i="8"/>
  <c r="I48" i="7" s="1"/>
  <c r="I48" i="8"/>
  <c r="I49" i="7" s="1"/>
  <c r="I49" i="8"/>
  <c r="I50" i="7" s="1"/>
  <c r="I50" i="8"/>
  <c r="I51" i="7" s="1"/>
  <c r="I51" i="8"/>
  <c r="I52" i="7" s="1"/>
  <c r="I52" i="8"/>
  <c r="I53" i="7" s="1"/>
  <c r="I53" i="8"/>
  <c r="I54" i="7" s="1"/>
  <c r="I54" i="8"/>
  <c r="I55" i="7" s="1"/>
  <c r="I55" i="8"/>
  <c r="I56" i="7" s="1"/>
  <c r="I56" i="8"/>
  <c r="I57" i="7" s="1"/>
  <c r="I57" i="8"/>
  <c r="I58" i="7" s="1"/>
  <c r="I58" i="8"/>
  <c r="I59" i="7" s="1"/>
  <c r="I59" i="8"/>
  <c r="I60" i="7" s="1"/>
  <c r="I60" i="8"/>
  <c r="I61" i="7" s="1"/>
  <c r="I61" i="8"/>
  <c r="I62" i="7" s="1"/>
  <c r="I62" i="8"/>
  <c r="I63" i="7" s="1"/>
  <c r="I63" i="8"/>
  <c r="I64" i="7" s="1"/>
  <c r="I64" i="8"/>
  <c r="I65" i="7" s="1"/>
  <c r="I65" i="8"/>
  <c r="I66" i="7" s="1"/>
  <c r="I66" i="8"/>
  <c r="I67" i="7" s="1"/>
  <c r="I67" i="8"/>
  <c r="I68" i="7" s="1"/>
  <c r="I68" i="8"/>
  <c r="I69" i="7" s="1"/>
  <c r="I69" i="8"/>
  <c r="I70" i="7" s="1"/>
  <c r="I70" i="8"/>
  <c r="I71" i="7" s="1"/>
  <c r="I71" i="8"/>
  <c r="I72" i="7" s="1"/>
  <c r="I72" i="8"/>
  <c r="I73" i="7" s="1"/>
  <c r="I73" i="8"/>
  <c r="I74" i="7" s="1"/>
  <c r="I74" i="8"/>
  <c r="I75" i="7" s="1"/>
  <c r="I75" i="8"/>
  <c r="I76" i="7" s="1"/>
  <c r="I76" i="8"/>
  <c r="I77" i="7" s="1"/>
  <c r="I77" i="8"/>
  <c r="I78" i="7" s="1"/>
  <c r="I78" i="8"/>
  <c r="I79" i="7" s="1"/>
  <c r="I79" i="8"/>
  <c r="I80" i="7" s="1"/>
  <c r="I80" i="8"/>
  <c r="I81" i="7" s="1"/>
  <c r="I81" i="8"/>
  <c r="I82" i="7" s="1"/>
  <c r="I82" i="8"/>
  <c r="I83" i="7" s="1"/>
  <c r="I83" i="8"/>
  <c r="I84" i="7" s="1"/>
  <c r="I84" i="8"/>
  <c r="I85" i="7" s="1"/>
  <c r="I85" i="8"/>
  <c r="I86" i="7" s="1"/>
  <c r="I86" i="8"/>
  <c r="I87" i="7" s="1"/>
  <c r="I87" i="8"/>
  <c r="I88" i="7" s="1"/>
  <c r="I88" i="8"/>
  <c r="I89" i="7" s="1"/>
  <c r="I89" i="8"/>
  <c r="I90" i="7" s="1"/>
  <c r="I90" i="8"/>
  <c r="I91" i="7" s="1"/>
  <c r="I91" i="8"/>
  <c r="I92" i="7" s="1"/>
  <c r="I92" i="8"/>
  <c r="I93" i="7" s="1"/>
  <c r="I93" i="8"/>
  <c r="I94" i="7" s="1"/>
  <c r="I94" i="8"/>
  <c r="I95" i="7" s="1"/>
  <c r="I95" i="8"/>
  <c r="I96" i="7" s="1"/>
  <c r="I96" i="8"/>
  <c r="I97" i="7" s="1"/>
  <c r="I97" i="8"/>
  <c r="I98" i="7" s="1"/>
  <c r="I98" i="8"/>
  <c r="I99" i="7" s="1"/>
  <c r="I99" i="8"/>
  <c r="I100" i="7" s="1"/>
  <c r="I100" i="8"/>
  <c r="I101" i="7" s="1"/>
  <c r="I101" i="8"/>
  <c r="I102" i="7" s="1"/>
  <c r="I102" i="8"/>
  <c r="I103" i="7" s="1"/>
  <c r="I103" i="8"/>
  <c r="I104" i="7" s="1"/>
  <c r="I104" i="8"/>
  <c r="I105" i="7" s="1"/>
  <c r="I105" i="8"/>
  <c r="I106" i="7" s="1"/>
  <c r="I106" i="8"/>
  <c r="I107" i="7" s="1"/>
  <c r="I107" i="8"/>
  <c r="I108" i="7" s="1"/>
  <c r="I108" i="8"/>
  <c r="I109" i="7" s="1"/>
  <c r="I109" i="8"/>
  <c r="I110" i="7" s="1"/>
  <c r="I110" i="8"/>
  <c r="I111" i="7" s="1"/>
  <c r="I111" i="8"/>
  <c r="I112" i="7" s="1"/>
  <c r="I112" i="8"/>
  <c r="I113" i="7" s="1"/>
  <c r="I113" i="8"/>
  <c r="I114" i="7" s="1"/>
  <c r="I114" i="8"/>
  <c r="I115" i="7" s="1"/>
  <c r="I115" i="8"/>
  <c r="I116" i="7" s="1"/>
  <c r="I116" i="8"/>
  <c r="I117" i="7" s="1"/>
  <c r="I117" i="8"/>
  <c r="I118" i="7" s="1"/>
  <c r="I118" i="8"/>
  <c r="I119" i="7" s="1"/>
  <c r="I119" i="8"/>
  <c r="I120" i="7" s="1"/>
  <c r="I120" i="8"/>
  <c r="I121" i="7" s="1"/>
  <c r="I121" i="8"/>
  <c r="I122" i="7" s="1"/>
  <c r="I122" i="8"/>
  <c r="I123" i="7" s="1"/>
  <c r="I123" i="8"/>
  <c r="I124" i="7" s="1"/>
  <c r="I124" i="8"/>
  <c r="I125" i="7" s="1"/>
  <c r="I125" i="8"/>
  <c r="I126" i="7" s="1"/>
  <c r="I126" i="8"/>
  <c r="I127" i="7" s="1"/>
  <c r="I127" i="8"/>
  <c r="I128" i="7" s="1"/>
  <c r="I128" i="8"/>
  <c r="I129" i="7" s="1"/>
  <c r="I129" i="8"/>
  <c r="I130" i="7" s="1"/>
  <c r="I130" i="8"/>
  <c r="I131" i="7" s="1"/>
  <c r="I131" i="8"/>
  <c r="I132" i="7" s="1"/>
  <c r="I132" i="8"/>
  <c r="I133" i="7" s="1"/>
  <c r="I133" i="8"/>
  <c r="I134" i="7" s="1"/>
  <c r="I134" i="8"/>
  <c r="I135" i="7" s="1"/>
  <c r="I135" i="8"/>
  <c r="I136" i="7" s="1"/>
  <c r="I136" i="8"/>
  <c r="I137" i="7" s="1"/>
  <c r="I137" i="8"/>
  <c r="I138" i="7" s="1"/>
  <c r="I138" i="8"/>
  <c r="I139" i="7" s="1"/>
  <c r="I139" i="8"/>
  <c r="I140" i="7" s="1"/>
  <c r="I140" i="8"/>
  <c r="I141" i="7" s="1"/>
  <c r="I141" i="8"/>
  <c r="I142" i="7" s="1"/>
  <c r="I142" i="8"/>
  <c r="I143" i="7" s="1"/>
  <c r="I143" i="8"/>
  <c r="I144" i="7" s="1"/>
  <c r="I144" i="8"/>
  <c r="I145" i="7" s="1"/>
  <c r="I145" i="8"/>
  <c r="I146" i="7" s="1"/>
  <c r="I146" i="8"/>
  <c r="I147" i="7" s="1"/>
  <c r="I147" i="8"/>
  <c r="I148" i="7" s="1"/>
  <c r="I148" i="8"/>
  <c r="I149" i="7" s="1"/>
  <c r="I149" i="8"/>
  <c r="I150" i="7" s="1"/>
  <c r="I150" i="8"/>
  <c r="I151" i="7" s="1"/>
  <c r="I151" i="8"/>
  <c r="I152" i="7" s="1"/>
  <c r="I152" i="8"/>
  <c r="I153" i="7" s="1"/>
  <c r="I153" i="8"/>
  <c r="I154" i="7" s="1"/>
  <c r="I154" i="8"/>
  <c r="I155" i="7" s="1"/>
  <c r="I155" i="8"/>
  <c r="I156" i="7" s="1"/>
  <c r="I156" i="8"/>
  <c r="I157" i="7" s="1"/>
  <c r="I157" i="8"/>
  <c r="I158" i="7" s="1"/>
  <c r="I158" i="8"/>
  <c r="I159" i="7" s="1"/>
  <c r="I159" i="8"/>
  <c r="I160" i="7" s="1"/>
  <c r="I160" i="8"/>
  <c r="I161" i="7" s="1"/>
  <c r="I161" i="8"/>
  <c r="I162" i="7" s="1"/>
  <c r="I162" i="8"/>
  <c r="I163" i="7" s="1"/>
  <c r="I163" i="8"/>
  <c r="I164" i="7" s="1"/>
  <c r="I164" i="8"/>
  <c r="I165" i="7" s="1"/>
  <c r="I165" i="8"/>
  <c r="I166" i="7" s="1"/>
  <c r="I166" i="8"/>
  <c r="I167" i="7" s="1"/>
  <c r="I167" i="8"/>
  <c r="I168" i="7" s="1"/>
  <c r="I168" i="8"/>
  <c r="I169" i="7" s="1"/>
  <c r="I169" i="8"/>
  <c r="I170" i="7" s="1"/>
  <c r="I170" i="8"/>
  <c r="I171" i="7" s="1"/>
  <c r="I171" i="8"/>
  <c r="I172" i="7" s="1"/>
  <c r="I172" i="8"/>
  <c r="I173" i="7" s="1"/>
  <c r="I173" i="8"/>
  <c r="I174" i="7" s="1"/>
  <c r="I174" i="8"/>
  <c r="I175" i="7" s="1"/>
  <c r="I175" i="8"/>
  <c r="I176" i="7" s="1"/>
  <c r="I176" i="8"/>
  <c r="I177" i="7" s="1"/>
  <c r="I177" i="8"/>
  <c r="I178" i="7" s="1"/>
  <c r="I178" i="8"/>
  <c r="I179" i="7" s="1"/>
  <c r="I179" i="8"/>
  <c r="I180" i="7" s="1"/>
  <c r="I180" i="8"/>
  <c r="I181" i="7" s="1"/>
  <c r="I181" i="8"/>
  <c r="I182" i="7" s="1"/>
  <c r="I182" i="8"/>
  <c r="I183" i="7" s="1"/>
  <c r="I183" i="8"/>
  <c r="I184" i="7" s="1"/>
  <c r="I184" i="8"/>
  <c r="I185" i="7" s="1"/>
  <c r="I185" i="8"/>
  <c r="I186" i="7" s="1"/>
  <c r="I186" i="8"/>
  <c r="I187" i="7" s="1"/>
  <c r="I187" i="8"/>
  <c r="I188" i="7" s="1"/>
  <c r="I188" i="8"/>
  <c r="I189" i="7" s="1"/>
  <c r="I8" i="8"/>
  <c r="I9" i="7" s="1"/>
  <c r="I9" i="8"/>
  <c r="I10" i="7" s="1"/>
  <c r="I10" i="8"/>
  <c r="I11" i="7" s="1"/>
  <c r="I7" i="8"/>
  <c r="I8" i="7" s="1"/>
  <c r="I6" i="8"/>
  <c r="I7" i="7" s="1"/>
  <c r="G13" i="8"/>
  <c r="G14" i="7" s="1"/>
  <c r="G14" i="8"/>
  <c r="G15" i="7" s="1"/>
  <c r="G15" i="8"/>
  <c r="G16" i="7" s="1"/>
  <c r="G16" i="8"/>
  <c r="G17" i="7" s="1"/>
  <c r="G17" i="8"/>
  <c r="G18" i="7" s="1"/>
  <c r="G18" i="8"/>
  <c r="G19" i="7" s="1"/>
  <c r="G19" i="8"/>
  <c r="G20" i="7" s="1"/>
  <c r="G20" i="8"/>
  <c r="G21" i="7" s="1"/>
  <c r="G21" i="8"/>
  <c r="G22" i="7" s="1"/>
  <c r="G22" i="8"/>
  <c r="G23" i="7" s="1"/>
  <c r="G23" i="8"/>
  <c r="G24" i="7" s="1"/>
  <c r="G24" i="8"/>
  <c r="G25" i="7" s="1"/>
  <c r="G25" i="8"/>
  <c r="G26" i="7" s="1"/>
  <c r="G26" i="8"/>
  <c r="G27" i="7" s="1"/>
  <c r="G27" i="8"/>
  <c r="G28" i="7" s="1"/>
  <c r="G28" i="8"/>
  <c r="G29" i="7" s="1"/>
  <c r="G29" i="8"/>
  <c r="G30" i="7" s="1"/>
  <c r="G30" i="8"/>
  <c r="G31" i="7" s="1"/>
  <c r="G31" i="8"/>
  <c r="G32" i="7" s="1"/>
  <c r="G32" i="8"/>
  <c r="G33" i="7" s="1"/>
  <c r="G33" i="8"/>
  <c r="G34" i="7" s="1"/>
  <c r="G34" i="8"/>
  <c r="G35" i="7" s="1"/>
  <c r="G35" i="8"/>
  <c r="G36" i="7" s="1"/>
  <c r="G36" i="8"/>
  <c r="G37" i="7" s="1"/>
  <c r="G37" i="8"/>
  <c r="G38" i="7" s="1"/>
  <c r="G38" i="8"/>
  <c r="G39" i="7" s="1"/>
  <c r="G39" i="8"/>
  <c r="G40" i="7" s="1"/>
  <c r="G40" i="8"/>
  <c r="G41" i="7" s="1"/>
  <c r="G41" i="8"/>
  <c r="G42" i="7" s="1"/>
  <c r="G42" i="8"/>
  <c r="G43" i="7" s="1"/>
  <c r="G43" i="8"/>
  <c r="G44" i="7" s="1"/>
  <c r="G44" i="8"/>
  <c r="G45" i="7" s="1"/>
  <c r="G45" i="8"/>
  <c r="G46" i="7" s="1"/>
  <c r="G46" i="8"/>
  <c r="G47" i="7" s="1"/>
  <c r="G47" i="8"/>
  <c r="G48" i="7" s="1"/>
  <c r="G48" i="8"/>
  <c r="G49" i="7" s="1"/>
  <c r="G49" i="8"/>
  <c r="G50" i="7" s="1"/>
  <c r="G50" i="8"/>
  <c r="G51" i="7" s="1"/>
  <c r="G51" i="8"/>
  <c r="G52" i="7" s="1"/>
  <c r="G52" i="8"/>
  <c r="G53" i="7" s="1"/>
  <c r="G53" i="8"/>
  <c r="G54" i="7" s="1"/>
  <c r="G54" i="8"/>
  <c r="G55" i="7" s="1"/>
  <c r="G55" i="8"/>
  <c r="G56" i="7" s="1"/>
  <c r="G56" i="8"/>
  <c r="G57" i="7" s="1"/>
  <c r="G57" i="8"/>
  <c r="G58" i="7" s="1"/>
  <c r="G58" i="8"/>
  <c r="G59" i="7" s="1"/>
  <c r="G59" i="8"/>
  <c r="G60" i="7" s="1"/>
  <c r="G60" i="8"/>
  <c r="G61" i="7" s="1"/>
  <c r="G61" i="8"/>
  <c r="G62" i="7" s="1"/>
  <c r="G62" i="8"/>
  <c r="G63" i="7" s="1"/>
  <c r="G63" i="8"/>
  <c r="G64" i="7" s="1"/>
  <c r="G64" i="8"/>
  <c r="G65" i="7" s="1"/>
  <c r="G65" i="8"/>
  <c r="G66" i="7" s="1"/>
  <c r="G66" i="8"/>
  <c r="G67" i="7" s="1"/>
  <c r="G67" i="8"/>
  <c r="G68" i="7" s="1"/>
  <c r="G68" i="8"/>
  <c r="G69" i="7" s="1"/>
  <c r="G69" i="8"/>
  <c r="G70" i="7" s="1"/>
  <c r="G70" i="8"/>
  <c r="G71" i="7" s="1"/>
  <c r="G71" i="8"/>
  <c r="G72" i="7" s="1"/>
  <c r="G72" i="8"/>
  <c r="G73" i="7" s="1"/>
  <c r="G73" i="8"/>
  <c r="G74" i="7" s="1"/>
  <c r="G74" i="8"/>
  <c r="G75" i="7" s="1"/>
  <c r="G75" i="8"/>
  <c r="G76" i="7" s="1"/>
  <c r="G76" i="8"/>
  <c r="G77" i="7" s="1"/>
  <c r="G77" i="8"/>
  <c r="G78" i="7" s="1"/>
  <c r="G78" i="8"/>
  <c r="G79" i="7" s="1"/>
  <c r="G79" i="8"/>
  <c r="G80" i="7" s="1"/>
  <c r="G80" i="8"/>
  <c r="G81" i="7" s="1"/>
  <c r="G81" i="8"/>
  <c r="G82" i="7" s="1"/>
  <c r="G82" i="8"/>
  <c r="G83" i="7" s="1"/>
  <c r="G83" i="8"/>
  <c r="G84" i="7" s="1"/>
  <c r="G84" i="8"/>
  <c r="G85" i="7" s="1"/>
  <c r="G85" i="8"/>
  <c r="G86" i="7" s="1"/>
  <c r="G86" i="8"/>
  <c r="G87" i="7" s="1"/>
  <c r="G87" i="8"/>
  <c r="G88" i="7" s="1"/>
  <c r="G88" i="8"/>
  <c r="G89" i="7" s="1"/>
  <c r="G89" i="8"/>
  <c r="G90" i="7" s="1"/>
  <c r="G90" i="8"/>
  <c r="G91" i="7" s="1"/>
  <c r="G91" i="8"/>
  <c r="G92" i="7" s="1"/>
  <c r="G92" i="8"/>
  <c r="G93" i="7" s="1"/>
  <c r="G93" i="8"/>
  <c r="G94" i="7" s="1"/>
  <c r="G94" i="8"/>
  <c r="G95" i="7" s="1"/>
  <c r="G95" i="8"/>
  <c r="G96" i="7" s="1"/>
  <c r="G96" i="8"/>
  <c r="G97" i="7" s="1"/>
  <c r="G97" i="8"/>
  <c r="G98" i="7" s="1"/>
  <c r="G98" i="8"/>
  <c r="G99" i="7" s="1"/>
  <c r="G99" i="8"/>
  <c r="G100" i="7" s="1"/>
  <c r="G100" i="8"/>
  <c r="G101" i="7" s="1"/>
  <c r="G101" i="8"/>
  <c r="G102" i="7" s="1"/>
  <c r="G102" i="8"/>
  <c r="G103" i="7" s="1"/>
  <c r="G103" i="8"/>
  <c r="G104" i="7" s="1"/>
  <c r="G104" i="8"/>
  <c r="G105" i="7" s="1"/>
  <c r="G105" i="8"/>
  <c r="G106" i="7" s="1"/>
  <c r="G106" i="8"/>
  <c r="G107" i="7" s="1"/>
  <c r="G107" i="8"/>
  <c r="G108" i="7" s="1"/>
  <c r="G108" i="8"/>
  <c r="G109" i="7" s="1"/>
  <c r="G109" i="8"/>
  <c r="G110" i="7" s="1"/>
  <c r="G110" i="8"/>
  <c r="G111" i="7" s="1"/>
  <c r="G111" i="8"/>
  <c r="G112" i="7" s="1"/>
  <c r="G112" i="8"/>
  <c r="G113" i="7" s="1"/>
  <c r="G113" i="8"/>
  <c r="G114" i="7" s="1"/>
  <c r="G114" i="8"/>
  <c r="G115" i="7" s="1"/>
  <c r="G115" i="8"/>
  <c r="G116" i="7" s="1"/>
  <c r="G116" i="8"/>
  <c r="G117" i="7" s="1"/>
  <c r="G117" i="8"/>
  <c r="G118" i="7" s="1"/>
  <c r="G118" i="8"/>
  <c r="G119" i="7" s="1"/>
  <c r="G119" i="8"/>
  <c r="G120" i="7" s="1"/>
  <c r="G120" i="8"/>
  <c r="G121" i="7" s="1"/>
  <c r="G121" i="8"/>
  <c r="G122" i="7" s="1"/>
  <c r="G122" i="8"/>
  <c r="G123" i="7" s="1"/>
  <c r="G123" i="8"/>
  <c r="G124" i="7" s="1"/>
  <c r="G124" i="8"/>
  <c r="G125" i="7" s="1"/>
  <c r="G125" i="8"/>
  <c r="G126" i="7" s="1"/>
  <c r="G126" i="8"/>
  <c r="G127" i="7" s="1"/>
  <c r="G127" i="8"/>
  <c r="G128" i="7" s="1"/>
  <c r="G128" i="8"/>
  <c r="G129" i="7" s="1"/>
  <c r="G129" i="8"/>
  <c r="G130" i="7" s="1"/>
  <c r="G130" i="8"/>
  <c r="G131" i="7" s="1"/>
  <c r="G131" i="8"/>
  <c r="G132" i="7" s="1"/>
  <c r="G132" i="8"/>
  <c r="G133" i="7" s="1"/>
  <c r="G133" i="8"/>
  <c r="G134" i="7" s="1"/>
  <c r="G134" i="8"/>
  <c r="G135" i="7" s="1"/>
  <c r="G135" i="8"/>
  <c r="G136" i="7" s="1"/>
  <c r="G136" i="8"/>
  <c r="G137" i="7" s="1"/>
  <c r="G137" i="8"/>
  <c r="G138" i="7" s="1"/>
  <c r="G138" i="8"/>
  <c r="G139" i="7" s="1"/>
  <c r="G139" i="8"/>
  <c r="G140" i="7" s="1"/>
  <c r="G140" i="8"/>
  <c r="G141" i="7" s="1"/>
  <c r="G141" i="8"/>
  <c r="G142" i="7" s="1"/>
  <c r="G142" i="8"/>
  <c r="G143" i="7" s="1"/>
  <c r="G143" i="8"/>
  <c r="G144" i="7" s="1"/>
  <c r="G144" i="8"/>
  <c r="G145" i="7" s="1"/>
  <c r="G145" i="8"/>
  <c r="G146" i="7" s="1"/>
  <c r="G146" i="8"/>
  <c r="G147" i="7" s="1"/>
  <c r="G147" i="8"/>
  <c r="G148" i="7" s="1"/>
  <c r="G148" i="8"/>
  <c r="G149" i="7" s="1"/>
  <c r="G149" i="8"/>
  <c r="G150" i="7" s="1"/>
  <c r="G150" i="8"/>
  <c r="G151" i="7" s="1"/>
  <c r="G151" i="8"/>
  <c r="G152" i="7" s="1"/>
  <c r="G152" i="8"/>
  <c r="G153" i="7" s="1"/>
  <c r="G153" i="8"/>
  <c r="G154" i="7" s="1"/>
  <c r="G154" i="8"/>
  <c r="G155" i="7" s="1"/>
  <c r="G155" i="8"/>
  <c r="G156" i="7" s="1"/>
  <c r="G156" i="8"/>
  <c r="G157" i="7" s="1"/>
  <c r="G157" i="8"/>
  <c r="G158" i="7" s="1"/>
  <c r="G158" i="8"/>
  <c r="G159" i="7" s="1"/>
  <c r="G159" i="8"/>
  <c r="G160" i="7" s="1"/>
  <c r="G160" i="8"/>
  <c r="G161" i="7" s="1"/>
  <c r="G161" i="8"/>
  <c r="G162" i="7" s="1"/>
  <c r="G162" i="8"/>
  <c r="G163" i="7" s="1"/>
  <c r="G163" i="8"/>
  <c r="G164" i="7" s="1"/>
  <c r="G164" i="8"/>
  <c r="G165" i="7" s="1"/>
  <c r="G165" i="8"/>
  <c r="G166" i="7" s="1"/>
  <c r="G166" i="8"/>
  <c r="G167" i="7" s="1"/>
  <c r="G167" i="8"/>
  <c r="G168" i="7" s="1"/>
  <c r="G168" i="8"/>
  <c r="G169" i="7" s="1"/>
  <c r="G169" i="8"/>
  <c r="G170" i="7" s="1"/>
  <c r="G170" i="8"/>
  <c r="G171" i="7" s="1"/>
  <c r="G171" i="8"/>
  <c r="G172" i="7" s="1"/>
  <c r="G172" i="8"/>
  <c r="G173" i="7" s="1"/>
  <c r="G173" i="8"/>
  <c r="G174" i="7" s="1"/>
  <c r="G174" i="8"/>
  <c r="G175" i="7" s="1"/>
  <c r="G175" i="8"/>
  <c r="G176" i="7" s="1"/>
  <c r="G176" i="8"/>
  <c r="G177" i="7" s="1"/>
  <c r="G177" i="8"/>
  <c r="G178" i="7" s="1"/>
  <c r="G178" i="8"/>
  <c r="G179" i="7" s="1"/>
  <c r="G179" i="8"/>
  <c r="G180" i="7" s="1"/>
  <c r="G180" i="8"/>
  <c r="G181" i="7" s="1"/>
  <c r="G181" i="8"/>
  <c r="G182" i="7" s="1"/>
  <c r="G182" i="8"/>
  <c r="G183" i="7" s="1"/>
  <c r="G183" i="8"/>
  <c r="G184" i="7" s="1"/>
  <c r="G184" i="8"/>
  <c r="G185" i="7" s="1"/>
  <c r="G185" i="8"/>
  <c r="G186" i="7" s="1"/>
  <c r="G186" i="8"/>
  <c r="G187" i="7" s="1"/>
  <c r="G187" i="8"/>
  <c r="G188" i="7" s="1"/>
  <c r="G188" i="8"/>
  <c r="G189" i="7" s="1"/>
  <c r="G7" i="8"/>
  <c r="G8" i="7" s="1"/>
  <c r="G8" i="8"/>
  <c r="G9" i="7" s="1"/>
  <c r="G9" i="8"/>
  <c r="G10" i="7" s="1"/>
  <c r="G10" i="8"/>
  <c r="G11" i="7" s="1"/>
  <c r="G11" i="8"/>
  <c r="G12" i="7" s="1"/>
  <c r="G12" i="8"/>
  <c r="G13" i="7" s="1"/>
  <c r="G6" i="8"/>
  <c r="G7" i="7" s="1"/>
  <c r="F10" i="8"/>
  <c r="F11" i="7" s="1"/>
  <c r="F11" i="8"/>
  <c r="F12" i="7" s="1"/>
  <c r="F12" i="8"/>
  <c r="F13" i="7" s="1"/>
  <c r="F13" i="8"/>
  <c r="F14" i="7" s="1"/>
  <c r="F14" i="8"/>
  <c r="F15" i="7" s="1"/>
  <c r="F15" i="8"/>
  <c r="F16" i="7" s="1"/>
  <c r="F16" i="8"/>
  <c r="F17" i="7" s="1"/>
  <c r="F17" i="8"/>
  <c r="F18" i="7" s="1"/>
  <c r="F18" i="8"/>
  <c r="F19" i="7" s="1"/>
  <c r="F19" i="8"/>
  <c r="F20" i="7" s="1"/>
  <c r="F20" i="8"/>
  <c r="F21" i="7" s="1"/>
  <c r="F21" i="8"/>
  <c r="F22" i="7" s="1"/>
  <c r="F22" i="8"/>
  <c r="F23" i="7" s="1"/>
  <c r="F23" i="8"/>
  <c r="F24" i="7" s="1"/>
  <c r="F24" i="8"/>
  <c r="F25" i="7" s="1"/>
  <c r="F25" i="8"/>
  <c r="F26" i="7" s="1"/>
  <c r="F26" i="8"/>
  <c r="F27" i="7" s="1"/>
  <c r="F27" i="8"/>
  <c r="F28" i="7" s="1"/>
  <c r="F28" i="8"/>
  <c r="F29" i="7" s="1"/>
  <c r="F29" i="8"/>
  <c r="F30" i="7" s="1"/>
  <c r="F30" i="8"/>
  <c r="F31" i="7" s="1"/>
  <c r="F31" i="8"/>
  <c r="F32" i="7" s="1"/>
  <c r="F32" i="8"/>
  <c r="F33" i="7" s="1"/>
  <c r="F33" i="8"/>
  <c r="F34" i="7" s="1"/>
  <c r="F34" i="8"/>
  <c r="F35" i="7" s="1"/>
  <c r="F35" i="8"/>
  <c r="F36" i="7" s="1"/>
  <c r="F36" i="8"/>
  <c r="F37" i="7" s="1"/>
  <c r="F37" i="8"/>
  <c r="F38" i="7" s="1"/>
  <c r="F38" i="8"/>
  <c r="F39" i="7" s="1"/>
  <c r="F39" i="8"/>
  <c r="F40" i="7" s="1"/>
  <c r="F40" i="8"/>
  <c r="F41" i="7" s="1"/>
  <c r="F41" i="8"/>
  <c r="F42" i="7" s="1"/>
  <c r="F42" i="8"/>
  <c r="F43" i="7" s="1"/>
  <c r="F43" i="8"/>
  <c r="F44" i="7" s="1"/>
  <c r="F44" i="8"/>
  <c r="F45" i="7" s="1"/>
  <c r="F45" i="8"/>
  <c r="F46" i="7" s="1"/>
  <c r="F46" i="8"/>
  <c r="F47" i="7" s="1"/>
  <c r="F47" i="8"/>
  <c r="F48" i="7" s="1"/>
  <c r="F48" i="8"/>
  <c r="F49" i="7" s="1"/>
  <c r="F49" i="8"/>
  <c r="F50" i="7" s="1"/>
  <c r="F50" i="8"/>
  <c r="F51" i="7" s="1"/>
  <c r="F51" i="8"/>
  <c r="F52" i="7" s="1"/>
  <c r="F52" i="8"/>
  <c r="F53" i="7" s="1"/>
  <c r="F53" i="8"/>
  <c r="F54" i="7" s="1"/>
  <c r="F54" i="8"/>
  <c r="F55" i="7" s="1"/>
  <c r="F55" i="8"/>
  <c r="F56" i="7" s="1"/>
  <c r="F56" i="8"/>
  <c r="F57" i="7" s="1"/>
  <c r="F57" i="8"/>
  <c r="F58" i="7" s="1"/>
  <c r="F58" i="8"/>
  <c r="F59" i="7" s="1"/>
  <c r="F59" i="8"/>
  <c r="F60" i="7" s="1"/>
  <c r="F60" i="8"/>
  <c r="F61" i="7" s="1"/>
  <c r="F61" i="8"/>
  <c r="F62" i="7" s="1"/>
  <c r="F62" i="8"/>
  <c r="F63" i="7" s="1"/>
  <c r="F63" i="8"/>
  <c r="F64" i="7" s="1"/>
  <c r="F64" i="8"/>
  <c r="F65" i="7" s="1"/>
  <c r="F65" i="8"/>
  <c r="F66" i="7" s="1"/>
  <c r="F66" i="8"/>
  <c r="F67" i="7" s="1"/>
  <c r="F67" i="8"/>
  <c r="F68" i="7" s="1"/>
  <c r="F68" i="8"/>
  <c r="F69" i="7" s="1"/>
  <c r="F69" i="8"/>
  <c r="F70" i="7" s="1"/>
  <c r="F70" i="8"/>
  <c r="F71" i="7" s="1"/>
  <c r="F71" i="8"/>
  <c r="F72" i="7" s="1"/>
  <c r="F72" i="8"/>
  <c r="F73" i="7" s="1"/>
  <c r="F73" i="8"/>
  <c r="F74" i="7" s="1"/>
  <c r="F74" i="8"/>
  <c r="F75" i="7" s="1"/>
  <c r="F75" i="8"/>
  <c r="F76" i="7" s="1"/>
  <c r="F76" i="8"/>
  <c r="F77" i="7" s="1"/>
  <c r="F77" i="8"/>
  <c r="F78" i="7" s="1"/>
  <c r="F78" i="8"/>
  <c r="F79" i="7" s="1"/>
  <c r="F79" i="8"/>
  <c r="F80" i="7" s="1"/>
  <c r="F80" i="8"/>
  <c r="F81" i="7" s="1"/>
  <c r="F81" i="8"/>
  <c r="F82" i="7" s="1"/>
  <c r="F82" i="8"/>
  <c r="F83" i="7" s="1"/>
  <c r="F83" i="8"/>
  <c r="F84" i="7" s="1"/>
  <c r="F84" i="8"/>
  <c r="F85" i="7" s="1"/>
  <c r="F85" i="8"/>
  <c r="F86" i="7" s="1"/>
  <c r="F86" i="8"/>
  <c r="F87" i="7" s="1"/>
  <c r="F87" i="8"/>
  <c r="F88" i="7" s="1"/>
  <c r="F88" i="8"/>
  <c r="F89" i="7" s="1"/>
  <c r="F89" i="8"/>
  <c r="F90" i="7" s="1"/>
  <c r="F90" i="8"/>
  <c r="F91" i="7" s="1"/>
  <c r="F91" i="8"/>
  <c r="F92" i="7" s="1"/>
  <c r="F92" i="8"/>
  <c r="F93" i="7" s="1"/>
  <c r="F93" i="8"/>
  <c r="F94" i="7" s="1"/>
  <c r="F94" i="8"/>
  <c r="F95" i="7" s="1"/>
  <c r="F95" i="8"/>
  <c r="F96" i="7" s="1"/>
  <c r="F96" i="8"/>
  <c r="F97" i="7" s="1"/>
  <c r="F97" i="8"/>
  <c r="F98" i="7" s="1"/>
  <c r="F98" i="8"/>
  <c r="F99" i="7" s="1"/>
  <c r="F99" i="8"/>
  <c r="F100" i="7" s="1"/>
  <c r="F100" i="8"/>
  <c r="F101" i="7" s="1"/>
  <c r="F101" i="8"/>
  <c r="F102" i="7" s="1"/>
  <c r="F102" i="8"/>
  <c r="F103" i="7" s="1"/>
  <c r="F103" i="8"/>
  <c r="F104" i="7" s="1"/>
  <c r="F104" i="8"/>
  <c r="F105" i="7" s="1"/>
  <c r="F105" i="8"/>
  <c r="F106" i="7" s="1"/>
  <c r="F106" i="8"/>
  <c r="F107" i="7" s="1"/>
  <c r="F107" i="8"/>
  <c r="F108" i="7" s="1"/>
  <c r="F108" i="8"/>
  <c r="F109" i="7" s="1"/>
  <c r="F109" i="8"/>
  <c r="F110" i="7" s="1"/>
  <c r="F110" i="8"/>
  <c r="F111" i="7" s="1"/>
  <c r="F111" i="8"/>
  <c r="F112" i="7" s="1"/>
  <c r="F112" i="8"/>
  <c r="F113" i="7" s="1"/>
  <c r="F113" i="8"/>
  <c r="F114" i="7" s="1"/>
  <c r="F114" i="8"/>
  <c r="F115" i="7" s="1"/>
  <c r="F115" i="8"/>
  <c r="F116" i="7" s="1"/>
  <c r="F116" i="8"/>
  <c r="F117" i="7" s="1"/>
  <c r="F117" i="8"/>
  <c r="F118" i="7" s="1"/>
  <c r="F118" i="8"/>
  <c r="F119" i="7" s="1"/>
  <c r="F119" i="8"/>
  <c r="F120" i="7" s="1"/>
  <c r="F120" i="8"/>
  <c r="F121" i="7" s="1"/>
  <c r="F121" i="8"/>
  <c r="F122" i="7" s="1"/>
  <c r="F122" i="8"/>
  <c r="F123" i="7" s="1"/>
  <c r="F123" i="8"/>
  <c r="F124" i="7" s="1"/>
  <c r="F124" i="8"/>
  <c r="F125" i="7" s="1"/>
  <c r="F125" i="8"/>
  <c r="F126" i="7" s="1"/>
  <c r="F126" i="8"/>
  <c r="F127" i="7" s="1"/>
  <c r="F127" i="8"/>
  <c r="F128" i="7" s="1"/>
  <c r="F128" i="8"/>
  <c r="F129" i="7" s="1"/>
  <c r="F129" i="8"/>
  <c r="F130" i="7" s="1"/>
  <c r="F130" i="8"/>
  <c r="F131" i="7" s="1"/>
  <c r="F131" i="8"/>
  <c r="F132" i="7" s="1"/>
  <c r="F132" i="8"/>
  <c r="F133" i="7" s="1"/>
  <c r="F133" i="8"/>
  <c r="F134" i="7" s="1"/>
  <c r="F134" i="8"/>
  <c r="F135" i="7" s="1"/>
  <c r="F135" i="8"/>
  <c r="F136" i="7" s="1"/>
  <c r="F136" i="8"/>
  <c r="F137" i="7" s="1"/>
  <c r="F137" i="8"/>
  <c r="F138" i="7" s="1"/>
  <c r="F138" i="8"/>
  <c r="F139" i="7" s="1"/>
  <c r="F139" i="8"/>
  <c r="F140" i="7" s="1"/>
  <c r="F140" i="8"/>
  <c r="F141" i="7" s="1"/>
  <c r="F141" i="8"/>
  <c r="F142" i="7" s="1"/>
  <c r="F142" i="8"/>
  <c r="F143" i="7" s="1"/>
  <c r="F143" i="8"/>
  <c r="F144" i="7" s="1"/>
  <c r="F144" i="8"/>
  <c r="F145" i="7" s="1"/>
  <c r="F145" i="8"/>
  <c r="F146" i="7" s="1"/>
  <c r="F146" i="8"/>
  <c r="F147" i="7" s="1"/>
  <c r="F147" i="8"/>
  <c r="F148" i="7" s="1"/>
  <c r="F148" i="8"/>
  <c r="F149" i="7" s="1"/>
  <c r="F149" i="8"/>
  <c r="F150" i="7" s="1"/>
  <c r="F150" i="8"/>
  <c r="F151" i="7" s="1"/>
  <c r="F151" i="8"/>
  <c r="F152" i="7" s="1"/>
  <c r="F152" i="8"/>
  <c r="F153" i="7" s="1"/>
  <c r="F153" i="8"/>
  <c r="F154" i="7" s="1"/>
  <c r="F154" i="8"/>
  <c r="F155" i="7" s="1"/>
  <c r="F155" i="8"/>
  <c r="F156" i="7" s="1"/>
  <c r="F156" i="8"/>
  <c r="F157" i="7" s="1"/>
  <c r="F157" i="8"/>
  <c r="F158" i="7" s="1"/>
  <c r="F158" i="8"/>
  <c r="F159" i="7" s="1"/>
  <c r="F159" i="8"/>
  <c r="F160" i="7" s="1"/>
  <c r="F160" i="8"/>
  <c r="F161" i="7" s="1"/>
  <c r="F161" i="8"/>
  <c r="F162" i="7" s="1"/>
  <c r="F162" i="8"/>
  <c r="F163" i="7" s="1"/>
  <c r="F163" i="8"/>
  <c r="F164" i="7" s="1"/>
  <c r="F164" i="8"/>
  <c r="F165" i="7" s="1"/>
  <c r="F165" i="8"/>
  <c r="F166" i="7" s="1"/>
  <c r="F166" i="8"/>
  <c r="F167" i="7" s="1"/>
  <c r="F167" i="8"/>
  <c r="F168" i="7" s="1"/>
  <c r="F168" i="8"/>
  <c r="F169" i="7" s="1"/>
  <c r="F169" i="8"/>
  <c r="F170" i="7" s="1"/>
  <c r="F170" i="8"/>
  <c r="F171" i="7" s="1"/>
  <c r="F171" i="8"/>
  <c r="F172" i="7" s="1"/>
  <c r="F172" i="8"/>
  <c r="F173" i="7" s="1"/>
  <c r="F173" i="8"/>
  <c r="F174" i="7" s="1"/>
  <c r="F174" i="8"/>
  <c r="F175" i="7" s="1"/>
  <c r="F176" i="7"/>
  <c r="F176" i="8"/>
  <c r="F177" i="7" s="1"/>
  <c r="F177" i="8"/>
  <c r="F178" i="7" s="1"/>
  <c r="F178" i="8"/>
  <c r="F179" i="7" s="1"/>
  <c r="F179" i="8"/>
  <c r="F180" i="7" s="1"/>
  <c r="F180" i="8"/>
  <c r="F181" i="7" s="1"/>
  <c r="F181" i="8"/>
  <c r="F182" i="7" s="1"/>
  <c r="F182" i="8"/>
  <c r="F183" i="7" s="1"/>
  <c r="F183" i="8"/>
  <c r="F184" i="7" s="1"/>
  <c r="F184" i="8"/>
  <c r="F185" i="7" s="1"/>
  <c r="F185" i="8"/>
  <c r="F186" i="7" s="1"/>
  <c r="F186" i="8"/>
  <c r="F187" i="7" s="1"/>
  <c r="F187" i="8"/>
  <c r="F188" i="7" s="1"/>
  <c r="F188" i="8"/>
  <c r="F189" i="7" s="1"/>
  <c r="F7" i="8"/>
  <c r="F8" i="7" s="1"/>
  <c r="F8" i="8"/>
  <c r="F9" i="7" s="1"/>
  <c r="F9" i="8"/>
  <c r="F10" i="7" s="1"/>
  <c r="F6" i="8"/>
  <c r="F7" i="7" s="1"/>
  <c r="E27" i="8"/>
  <c r="E28" i="7" s="1"/>
  <c r="E28" i="8"/>
  <c r="E29" i="7" s="1"/>
  <c r="E29" i="8"/>
  <c r="E30" i="7" s="1"/>
  <c r="E30" i="8"/>
  <c r="E31" i="7" s="1"/>
  <c r="E31" i="8"/>
  <c r="E32" i="7" s="1"/>
  <c r="E32" i="8"/>
  <c r="E33" i="7" s="1"/>
  <c r="E33" i="8"/>
  <c r="E34" i="7" s="1"/>
  <c r="E34" i="8"/>
  <c r="E35" i="7" s="1"/>
  <c r="E35" i="8"/>
  <c r="E36" i="7" s="1"/>
  <c r="E36" i="8"/>
  <c r="E37" i="7" s="1"/>
  <c r="E37" i="8"/>
  <c r="E38" i="7" s="1"/>
  <c r="E38" i="8"/>
  <c r="E39" i="7" s="1"/>
  <c r="E39" i="8"/>
  <c r="E40" i="7" s="1"/>
  <c r="E40" i="8"/>
  <c r="E41" i="7" s="1"/>
  <c r="E41" i="8"/>
  <c r="E42" i="7" s="1"/>
  <c r="E42" i="8"/>
  <c r="E43" i="7" s="1"/>
  <c r="E43" i="8"/>
  <c r="E44" i="7" s="1"/>
  <c r="E44" i="8"/>
  <c r="E45" i="7" s="1"/>
  <c r="E45" i="8"/>
  <c r="E46" i="7" s="1"/>
  <c r="E46" i="8"/>
  <c r="E47" i="7" s="1"/>
  <c r="E47" i="8"/>
  <c r="E48" i="7" s="1"/>
  <c r="E48" i="8"/>
  <c r="E49" i="7" s="1"/>
  <c r="E49" i="8"/>
  <c r="E50" i="7" s="1"/>
  <c r="E50" i="8"/>
  <c r="E51" i="7" s="1"/>
  <c r="E51" i="8"/>
  <c r="E52" i="7" s="1"/>
  <c r="E52" i="8"/>
  <c r="E53" i="7" s="1"/>
  <c r="E53" i="8"/>
  <c r="E54" i="7" s="1"/>
  <c r="E54" i="8"/>
  <c r="E55" i="7" s="1"/>
  <c r="E55" i="8"/>
  <c r="E56" i="7" s="1"/>
  <c r="E56" i="8"/>
  <c r="E57" i="7" s="1"/>
  <c r="E57" i="8"/>
  <c r="E58" i="7" s="1"/>
  <c r="E58" i="8"/>
  <c r="E59" i="7" s="1"/>
  <c r="E59" i="8"/>
  <c r="E60" i="7" s="1"/>
  <c r="E60" i="8"/>
  <c r="E61" i="7" s="1"/>
  <c r="E61" i="8"/>
  <c r="E62" i="7" s="1"/>
  <c r="E62" i="8"/>
  <c r="E63" i="7" s="1"/>
  <c r="E63" i="8"/>
  <c r="E64" i="7" s="1"/>
  <c r="E64" i="8"/>
  <c r="E65" i="7" s="1"/>
  <c r="E65" i="8"/>
  <c r="E66" i="7" s="1"/>
  <c r="E66" i="8"/>
  <c r="E67" i="7" s="1"/>
  <c r="E67" i="8"/>
  <c r="E68" i="7" s="1"/>
  <c r="E68" i="8"/>
  <c r="E69" i="7" s="1"/>
  <c r="E69" i="8"/>
  <c r="E70" i="7" s="1"/>
  <c r="E70" i="8"/>
  <c r="E71" i="7" s="1"/>
  <c r="E71" i="8"/>
  <c r="E72" i="7" s="1"/>
  <c r="E72" i="8"/>
  <c r="E73" i="7" s="1"/>
  <c r="E73" i="8"/>
  <c r="E74" i="7" s="1"/>
  <c r="E74" i="8"/>
  <c r="E75" i="7" s="1"/>
  <c r="E75" i="8"/>
  <c r="E76" i="7" s="1"/>
  <c r="E76" i="8"/>
  <c r="E77" i="7" s="1"/>
  <c r="E77" i="8"/>
  <c r="E78" i="7" s="1"/>
  <c r="E78" i="8"/>
  <c r="E79" i="7" s="1"/>
  <c r="E79" i="8"/>
  <c r="E80" i="7" s="1"/>
  <c r="E80" i="8"/>
  <c r="E81" i="7" s="1"/>
  <c r="E81" i="8"/>
  <c r="E82" i="7" s="1"/>
  <c r="E82" i="8"/>
  <c r="E83" i="7" s="1"/>
  <c r="E83" i="8"/>
  <c r="E84" i="7" s="1"/>
  <c r="E84" i="8"/>
  <c r="E85" i="7" s="1"/>
  <c r="E85" i="8"/>
  <c r="E86" i="7" s="1"/>
  <c r="E86" i="8"/>
  <c r="E87" i="7" s="1"/>
  <c r="E87" i="8"/>
  <c r="E88" i="7" s="1"/>
  <c r="E88" i="8"/>
  <c r="E89" i="7" s="1"/>
  <c r="E89" i="8"/>
  <c r="E90" i="7" s="1"/>
  <c r="E90" i="8"/>
  <c r="E91" i="7" s="1"/>
  <c r="E91" i="8"/>
  <c r="E92" i="7" s="1"/>
  <c r="E92" i="8"/>
  <c r="E93" i="7" s="1"/>
  <c r="E93" i="8"/>
  <c r="E94" i="7" s="1"/>
  <c r="E94" i="8"/>
  <c r="E95" i="7" s="1"/>
  <c r="E95" i="8"/>
  <c r="E96" i="7" s="1"/>
  <c r="E96" i="8"/>
  <c r="E97" i="7" s="1"/>
  <c r="E97" i="8"/>
  <c r="E98" i="7" s="1"/>
  <c r="E98" i="8"/>
  <c r="E99" i="7" s="1"/>
  <c r="E99" i="8"/>
  <c r="E100" i="7" s="1"/>
  <c r="E100" i="8"/>
  <c r="E101" i="7" s="1"/>
  <c r="E101" i="8"/>
  <c r="E102" i="7" s="1"/>
  <c r="E102" i="8"/>
  <c r="E103" i="7" s="1"/>
  <c r="E103" i="8"/>
  <c r="E104" i="7" s="1"/>
  <c r="E104" i="8"/>
  <c r="E105" i="7" s="1"/>
  <c r="E105" i="8"/>
  <c r="E106" i="7" s="1"/>
  <c r="E106" i="8"/>
  <c r="E107" i="7" s="1"/>
  <c r="E107" i="8"/>
  <c r="E108" i="7" s="1"/>
  <c r="E108" i="8"/>
  <c r="E109" i="7" s="1"/>
  <c r="E109" i="8"/>
  <c r="E110" i="7" s="1"/>
  <c r="E110" i="8"/>
  <c r="E111" i="7" s="1"/>
  <c r="E111" i="8"/>
  <c r="E112" i="7" s="1"/>
  <c r="E112" i="8"/>
  <c r="E113" i="7" s="1"/>
  <c r="E113" i="8"/>
  <c r="E114" i="7" s="1"/>
  <c r="E114" i="8"/>
  <c r="E115" i="7" s="1"/>
  <c r="E115" i="8"/>
  <c r="E116" i="7" s="1"/>
  <c r="E116" i="8"/>
  <c r="E117" i="7" s="1"/>
  <c r="E117" i="8"/>
  <c r="E118" i="7" s="1"/>
  <c r="E118" i="8"/>
  <c r="E119" i="7" s="1"/>
  <c r="E119" i="8"/>
  <c r="E120" i="7" s="1"/>
  <c r="E120" i="8"/>
  <c r="E121" i="7" s="1"/>
  <c r="E121" i="8"/>
  <c r="E122" i="7" s="1"/>
  <c r="E122" i="8"/>
  <c r="E123" i="7" s="1"/>
  <c r="E123" i="8"/>
  <c r="E124" i="7" s="1"/>
  <c r="E124" i="8"/>
  <c r="E125" i="7" s="1"/>
  <c r="E125" i="8"/>
  <c r="E126" i="7" s="1"/>
  <c r="E126" i="8"/>
  <c r="E127" i="7" s="1"/>
  <c r="E127" i="8"/>
  <c r="E128" i="7" s="1"/>
  <c r="E128" i="8"/>
  <c r="E129" i="7" s="1"/>
  <c r="E129" i="8"/>
  <c r="E130" i="7" s="1"/>
  <c r="E130" i="8"/>
  <c r="E131" i="7" s="1"/>
  <c r="E131" i="8"/>
  <c r="E132" i="7" s="1"/>
  <c r="E132" i="8"/>
  <c r="E133" i="7" s="1"/>
  <c r="E133" i="8"/>
  <c r="E134" i="7" s="1"/>
  <c r="E134" i="8"/>
  <c r="E135" i="7" s="1"/>
  <c r="E135" i="8"/>
  <c r="E136" i="7" s="1"/>
  <c r="E136" i="8"/>
  <c r="E137" i="7" s="1"/>
  <c r="E137" i="8"/>
  <c r="E138" i="7" s="1"/>
  <c r="E138" i="8"/>
  <c r="E139" i="7" s="1"/>
  <c r="E139" i="8"/>
  <c r="E140" i="7" s="1"/>
  <c r="E140" i="8"/>
  <c r="E141" i="7" s="1"/>
  <c r="E141" i="8"/>
  <c r="E142" i="7" s="1"/>
  <c r="E142" i="8"/>
  <c r="E143" i="7" s="1"/>
  <c r="E143" i="8"/>
  <c r="E144" i="7" s="1"/>
  <c r="E144" i="8"/>
  <c r="E145" i="7" s="1"/>
  <c r="E145" i="8"/>
  <c r="E146" i="7" s="1"/>
  <c r="E146" i="8"/>
  <c r="E147" i="7" s="1"/>
  <c r="E147" i="8"/>
  <c r="E148" i="7" s="1"/>
  <c r="E148" i="8"/>
  <c r="E149" i="7" s="1"/>
  <c r="E149" i="8"/>
  <c r="E150" i="7" s="1"/>
  <c r="E150" i="8"/>
  <c r="E151" i="7" s="1"/>
  <c r="E151" i="8"/>
  <c r="E152" i="7" s="1"/>
  <c r="E152" i="8"/>
  <c r="E153" i="7" s="1"/>
  <c r="E153" i="8"/>
  <c r="E154" i="7" s="1"/>
  <c r="E154" i="8"/>
  <c r="E155" i="7" s="1"/>
  <c r="E155" i="8"/>
  <c r="E156" i="7" s="1"/>
  <c r="E156" i="8"/>
  <c r="E157" i="7" s="1"/>
  <c r="E157" i="8"/>
  <c r="E158" i="7" s="1"/>
  <c r="E158" i="8"/>
  <c r="E159" i="7" s="1"/>
  <c r="E159" i="8"/>
  <c r="E160" i="7" s="1"/>
  <c r="E160" i="8"/>
  <c r="E161" i="7" s="1"/>
  <c r="E161" i="8"/>
  <c r="E162" i="7" s="1"/>
  <c r="E162" i="8"/>
  <c r="E163" i="7" s="1"/>
  <c r="E163" i="8"/>
  <c r="E164" i="7" s="1"/>
  <c r="E164" i="8"/>
  <c r="E165" i="7" s="1"/>
  <c r="E165" i="8"/>
  <c r="E166" i="7" s="1"/>
  <c r="E166" i="8"/>
  <c r="E167" i="7" s="1"/>
  <c r="E167" i="8"/>
  <c r="E168" i="7" s="1"/>
  <c r="E168" i="8"/>
  <c r="E169" i="7" s="1"/>
  <c r="E169" i="8"/>
  <c r="E170" i="7" s="1"/>
  <c r="E170" i="8"/>
  <c r="E171" i="7" s="1"/>
  <c r="E171" i="8"/>
  <c r="E172" i="7" s="1"/>
  <c r="E172" i="8"/>
  <c r="E173" i="7" s="1"/>
  <c r="E173" i="8"/>
  <c r="E174" i="7" s="1"/>
  <c r="E174" i="8"/>
  <c r="E175" i="7" s="1"/>
  <c r="E175" i="8"/>
  <c r="E176" i="7" s="1"/>
  <c r="E176" i="8"/>
  <c r="E177" i="7" s="1"/>
  <c r="E177" i="8"/>
  <c r="E178" i="7" s="1"/>
  <c r="E178" i="8"/>
  <c r="E179" i="7" s="1"/>
  <c r="E179" i="8"/>
  <c r="E180" i="7" s="1"/>
  <c r="E180" i="8"/>
  <c r="E181" i="7" s="1"/>
  <c r="E181" i="8"/>
  <c r="E182" i="7" s="1"/>
  <c r="E182" i="8"/>
  <c r="E183" i="7" s="1"/>
  <c r="E183" i="8"/>
  <c r="E184" i="7" s="1"/>
  <c r="E184" i="8"/>
  <c r="E185" i="7" s="1"/>
  <c r="E185" i="8"/>
  <c r="E186" i="7" s="1"/>
  <c r="E186" i="8"/>
  <c r="E187" i="7" s="1"/>
  <c r="E187" i="8"/>
  <c r="E188" i="7" s="1"/>
  <c r="E188" i="8"/>
  <c r="E189" i="7" s="1"/>
  <c r="E26" i="8"/>
  <c r="E27" i="7" s="1"/>
  <c r="E25" i="8"/>
  <c r="E26" i="7" s="1"/>
  <c r="E21" i="8"/>
  <c r="E22" i="7" s="1"/>
  <c r="E22" i="8"/>
  <c r="E23" i="7" s="1"/>
  <c r="E23" i="8"/>
  <c r="E24" i="7" s="1"/>
  <c r="E24" i="8"/>
  <c r="E25" i="7" s="1"/>
  <c r="E9" i="8"/>
  <c r="E10" i="7" s="1"/>
  <c r="E10" i="8"/>
  <c r="E11" i="7" s="1"/>
  <c r="E11" i="8"/>
  <c r="E12" i="7" s="1"/>
  <c r="E12" i="8"/>
  <c r="E13" i="7" s="1"/>
  <c r="E13" i="8"/>
  <c r="E14" i="7" s="1"/>
  <c r="E14" i="8"/>
  <c r="E15" i="7" s="1"/>
  <c r="E15" i="8"/>
  <c r="E16" i="7" s="1"/>
  <c r="E16" i="8"/>
  <c r="E17" i="7" s="1"/>
  <c r="E17" i="8"/>
  <c r="E18" i="7" s="1"/>
  <c r="E18" i="8"/>
  <c r="E19" i="7" s="1"/>
  <c r="E19" i="8"/>
  <c r="E20" i="7" s="1"/>
  <c r="E20" i="8"/>
  <c r="E21" i="7" s="1"/>
  <c r="E7" i="8"/>
  <c r="E8" i="7" s="1"/>
  <c r="E8" i="8"/>
  <c r="E9" i="7" s="1"/>
  <c r="E6" i="8"/>
  <c r="D11" i="8"/>
  <c r="D12" i="7" s="1"/>
  <c r="D12" i="8"/>
  <c r="D13" i="7" s="1"/>
  <c r="D13" i="8"/>
  <c r="D14" i="7" s="1"/>
  <c r="D14" i="8"/>
  <c r="D15" i="7" s="1"/>
  <c r="D15" i="8"/>
  <c r="D16" i="7" s="1"/>
  <c r="D16" i="8"/>
  <c r="D17" i="7" s="1"/>
  <c r="D17" i="8"/>
  <c r="D18" i="7" s="1"/>
  <c r="D18" i="8"/>
  <c r="D19" i="7" s="1"/>
  <c r="D19" i="8"/>
  <c r="D20" i="7" s="1"/>
  <c r="D20" i="8"/>
  <c r="D21" i="7" s="1"/>
  <c r="D21" i="8"/>
  <c r="D22" i="7" s="1"/>
  <c r="D22" i="8"/>
  <c r="D23" i="7" s="1"/>
  <c r="D23" i="8"/>
  <c r="D24" i="7" s="1"/>
  <c r="D24" i="8"/>
  <c r="D25" i="7" s="1"/>
  <c r="D25" i="8"/>
  <c r="D26" i="7" s="1"/>
  <c r="D26" i="8"/>
  <c r="D27" i="7" s="1"/>
  <c r="D27" i="8"/>
  <c r="D28" i="7" s="1"/>
  <c r="D28" i="8"/>
  <c r="D29" i="7" s="1"/>
  <c r="D29" i="8"/>
  <c r="D30" i="7" s="1"/>
  <c r="D30" i="8"/>
  <c r="D31" i="7" s="1"/>
  <c r="D31" i="8"/>
  <c r="D32" i="7" s="1"/>
  <c r="D32" i="8"/>
  <c r="D33" i="7" s="1"/>
  <c r="D33" i="8"/>
  <c r="D34" i="7" s="1"/>
  <c r="D34" i="8"/>
  <c r="D35" i="7" s="1"/>
  <c r="D35" i="8"/>
  <c r="D36" i="7" s="1"/>
  <c r="D36" i="8"/>
  <c r="D37" i="7" s="1"/>
  <c r="D37" i="8"/>
  <c r="D38" i="7" s="1"/>
  <c r="D38" i="8"/>
  <c r="D39" i="7" s="1"/>
  <c r="D39" i="8"/>
  <c r="D40" i="7" s="1"/>
  <c r="D40" i="8"/>
  <c r="D41" i="7" s="1"/>
  <c r="D41" i="8"/>
  <c r="D42" i="7" s="1"/>
  <c r="D42" i="8"/>
  <c r="D43" i="7" s="1"/>
  <c r="D43" i="8"/>
  <c r="D44" i="7" s="1"/>
  <c r="D44" i="8"/>
  <c r="D45" i="7" s="1"/>
  <c r="D45" i="8"/>
  <c r="D46" i="7" s="1"/>
  <c r="D46" i="8"/>
  <c r="D47" i="7" s="1"/>
  <c r="D47" i="8"/>
  <c r="D48" i="7" s="1"/>
  <c r="D48" i="8"/>
  <c r="D49" i="7" s="1"/>
  <c r="D49" i="8"/>
  <c r="D50" i="7" s="1"/>
  <c r="D50" i="8"/>
  <c r="D51" i="7" s="1"/>
  <c r="D51" i="8"/>
  <c r="D52" i="7" s="1"/>
  <c r="D52" i="8"/>
  <c r="D53" i="7" s="1"/>
  <c r="D53" i="8"/>
  <c r="D54" i="7" s="1"/>
  <c r="D54" i="8"/>
  <c r="D55" i="7" s="1"/>
  <c r="D55" i="8"/>
  <c r="D56" i="7" s="1"/>
  <c r="D56" i="8"/>
  <c r="D57" i="7" s="1"/>
  <c r="D57" i="8"/>
  <c r="D58" i="7" s="1"/>
  <c r="D58" i="8"/>
  <c r="D59" i="7" s="1"/>
  <c r="D59" i="8"/>
  <c r="D60" i="7" s="1"/>
  <c r="D60" i="8"/>
  <c r="D61" i="7" s="1"/>
  <c r="D61" i="8"/>
  <c r="D62" i="7" s="1"/>
  <c r="D62" i="8"/>
  <c r="D63" i="7" s="1"/>
  <c r="D63" i="8"/>
  <c r="D64" i="7" s="1"/>
  <c r="D64" i="8"/>
  <c r="D65" i="7" s="1"/>
  <c r="D65" i="8"/>
  <c r="D66" i="7" s="1"/>
  <c r="D66" i="8"/>
  <c r="D67" i="7" s="1"/>
  <c r="D67" i="8"/>
  <c r="D68" i="7" s="1"/>
  <c r="D68" i="8"/>
  <c r="D69" i="7" s="1"/>
  <c r="D69" i="8"/>
  <c r="D70" i="7" s="1"/>
  <c r="D70" i="8"/>
  <c r="D71" i="7" s="1"/>
  <c r="D71" i="8"/>
  <c r="D72" i="7" s="1"/>
  <c r="D72" i="8"/>
  <c r="D73" i="7" s="1"/>
  <c r="D73" i="8"/>
  <c r="D74" i="7" s="1"/>
  <c r="D74" i="8"/>
  <c r="D75" i="7" s="1"/>
  <c r="D75" i="8"/>
  <c r="D76" i="7" s="1"/>
  <c r="D76" i="8"/>
  <c r="D77" i="7" s="1"/>
  <c r="D77" i="8"/>
  <c r="D78" i="7" s="1"/>
  <c r="D78" i="8"/>
  <c r="D79" i="7" s="1"/>
  <c r="D79" i="8"/>
  <c r="D80" i="7" s="1"/>
  <c r="D80" i="8"/>
  <c r="D81" i="7" s="1"/>
  <c r="D81" i="8"/>
  <c r="D82" i="7" s="1"/>
  <c r="D82" i="8"/>
  <c r="D83" i="7" s="1"/>
  <c r="D83" i="8"/>
  <c r="D84" i="7" s="1"/>
  <c r="D84" i="8"/>
  <c r="D85" i="7" s="1"/>
  <c r="D85" i="8"/>
  <c r="D86" i="7" s="1"/>
  <c r="D86" i="8"/>
  <c r="D87" i="7" s="1"/>
  <c r="D87" i="8"/>
  <c r="D88" i="7" s="1"/>
  <c r="D88" i="8"/>
  <c r="D89" i="7" s="1"/>
  <c r="D89" i="8"/>
  <c r="D90" i="7" s="1"/>
  <c r="D90" i="8"/>
  <c r="D91" i="7" s="1"/>
  <c r="D91" i="8"/>
  <c r="D92" i="7" s="1"/>
  <c r="D92" i="8"/>
  <c r="D93" i="7" s="1"/>
  <c r="D93" i="8"/>
  <c r="D94" i="7" s="1"/>
  <c r="D94" i="8"/>
  <c r="D95" i="7" s="1"/>
  <c r="D95" i="8"/>
  <c r="D96" i="7" s="1"/>
  <c r="D96" i="8"/>
  <c r="D97" i="7" s="1"/>
  <c r="D97" i="8"/>
  <c r="D98" i="7" s="1"/>
  <c r="D98" i="8"/>
  <c r="D99" i="7" s="1"/>
  <c r="D99" i="8"/>
  <c r="D100" i="7" s="1"/>
  <c r="D100" i="8"/>
  <c r="D101" i="7" s="1"/>
  <c r="D101" i="8"/>
  <c r="D102" i="7" s="1"/>
  <c r="D102" i="8"/>
  <c r="D103" i="7" s="1"/>
  <c r="D103" i="8"/>
  <c r="D104" i="7" s="1"/>
  <c r="D104" i="8"/>
  <c r="D105" i="7" s="1"/>
  <c r="D105" i="8"/>
  <c r="D106" i="7" s="1"/>
  <c r="D106" i="8"/>
  <c r="D107" i="7" s="1"/>
  <c r="D107" i="8"/>
  <c r="D108" i="7" s="1"/>
  <c r="D108" i="8"/>
  <c r="D109" i="7" s="1"/>
  <c r="D109" i="8"/>
  <c r="D110" i="7" s="1"/>
  <c r="D110" i="8"/>
  <c r="D111" i="7" s="1"/>
  <c r="D111" i="8"/>
  <c r="D112" i="7" s="1"/>
  <c r="D112" i="8"/>
  <c r="D113" i="7" s="1"/>
  <c r="D113" i="8"/>
  <c r="D114" i="7" s="1"/>
  <c r="D114" i="8"/>
  <c r="D115" i="7" s="1"/>
  <c r="D115" i="8"/>
  <c r="D116" i="7" s="1"/>
  <c r="D116" i="8"/>
  <c r="D117" i="7" s="1"/>
  <c r="D117" i="8"/>
  <c r="D118" i="7" s="1"/>
  <c r="D118" i="8"/>
  <c r="D119" i="7" s="1"/>
  <c r="D119" i="8"/>
  <c r="D120" i="7" s="1"/>
  <c r="D120" i="8"/>
  <c r="D121" i="7" s="1"/>
  <c r="D121" i="8"/>
  <c r="D122" i="7" s="1"/>
  <c r="D122" i="8"/>
  <c r="D123" i="7" s="1"/>
  <c r="D123" i="8"/>
  <c r="D124" i="7" s="1"/>
  <c r="D124" i="8"/>
  <c r="D125" i="7" s="1"/>
  <c r="D125" i="8"/>
  <c r="D126" i="7" s="1"/>
  <c r="D126" i="8"/>
  <c r="D127" i="7" s="1"/>
  <c r="D127" i="8"/>
  <c r="D128" i="7" s="1"/>
  <c r="D128" i="8"/>
  <c r="D129" i="7" s="1"/>
  <c r="D129" i="8"/>
  <c r="D130" i="7" s="1"/>
  <c r="D130" i="8"/>
  <c r="D131" i="7" s="1"/>
  <c r="D131" i="8"/>
  <c r="D132" i="7" s="1"/>
  <c r="D132" i="8"/>
  <c r="D133" i="7" s="1"/>
  <c r="D133" i="8"/>
  <c r="D134" i="7" s="1"/>
  <c r="D134" i="8"/>
  <c r="D135" i="7" s="1"/>
  <c r="D135" i="8"/>
  <c r="D136" i="7" s="1"/>
  <c r="D136" i="8"/>
  <c r="D137" i="7" s="1"/>
  <c r="D137" i="8"/>
  <c r="D138" i="7" s="1"/>
  <c r="D138" i="8"/>
  <c r="D139" i="7" s="1"/>
  <c r="D139" i="8"/>
  <c r="D140" i="7" s="1"/>
  <c r="D140" i="8"/>
  <c r="D141" i="7" s="1"/>
  <c r="D141" i="8"/>
  <c r="D142" i="7" s="1"/>
  <c r="D142" i="8"/>
  <c r="D143" i="7" s="1"/>
  <c r="D143" i="8"/>
  <c r="D144" i="7" s="1"/>
  <c r="D144" i="8"/>
  <c r="D145" i="7" s="1"/>
  <c r="D145" i="8"/>
  <c r="D146" i="7" s="1"/>
  <c r="D146" i="8"/>
  <c r="D147" i="7" s="1"/>
  <c r="D147" i="8"/>
  <c r="D148" i="7" s="1"/>
  <c r="D148" i="8"/>
  <c r="D149" i="7" s="1"/>
  <c r="D149" i="8"/>
  <c r="D150" i="7" s="1"/>
  <c r="D150" i="8"/>
  <c r="D151" i="7" s="1"/>
  <c r="D151" i="8"/>
  <c r="D152" i="7" s="1"/>
  <c r="D152" i="8"/>
  <c r="D153" i="7" s="1"/>
  <c r="D153" i="8"/>
  <c r="D154" i="7" s="1"/>
  <c r="D154" i="8"/>
  <c r="D155" i="7" s="1"/>
  <c r="D155" i="8"/>
  <c r="D156" i="7" s="1"/>
  <c r="D156" i="8"/>
  <c r="D157" i="7" s="1"/>
  <c r="D157" i="8"/>
  <c r="D158" i="7" s="1"/>
  <c r="D158" i="8"/>
  <c r="D159" i="7" s="1"/>
  <c r="D159" i="8"/>
  <c r="D160" i="7" s="1"/>
  <c r="D160" i="8"/>
  <c r="D161" i="7" s="1"/>
  <c r="D161" i="8"/>
  <c r="D162" i="7" s="1"/>
  <c r="D162" i="8"/>
  <c r="D163" i="7" s="1"/>
  <c r="D163" i="8"/>
  <c r="D164" i="7" s="1"/>
  <c r="D164" i="8"/>
  <c r="D165" i="7" s="1"/>
  <c r="D165" i="8"/>
  <c r="D166" i="7" s="1"/>
  <c r="D166" i="8"/>
  <c r="D167" i="7" s="1"/>
  <c r="D167" i="8"/>
  <c r="D168" i="7" s="1"/>
  <c r="D168" i="8"/>
  <c r="D169" i="7" s="1"/>
  <c r="D169" i="8"/>
  <c r="D170" i="7" s="1"/>
  <c r="D170" i="8"/>
  <c r="D171" i="7" s="1"/>
  <c r="D171" i="8"/>
  <c r="D172" i="7" s="1"/>
  <c r="D172" i="8"/>
  <c r="D173" i="7" s="1"/>
  <c r="D173" i="8"/>
  <c r="D174" i="7" s="1"/>
  <c r="D174" i="8"/>
  <c r="D175" i="7" s="1"/>
  <c r="D175" i="8"/>
  <c r="D176" i="7" s="1"/>
  <c r="D176" i="8"/>
  <c r="D177" i="7" s="1"/>
  <c r="D177" i="8"/>
  <c r="D178" i="7" s="1"/>
  <c r="D178" i="8"/>
  <c r="D179" i="7" s="1"/>
  <c r="D179" i="8"/>
  <c r="D180" i="7" s="1"/>
  <c r="D180" i="8"/>
  <c r="D181" i="7" s="1"/>
  <c r="D181" i="8"/>
  <c r="D182" i="7" s="1"/>
  <c r="D182" i="8"/>
  <c r="D183" i="7" s="1"/>
  <c r="D183" i="8"/>
  <c r="D184" i="7" s="1"/>
  <c r="D184" i="8"/>
  <c r="D185" i="7" s="1"/>
  <c r="D185" i="8"/>
  <c r="D186" i="7" s="1"/>
  <c r="D186" i="8"/>
  <c r="D187" i="7" s="1"/>
  <c r="D187" i="8"/>
  <c r="D188" i="7" s="1"/>
  <c r="D188" i="8"/>
  <c r="D189" i="7" s="1"/>
  <c r="D8" i="8"/>
  <c r="D9" i="7" s="1"/>
  <c r="D9" i="8"/>
  <c r="D10" i="7" s="1"/>
  <c r="D10" i="8"/>
  <c r="D11" i="7" s="1"/>
  <c r="D7" i="8"/>
  <c r="D8" i="7" s="1"/>
  <c r="D6" i="8"/>
  <c r="D7" i="7" s="1"/>
  <c r="E7" i="7" l="1"/>
  <c r="N6" i="8"/>
  <c r="AZ193" i="7"/>
  <c r="AI188" i="11" l="1"/>
  <c r="AH188" i="11"/>
  <c r="N188" i="11"/>
  <c r="I188" i="11"/>
  <c r="J188" i="11" s="1"/>
  <c r="K188" i="11"/>
  <c r="M188" i="11" s="1"/>
  <c r="O188" i="11" s="1"/>
  <c r="AI187" i="11"/>
  <c r="AH187" i="11"/>
  <c r="N187" i="11"/>
  <c r="I187" i="11"/>
  <c r="J187" i="11" s="1"/>
  <c r="K187" i="11"/>
  <c r="M187" i="11" s="1"/>
  <c r="O187" i="11" s="1"/>
  <c r="AI186" i="11"/>
  <c r="AH186" i="11"/>
  <c r="N186" i="11"/>
  <c r="I186" i="11"/>
  <c r="J186" i="11" s="1"/>
  <c r="K186" i="11"/>
  <c r="M186" i="11" s="1"/>
  <c r="O186" i="11" s="1"/>
  <c r="AI185" i="11"/>
  <c r="AH185" i="11"/>
  <c r="N185" i="11"/>
  <c r="I185" i="11"/>
  <c r="J185" i="11" s="1"/>
  <c r="K185" i="11"/>
  <c r="M185" i="11" s="1"/>
  <c r="O185" i="11" s="1"/>
  <c r="AI184" i="11"/>
  <c r="AH184" i="11"/>
  <c r="N184" i="11"/>
  <c r="I184" i="11"/>
  <c r="J184" i="11" s="1"/>
  <c r="K184" i="11"/>
  <c r="M184" i="11" s="1"/>
  <c r="O184" i="11" s="1"/>
  <c r="AI183" i="11"/>
  <c r="AH183" i="11"/>
  <c r="N183" i="11"/>
  <c r="I183" i="11"/>
  <c r="J183" i="11" s="1"/>
  <c r="K183" i="11"/>
  <c r="M183" i="11" s="1"/>
  <c r="AI182" i="11"/>
  <c r="AH182" i="11"/>
  <c r="N182" i="11"/>
  <c r="I182" i="11"/>
  <c r="J182" i="11" s="1"/>
  <c r="K182" i="11"/>
  <c r="M182" i="11" s="1"/>
  <c r="O182" i="11" s="1"/>
  <c r="AI181" i="11"/>
  <c r="AH181" i="11"/>
  <c r="N181" i="11"/>
  <c r="I181" i="11"/>
  <c r="J181" i="11" s="1"/>
  <c r="K181" i="11"/>
  <c r="M181" i="11" s="1"/>
  <c r="AI180" i="11"/>
  <c r="AH180" i="11"/>
  <c r="N180" i="11"/>
  <c r="I180" i="11"/>
  <c r="J180" i="11" s="1"/>
  <c r="K180" i="11"/>
  <c r="M180" i="11" s="1"/>
  <c r="O180" i="11" s="1"/>
  <c r="AI179" i="11"/>
  <c r="AH179" i="11"/>
  <c r="N179" i="11"/>
  <c r="I179" i="11"/>
  <c r="J179" i="11" s="1"/>
  <c r="K179" i="11"/>
  <c r="M179" i="11" s="1"/>
  <c r="AI178" i="11"/>
  <c r="AH178" i="11"/>
  <c r="N178" i="11"/>
  <c r="I178" i="11"/>
  <c r="J178" i="11" s="1"/>
  <c r="K178" i="11"/>
  <c r="M178" i="11" s="1"/>
  <c r="O178" i="11" s="1"/>
  <c r="AI177" i="11"/>
  <c r="AH177" i="11"/>
  <c r="N177" i="11"/>
  <c r="I177" i="11"/>
  <c r="J177" i="11" s="1"/>
  <c r="K177" i="11"/>
  <c r="M177" i="11" s="1"/>
  <c r="O177" i="11" s="1"/>
  <c r="AI176" i="11"/>
  <c r="AH176" i="11"/>
  <c r="N176" i="11"/>
  <c r="I176" i="11"/>
  <c r="J176" i="11" s="1"/>
  <c r="K176" i="11"/>
  <c r="M176" i="11" s="1"/>
  <c r="O176" i="11" s="1"/>
  <c r="AI175" i="11"/>
  <c r="AH175" i="11"/>
  <c r="N175" i="11"/>
  <c r="I175" i="11"/>
  <c r="J175" i="11" s="1"/>
  <c r="K175" i="11"/>
  <c r="M175" i="11" s="1"/>
  <c r="AI174" i="11"/>
  <c r="AH174" i="11"/>
  <c r="N174" i="11"/>
  <c r="I174" i="11"/>
  <c r="J174" i="11" s="1"/>
  <c r="K174" i="11"/>
  <c r="M174" i="11" s="1"/>
  <c r="O174" i="11" s="1"/>
  <c r="AI173" i="11"/>
  <c r="AH173" i="11"/>
  <c r="N173" i="11"/>
  <c r="I173" i="11"/>
  <c r="J173" i="11" s="1"/>
  <c r="K173" i="11"/>
  <c r="M173" i="11" s="1"/>
  <c r="AI172" i="11"/>
  <c r="AH172" i="11"/>
  <c r="N172" i="11"/>
  <c r="I172" i="11"/>
  <c r="J172" i="11" s="1"/>
  <c r="K172" i="11"/>
  <c r="M172" i="11" s="1"/>
  <c r="AI171" i="11"/>
  <c r="AH171" i="11"/>
  <c r="N171" i="11"/>
  <c r="I171" i="11"/>
  <c r="J171" i="11" s="1"/>
  <c r="K171" i="11"/>
  <c r="M171" i="11" s="1"/>
  <c r="AI170" i="11"/>
  <c r="AH170" i="11"/>
  <c r="N170" i="11"/>
  <c r="I170" i="11"/>
  <c r="J170" i="11" s="1"/>
  <c r="K170" i="11"/>
  <c r="M170" i="11" s="1"/>
  <c r="AI169" i="11"/>
  <c r="AH169" i="11"/>
  <c r="N169" i="11"/>
  <c r="I169" i="11"/>
  <c r="J169" i="11" s="1"/>
  <c r="K169" i="11"/>
  <c r="M169" i="11" s="1"/>
  <c r="AI168" i="11"/>
  <c r="AH168" i="11"/>
  <c r="N168" i="11"/>
  <c r="I168" i="11"/>
  <c r="J168" i="11" s="1"/>
  <c r="K168" i="11"/>
  <c r="M168" i="11" s="1"/>
  <c r="AI167" i="11"/>
  <c r="AH167" i="11"/>
  <c r="N167" i="11"/>
  <c r="I167" i="11"/>
  <c r="J167" i="11" s="1"/>
  <c r="K167" i="11"/>
  <c r="M167" i="11" s="1"/>
  <c r="AI166" i="11"/>
  <c r="AH166" i="11"/>
  <c r="N166" i="11"/>
  <c r="I166" i="11"/>
  <c r="J166" i="11" s="1"/>
  <c r="K166" i="11"/>
  <c r="M166" i="11" s="1"/>
  <c r="AI165" i="11"/>
  <c r="AH165" i="11"/>
  <c r="N165" i="11"/>
  <c r="I165" i="11"/>
  <c r="J165" i="11" s="1"/>
  <c r="K165" i="11"/>
  <c r="M165" i="11" s="1"/>
  <c r="AI164" i="11"/>
  <c r="AH164" i="11"/>
  <c r="N164" i="11"/>
  <c r="I164" i="11"/>
  <c r="J164" i="11" s="1"/>
  <c r="K164" i="11"/>
  <c r="M164" i="11" s="1"/>
  <c r="AI163" i="11"/>
  <c r="AH163" i="11"/>
  <c r="N163" i="11"/>
  <c r="I163" i="11"/>
  <c r="J163" i="11" s="1"/>
  <c r="K163" i="11"/>
  <c r="M163" i="11" s="1"/>
  <c r="AI162" i="11"/>
  <c r="AH162" i="11"/>
  <c r="N162" i="11"/>
  <c r="I162" i="11"/>
  <c r="J162" i="11" s="1"/>
  <c r="K162" i="11"/>
  <c r="M162" i="11" s="1"/>
  <c r="AI161" i="11"/>
  <c r="AH161" i="11"/>
  <c r="N161" i="11"/>
  <c r="I161" i="11"/>
  <c r="J161" i="11" s="1"/>
  <c r="K161" i="11"/>
  <c r="M161" i="11" s="1"/>
  <c r="AI160" i="11"/>
  <c r="AH160" i="11"/>
  <c r="N160" i="11"/>
  <c r="I160" i="11"/>
  <c r="J160" i="11" s="1"/>
  <c r="K160" i="11"/>
  <c r="M160" i="11" s="1"/>
  <c r="AI159" i="11"/>
  <c r="AH159" i="11"/>
  <c r="N159" i="11"/>
  <c r="I159" i="11"/>
  <c r="J159" i="11" s="1"/>
  <c r="K159" i="11"/>
  <c r="M159" i="11" s="1"/>
  <c r="O159" i="11" s="1"/>
  <c r="AI158" i="11"/>
  <c r="AH158" i="11"/>
  <c r="N158" i="11"/>
  <c r="I158" i="11"/>
  <c r="J158" i="11" s="1"/>
  <c r="K158" i="11"/>
  <c r="M158" i="11" s="1"/>
  <c r="O158" i="11" s="1"/>
  <c r="AI157" i="11"/>
  <c r="AH157" i="11"/>
  <c r="N157" i="11"/>
  <c r="J157" i="11"/>
  <c r="I157" i="11"/>
  <c r="K157" i="11"/>
  <c r="M157" i="11" s="1"/>
  <c r="AI156" i="11"/>
  <c r="AH156" i="11"/>
  <c r="N156" i="11"/>
  <c r="I156" i="11"/>
  <c r="J156" i="11" s="1"/>
  <c r="K156" i="11"/>
  <c r="M156" i="11" s="1"/>
  <c r="O156" i="11" s="1"/>
  <c r="AI155" i="11"/>
  <c r="AH155" i="11"/>
  <c r="N155" i="11"/>
  <c r="I155" i="11"/>
  <c r="J155" i="11" s="1"/>
  <c r="K155" i="11"/>
  <c r="M155" i="11" s="1"/>
  <c r="O155" i="11" s="1"/>
  <c r="AI154" i="11"/>
  <c r="AH154" i="11"/>
  <c r="N154" i="11"/>
  <c r="I154" i="11"/>
  <c r="J154" i="11" s="1"/>
  <c r="K154" i="11"/>
  <c r="M154" i="11" s="1"/>
  <c r="AI153" i="11"/>
  <c r="AH153" i="11"/>
  <c r="N153" i="11"/>
  <c r="I153" i="11"/>
  <c r="J153" i="11" s="1"/>
  <c r="K153" i="11"/>
  <c r="M153" i="11" s="1"/>
  <c r="AI152" i="11"/>
  <c r="AH152" i="11"/>
  <c r="N152" i="11"/>
  <c r="I152" i="11"/>
  <c r="J152" i="11" s="1"/>
  <c r="K152" i="11"/>
  <c r="M152" i="11" s="1"/>
  <c r="O152" i="11" s="1"/>
  <c r="AI151" i="11"/>
  <c r="AH151" i="11"/>
  <c r="N151" i="11"/>
  <c r="I151" i="11"/>
  <c r="J151" i="11" s="1"/>
  <c r="K151" i="11"/>
  <c r="M151" i="11" s="1"/>
  <c r="AI150" i="11"/>
  <c r="AH150" i="11"/>
  <c r="N150" i="11"/>
  <c r="I150" i="11"/>
  <c r="J150" i="11" s="1"/>
  <c r="K150" i="11"/>
  <c r="M150" i="11" s="1"/>
  <c r="AI149" i="11"/>
  <c r="AH149" i="11"/>
  <c r="N149" i="11"/>
  <c r="I149" i="11"/>
  <c r="J149" i="11" s="1"/>
  <c r="K149" i="11"/>
  <c r="M149" i="11" s="1"/>
  <c r="O149" i="11" s="1"/>
  <c r="AI148" i="11"/>
  <c r="AH148" i="11"/>
  <c r="N148" i="11"/>
  <c r="I148" i="11"/>
  <c r="J148" i="11" s="1"/>
  <c r="K148" i="11"/>
  <c r="M148" i="11" s="1"/>
  <c r="O148" i="11" s="1"/>
  <c r="AI147" i="11"/>
  <c r="AH147" i="11"/>
  <c r="N147" i="11"/>
  <c r="I147" i="11"/>
  <c r="J147" i="11" s="1"/>
  <c r="K147" i="11"/>
  <c r="M147" i="11" s="1"/>
  <c r="O147" i="11" s="1"/>
  <c r="AI146" i="11"/>
  <c r="AH146" i="11"/>
  <c r="N146" i="11"/>
  <c r="I146" i="11"/>
  <c r="J146" i="11" s="1"/>
  <c r="K146" i="11"/>
  <c r="M146" i="11" s="1"/>
  <c r="O146" i="11" s="1"/>
  <c r="AI145" i="11"/>
  <c r="AH145" i="11"/>
  <c r="N145" i="11"/>
  <c r="I145" i="11"/>
  <c r="J145" i="11" s="1"/>
  <c r="K145" i="11"/>
  <c r="M145" i="11" s="1"/>
  <c r="O145" i="11" s="1"/>
  <c r="AI144" i="11"/>
  <c r="AH144" i="11"/>
  <c r="N144" i="11"/>
  <c r="I144" i="11"/>
  <c r="J144" i="11" s="1"/>
  <c r="K144" i="11"/>
  <c r="M144" i="11" s="1"/>
  <c r="AI143" i="11"/>
  <c r="AH143" i="11"/>
  <c r="N143" i="11"/>
  <c r="I143" i="11"/>
  <c r="J143" i="11" s="1"/>
  <c r="K143" i="11"/>
  <c r="M143" i="11" s="1"/>
  <c r="O143" i="11" s="1"/>
  <c r="AI142" i="11"/>
  <c r="AH142" i="11"/>
  <c r="N142" i="11"/>
  <c r="I142" i="11"/>
  <c r="J142" i="11" s="1"/>
  <c r="K142" i="11"/>
  <c r="M142" i="11" s="1"/>
  <c r="O142" i="11" s="1"/>
  <c r="AI141" i="11"/>
  <c r="AH141" i="11"/>
  <c r="N141" i="11"/>
  <c r="I141" i="11"/>
  <c r="J141" i="11" s="1"/>
  <c r="K141" i="11"/>
  <c r="M141" i="11" s="1"/>
  <c r="O141" i="11" s="1"/>
  <c r="AI140" i="11"/>
  <c r="AH140" i="11"/>
  <c r="N140" i="11"/>
  <c r="I140" i="11"/>
  <c r="J140" i="11" s="1"/>
  <c r="K140" i="11"/>
  <c r="M140" i="11" s="1"/>
  <c r="AI139" i="11"/>
  <c r="AH139" i="11"/>
  <c r="N139" i="11"/>
  <c r="I139" i="11"/>
  <c r="J139" i="11" s="1"/>
  <c r="K139" i="11"/>
  <c r="M139" i="11" s="1"/>
  <c r="O139" i="11" s="1"/>
  <c r="AI138" i="11"/>
  <c r="AH138" i="11"/>
  <c r="N138" i="11"/>
  <c r="I138" i="11"/>
  <c r="J138" i="11" s="1"/>
  <c r="K138" i="11"/>
  <c r="M138" i="11" s="1"/>
  <c r="AI137" i="11"/>
  <c r="AH137" i="11"/>
  <c r="N137" i="11"/>
  <c r="I137" i="11"/>
  <c r="J137" i="11" s="1"/>
  <c r="K137" i="11"/>
  <c r="M137" i="11" s="1"/>
  <c r="AI136" i="11"/>
  <c r="AH136" i="11"/>
  <c r="N136" i="11"/>
  <c r="I136" i="11"/>
  <c r="J136" i="11" s="1"/>
  <c r="K136" i="11"/>
  <c r="M136" i="11" s="1"/>
  <c r="O136" i="11" s="1"/>
  <c r="AI135" i="11"/>
  <c r="AH135" i="11"/>
  <c r="N135" i="11"/>
  <c r="I135" i="11"/>
  <c r="J135" i="11" s="1"/>
  <c r="K135" i="11"/>
  <c r="M135" i="11" s="1"/>
  <c r="O135" i="11" s="1"/>
  <c r="AI134" i="11"/>
  <c r="AH134" i="11"/>
  <c r="N134" i="11"/>
  <c r="I134" i="11"/>
  <c r="J134" i="11" s="1"/>
  <c r="K134" i="11"/>
  <c r="M134" i="11" s="1"/>
  <c r="O134" i="11" s="1"/>
  <c r="Q134" i="11" s="1"/>
  <c r="AI133" i="11"/>
  <c r="AH133" i="11"/>
  <c r="N133" i="11"/>
  <c r="K133" i="11"/>
  <c r="M133" i="11" s="1"/>
  <c r="O133" i="11" s="1"/>
  <c r="Q133" i="11" s="1"/>
  <c r="U133" i="11" s="1"/>
  <c r="I133" i="11"/>
  <c r="J133" i="11" s="1"/>
  <c r="AI132" i="11"/>
  <c r="AH132" i="11"/>
  <c r="N132" i="11"/>
  <c r="I132" i="11"/>
  <c r="J132" i="11" s="1"/>
  <c r="K132" i="11"/>
  <c r="M132" i="11" s="1"/>
  <c r="O132" i="11" s="1"/>
  <c r="AI131" i="11"/>
  <c r="AH131" i="11"/>
  <c r="N131" i="11"/>
  <c r="I131" i="11"/>
  <c r="J131" i="11" s="1"/>
  <c r="K131" i="11"/>
  <c r="M131" i="11" s="1"/>
  <c r="O131" i="11" s="1"/>
  <c r="AI130" i="11"/>
  <c r="AH130" i="11"/>
  <c r="N130" i="11"/>
  <c r="I130" i="11"/>
  <c r="J130" i="11" s="1"/>
  <c r="K130" i="11"/>
  <c r="M130" i="11" s="1"/>
  <c r="O130" i="11" s="1"/>
  <c r="AI129" i="11"/>
  <c r="AH129" i="11"/>
  <c r="N129" i="11"/>
  <c r="I129" i="11"/>
  <c r="J129" i="11" s="1"/>
  <c r="K129" i="11"/>
  <c r="M129" i="11" s="1"/>
  <c r="O129" i="11" s="1"/>
  <c r="AI128" i="11"/>
  <c r="AH128" i="11"/>
  <c r="N128" i="11"/>
  <c r="I128" i="11"/>
  <c r="J128" i="11" s="1"/>
  <c r="K128" i="11"/>
  <c r="M128" i="11" s="1"/>
  <c r="O128" i="11" s="1"/>
  <c r="AI127" i="11"/>
  <c r="AH127" i="11"/>
  <c r="N127" i="11"/>
  <c r="I127" i="11"/>
  <c r="J127" i="11" s="1"/>
  <c r="K127" i="11"/>
  <c r="M127" i="11" s="1"/>
  <c r="AI126" i="11"/>
  <c r="AH126" i="11"/>
  <c r="N126" i="11"/>
  <c r="I126" i="11"/>
  <c r="J126" i="11" s="1"/>
  <c r="K126" i="11"/>
  <c r="M126" i="11" s="1"/>
  <c r="O126" i="11" s="1"/>
  <c r="AI125" i="11"/>
  <c r="AH125" i="11"/>
  <c r="N125" i="11"/>
  <c r="I125" i="11"/>
  <c r="J125" i="11" s="1"/>
  <c r="K125" i="11"/>
  <c r="M125" i="11" s="1"/>
  <c r="AI124" i="11"/>
  <c r="AH124" i="11"/>
  <c r="N124" i="11"/>
  <c r="I124" i="11"/>
  <c r="J124" i="11" s="1"/>
  <c r="K124" i="11"/>
  <c r="M124" i="11" s="1"/>
  <c r="AI123" i="11"/>
  <c r="AH123" i="11"/>
  <c r="N123" i="11"/>
  <c r="I123" i="11"/>
  <c r="J123" i="11" s="1"/>
  <c r="K123" i="11"/>
  <c r="M123" i="11" s="1"/>
  <c r="AI122" i="11"/>
  <c r="AH122" i="11"/>
  <c r="N122" i="11"/>
  <c r="I122" i="11"/>
  <c r="J122" i="11" s="1"/>
  <c r="K122" i="11"/>
  <c r="M122" i="11" s="1"/>
  <c r="O122" i="11" s="1"/>
  <c r="AI121" i="11"/>
  <c r="AH121" i="11"/>
  <c r="N121" i="11"/>
  <c r="I121" i="11"/>
  <c r="J121" i="11" s="1"/>
  <c r="K121" i="11"/>
  <c r="M121" i="11" s="1"/>
  <c r="AI120" i="11"/>
  <c r="AH120" i="11"/>
  <c r="N120" i="11"/>
  <c r="I120" i="11"/>
  <c r="J120" i="11" s="1"/>
  <c r="K120" i="11"/>
  <c r="M120" i="11" s="1"/>
  <c r="AI119" i="11"/>
  <c r="AH119" i="11"/>
  <c r="N119" i="11"/>
  <c r="I119" i="11"/>
  <c r="J119" i="11" s="1"/>
  <c r="K119" i="11"/>
  <c r="M119" i="11" s="1"/>
  <c r="AI118" i="11"/>
  <c r="AH118" i="11"/>
  <c r="N118" i="11"/>
  <c r="I118" i="11"/>
  <c r="J118" i="11" s="1"/>
  <c r="K118" i="11"/>
  <c r="M118" i="11" s="1"/>
  <c r="O118" i="11" s="1"/>
  <c r="AI117" i="11"/>
  <c r="AH117" i="11"/>
  <c r="N117" i="11"/>
  <c r="I117" i="11"/>
  <c r="J117" i="11" s="1"/>
  <c r="K117" i="11"/>
  <c r="M117" i="11" s="1"/>
  <c r="AI116" i="11"/>
  <c r="AH116" i="11"/>
  <c r="N116" i="11"/>
  <c r="I116" i="11"/>
  <c r="J116" i="11" s="1"/>
  <c r="K116" i="11"/>
  <c r="M116" i="11" s="1"/>
  <c r="AI115" i="11"/>
  <c r="AH115" i="11"/>
  <c r="N115" i="11"/>
  <c r="K115" i="11"/>
  <c r="M115" i="11" s="1"/>
  <c r="I115" i="11"/>
  <c r="J115" i="11" s="1"/>
  <c r="AI114" i="11"/>
  <c r="AH114" i="11"/>
  <c r="N114" i="11"/>
  <c r="I114" i="11"/>
  <c r="J114" i="11" s="1"/>
  <c r="K114" i="11"/>
  <c r="M114" i="11" s="1"/>
  <c r="O114" i="11" s="1"/>
  <c r="AI113" i="11"/>
  <c r="AH113" i="11"/>
  <c r="N113" i="11"/>
  <c r="I113" i="11"/>
  <c r="J113" i="11" s="1"/>
  <c r="K113" i="11"/>
  <c r="M113" i="11" s="1"/>
  <c r="O113" i="11" s="1"/>
  <c r="Q113" i="11" s="1"/>
  <c r="U113" i="11" s="1"/>
  <c r="AI112" i="11"/>
  <c r="AH112" i="11"/>
  <c r="N112" i="11"/>
  <c r="I112" i="11"/>
  <c r="J112" i="11" s="1"/>
  <c r="K112" i="11"/>
  <c r="M112" i="11" s="1"/>
  <c r="AI111" i="11"/>
  <c r="AH111" i="11"/>
  <c r="N111" i="11"/>
  <c r="K111" i="11"/>
  <c r="M111" i="11" s="1"/>
  <c r="I111" i="11"/>
  <c r="J111" i="11" s="1"/>
  <c r="AI110" i="11"/>
  <c r="AH110" i="11"/>
  <c r="N110" i="11"/>
  <c r="K110" i="11"/>
  <c r="M110" i="11" s="1"/>
  <c r="I110" i="11"/>
  <c r="J110" i="11" s="1"/>
  <c r="AI109" i="11"/>
  <c r="AH109" i="11"/>
  <c r="N109" i="11"/>
  <c r="I109" i="11"/>
  <c r="J109" i="11" s="1"/>
  <c r="K109" i="11"/>
  <c r="M109" i="11" s="1"/>
  <c r="O109" i="11" s="1"/>
  <c r="AI108" i="11"/>
  <c r="AH108" i="11"/>
  <c r="N108" i="11"/>
  <c r="I108" i="11"/>
  <c r="J108" i="11" s="1"/>
  <c r="K108" i="11"/>
  <c r="M108" i="11" s="1"/>
  <c r="AI107" i="11"/>
  <c r="AH107" i="11"/>
  <c r="N107" i="11"/>
  <c r="I107" i="11"/>
  <c r="J107" i="11" s="1"/>
  <c r="K107" i="11"/>
  <c r="M107" i="11" s="1"/>
  <c r="AI106" i="11"/>
  <c r="AH106" i="11"/>
  <c r="N106" i="11"/>
  <c r="I106" i="11"/>
  <c r="J106" i="11" s="1"/>
  <c r="K106" i="11"/>
  <c r="M106" i="11" s="1"/>
  <c r="O106" i="11" s="1"/>
  <c r="AI105" i="11"/>
  <c r="AH105" i="11"/>
  <c r="N105" i="11"/>
  <c r="I105" i="11"/>
  <c r="J105" i="11" s="1"/>
  <c r="K105" i="11"/>
  <c r="M105" i="11" s="1"/>
  <c r="O105" i="11" s="1"/>
  <c r="AI104" i="11"/>
  <c r="AH104" i="11"/>
  <c r="N104" i="11"/>
  <c r="I104" i="11"/>
  <c r="J104" i="11" s="1"/>
  <c r="K104" i="11"/>
  <c r="M104" i="11" s="1"/>
  <c r="AI103" i="11"/>
  <c r="AH103" i="11"/>
  <c r="N103" i="11"/>
  <c r="I103" i="11"/>
  <c r="J103" i="11" s="1"/>
  <c r="K103" i="11"/>
  <c r="M103" i="11" s="1"/>
  <c r="AI102" i="11"/>
  <c r="AH102" i="11"/>
  <c r="N102" i="11"/>
  <c r="I102" i="11"/>
  <c r="J102" i="11" s="1"/>
  <c r="K102" i="11"/>
  <c r="M102" i="11" s="1"/>
  <c r="O102" i="11" s="1"/>
  <c r="AI101" i="11"/>
  <c r="AH101" i="11"/>
  <c r="N101" i="11"/>
  <c r="I101" i="11"/>
  <c r="J101" i="11" s="1"/>
  <c r="K101" i="11"/>
  <c r="M101" i="11" s="1"/>
  <c r="AI100" i="11"/>
  <c r="AH100" i="11"/>
  <c r="N100" i="11"/>
  <c r="I100" i="11"/>
  <c r="J100" i="11" s="1"/>
  <c r="K100" i="11"/>
  <c r="M100" i="11" s="1"/>
  <c r="AI99" i="11"/>
  <c r="AH99" i="11"/>
  <c r="N99" i="11"/>
  <c r="I99" i="11"/>
  <c r="J99" i="11" s="1"/>
  <c r="K99" i="11"/>
  <c r="M99" i="11" s="1"/>
  <c r="AI98" i="11"/>
  <c r="AH98" i="11"/>
  <c r="N98" i="11"/>
  <c r="I98" i="11"/>
  <c r="J98" i="11" s="1"/>
  <c r="K98" i="11"/>
  <c r="M98" i="11" s="1"/>
  <c r="O98" i="11" s="1"/>
  <c r="AI97" i="11"/>
  <c r="AH97" i="11"/>
  <c r="N97" i="11"/>
  <c r="I97" i="11"/>
  <c r="J97" i="11" s="1"/>
  <c r="K97" i="11"/>
  <c r="M97" i="11" s="1"/>
  <c r="AI96" i="11"/>
  <c r="AH96" i="11"/>
  <c r="N96" i="11"/>
  <c r="I96" i="11"/>
  <c r="J96" i="11" s="1"/>
  <c r="K96" i="11"/>
  <c r="M96" i="11" s="1"/>
  <c r="O96" i="11" s="1"/>
  <c r="AI95" i="11"/>
  <c r="AH95" i="11"/>
  <c r="N95" i="11"/>
  <c r="I95" i="11"/>
  <c r="J95" i="11" s="1"/>
  <c r="K95" i="11"/>
  <c r="M95" i="11" s="1"/>
  <c r="AI94" i="11"/>
  <c r="AH94" i="11"/>
  <c r="N94" i="11"/>
  <c r="K94" i="11"/>
  <c r="M94" i="11" s="1"/>
  <c r="I94" i="11"/>
  <c r="J94" i="11" s="1"/>
  <c r="AI93" i="11"/>
  <c r="AH93" i="11"/>
  <c r="N93" i="11"/>
  <c r="I93" i="11"/>
  <c r="J93" i="11" s="1"/>
  <c r="K93" i="11"/>
  <c r="M93" i="11" s="1"/>
  <c r="AI92" i="11"/>
  <c r="AH92" i="11"/>
  <c r="N92" i="11"/>
  <c r="I92" i="11"/>
  <c r="J92" i="11" s="1"/>
  <c r="K92" i="11"/>
  <c r="M92" i="11" s="1"/>
  <c r="AI91" i="11"/>
  <c r="AH91" i="11"/>
  <c r="N91" i="11"/>
  <c r="I91" i="11"/>
  <c r="J91" i="11" s="1"/>
  <c r="K91" i="11"/>
  <c r="M91" i="11" s="1"/>
  <c r="AI90" i="11"/>
  <c r="AH90" i="11"/>
  <c r="N90" i="11"/>
  <c r="K90" i="11"/>
  <c r="M90" i="11" s="1"/>
  <c r="I90" i="11"/>
  <c r="J90" i="11" s="1"/>
  <c r="AI89" i="11"/>
  <c r="AH89" i="11"/>
  <c r="N89" i="11"/>
  <c r="I89" i="11"/>
  <c r="J89" i="11" s="1"/>
  <c r="K89" i="11"/>
  <c r="M89" i="11" s="1"/>
  <c r="AI88" i="11"/>
  <c r="AH88" i="11"/>
  <c r="N88" i="11"/>
  <c r="I88" i="11"/>
  <c r="J88" i="11" s="1"/>
  <c r="K88" i="11"/>
  <c r="M88" i="11" s="1"/>
  <c r="AI87" i="11"/>
  <c r="AH87" i="11"/>
  <c r="N87" i="11"/>
  <c r="I87" i="11"/>
  <c r="J87" i="11" s="1"/>
  <c r="K87" i="11"/>
  <c r="M87" i="11" s="1"/>
  <c r="AI86" i="11"/>
  <c r="AH86" i="11"/>
  <c r="N86" i="11"/>
  <c r="I86" i="11"/>
  <c r="J86" i="11" s="1"/>
  <c r="K86" i="11"/>
  <c r="M86" i="11" s="1"/>
  <c r="AI85" i="11"/>
  <c r="AH85" i="11"/>
  <c r="N85" i="11"/>
  <c r="I85" i="11"/>
  <c r="J85" i="11" s="1"/>
  <c r="K85" i="11"/>
  <c r="M85" i="11" s="1"/>
  <c r="AI84" i="11"/>
  <c r="AH84" i="11"/>
  <c r="N84" i="11"/>
  <c r="I84" i="11"/>
  <c r="J84" i="11" s="1"/>
  <c r="K84" i="11"/>
  <c r="M84" i="11" s="1"/>
  <c r="AI83" i="11"/>
  <c r="AH83" i="11"/>
  <c r="N83" i="11"/>
  <c r="I83" i="11"/>
  <c r="J83" i="11" s="1"/>
  <c r="K83" i="11"/>
  <c r="M83" i="11" s="1"/>
  <c r="AI82" i="11"/>
  <c r="AH82" i="11"/>
  <c r="N82" i="11"/>
  <c r="I82" i="11"/>
  <c r="J82" i="11" s="1"/>
  <c r="K82" i="11"/>
  <c r="M82" i="11" s="1"/>
  <c r="O82" i="11" s="1"/>
  <c r="AI81" i="11"/>
  <c r="AH81" i="11"/>
  <c r="N81" i="11"/>
  <c r="I81" i="11"/>
  <c r="J81" i="11" s="1"/>
  <c r="K81" i="11"/>
  <c r="M81" i="11" s="1"/>
  <c r="AI80" i="11"/>
  <c r="AH80" i="11"/>
  <c r="N80" i="11"/>
  <c r="I80" i="11"/>
  <c r="J80" i="11" s="1"/>
  <c r="K80" i="11"/>
  <c r="M80" i="11" s="1"/>
  <c r="AI79" i="11"/>
  <c r="AH79" i="11"/>
  <c r="N79" i="11"/>
  <c r="I79" i="11"/>
  <c r="J79" i="11" s="1"/>
  <c r="K79" i="11"/>
  <c r="M79" i="11" s="1"/>
  <c r="AI78" i="11"/>
  <c r="AH78" i="11"/>
  <c r="N78" i="11"/>
  <c r="I78" i="11"/>
  <c r="J78" i="11" s="1"/>
  <c r="K78" i="11"/>
  <c r="M78" i="11" s="1"/>
  <c r="AI77" i="11"/>
  <c r="AH77" i="11"/>
  <c r="N77" i="11"/>
  <c r="I77" i="11"/>
  <c r="J77" i="11" s="1"/>
  <c r="K77" i="11"/>
  <c r="M77" i="11" s="1"/>
  <c r="AI76" i="11"/>
  <c r="AH76" i="11"/>
  <c r="N76" i="11"/>
  <c r="I76" i="11"/>
  <c r="J76" i="11" s="1"/>
  <c r="K76" i="11"/>
  <c r="M76" i="11" s="1"/>
  <c r="AI75" i="11"/>
  <c r="AH75" i="11"/>
  <c r="N75" i="11"/>
  <c r="I75" i="11"/>
  <c r="J75" i="11" s="1"/>
  <c r="K75" i="11"/>
  <c r="M75" i="11" s="1"/>
  <c r="AI74" i="11"/>
  <c r="AH74" i="11"/>
  <c r="N74" i="11"/>
  <c r="I74" i="11"/>
  <c r="J74" i="11" s="1"/>
  <c r="K74" i="11"/>
  <c r="M74" i="11" s="1"/>
  <c r="O74" i="11" s="1"/>
  <c r="AI73" i="11"/>
  <c r="AH73" i="11"/>
  <c r="N73" i="11"/>
  <c r="I73" i="11"/>
  <c r="J73" i="11" s="1"/>
  <c r="K73" i="11"/>
  <c r="M73" i="11" s="1"/>
  <c r="AI72" i="11"/>
  <c r="AH72" i="11"/>
  <c r="N72" i="11"/>
  <c r="I72" i="11"/>
  <c r="J72" i="11" s="1"/>
  <c r="K72" i="11"/>
  <c r="M72" i="11" s="1"/>
  <c r="AI71" i="11"/>
  <c r="AH71" i="11"/>
  <c r="N71" i="11"/>
  <c r="I71" i="11"/>
  <c r="J71" i="11" s="1"/>
  <c r="K71" i="11"/>
  <c r="M71" i="11" s="1"/>
  <c r="AI70" i="11"/>
  <c r="AH70" i="11"/>
  <c r="N70" i="11"/>
  <c r="I70" i="11"/>
  <c r="J70" i="11" s="1"/>
  <c r="K70" i="11"/>
  <c r="M70" i="11" s="1"/>
  <c r="AI69" i="11"/>
  <c r="AH69" i="11"/>
  <c r="N69" i="11"/>
  <c r="I69" i="11"/>
  <c r="J69" i="11" s="1"/>
  <c r="K69" i="11"/>
  <c r="M69" i="11" s="1"/>
  <c r="AI68" i="11"/>
  <c r="AH68" i="11"/>
  <c r="N68" i="11"/>
  <c r="I68" i="11"/>
  <c r="J68" i="11" s="1"/>
  <c r="K68" i="11"/>
  <c r="M68" i="11" s="1"/>
  <c r="AI67" i="11"/>
  <c r="AH67" i="11"/>
  <c r="N67" i="11"/>
  <c r="I67" i="11"/>
  <c r="J67" i="11" s="1"/>
  <c r="K67" i="11"/>
  <c r="M67" i="11" s="1"/>
  <c r="AI66" i="11"/>
  <c r="AH66" i="11"/>
  <c r="N66" i="11"/>
  <c r="I66" i="11"/>
  <c r="J66" i="11" s="1"/>
  <c r="K66" i="11"/>
  <c r="M66" i="11" s="1"/>
  <c r="O66" i="11" s="1"/>
  <c r="AI65" i="11"/>
  <c r="AH65" i="11"/>
  <c r="N65" i="11"/>
  <c r="K65" i="11"/>
  <c r="M65" i="11" s="1"/>
  <c r="I65" i="11"/>
  <c r="J65" i="11" s="1"/>
  <c r="AI64" i="11"/>
  <c r="AH64" i="11"/>
  <c r="N64" i="11"/>
  <c r="I64" i="11"/>
  <c r="J64" i="11" s="1"/>
  <c r="K64" i="11"/>
  <c r="M64" i="11" s="1"/>
  <c r="AI63" i="11"/>
  <c r="AH63" i="11"/>
  <c r="N63" i="11"/>
  <c r="K63" i="11"/>
  <c r="M63" i="11" s="1"/>
  <c r="I63" i="11"/>
  <c r="J63" i="11" s="1"/>
  <c r="AI62" i="11"/>
  <c r="AH62" i="11"/>
  <c r="N62" i="11"/>
  <c r="I62" i="11"/>
  <c r="J62" i="11" s="1"/>
  <c r="K62" i="11"/>
  <c r="M62" i="11" s="1"/>
  <c r="AI61" i="11"/>
  <c r="AH61" i="11"/>
  <c r="N61" i="11"/>
  <c r="K61" i="11"/>
  <c r="M61" i="11" s="1"/>
  <c r="I61" i="11"/>
  <c r="J61" i="11" s="1"/>
  <c r="AI60" i="11"/>
  <c r="AH60" i="11"/>
  <c r="N60" i="11"/>
  <c r="I60" i="11"/>
  <c r="J60" i="11" s="1"/>
  <c r="K60" i="11"/>
  <c r="M60" i="11" s="1"/>
  <c r="AI59" i="11"/>
  <c r="AH59" i="11"/>
  <c r="N59" i="11"/>
  <c r="K59" i="11"/>
  <c r="M59" i="11" s="1"/>
  <c r="I59" i="11"/>
  <c r="J59" i="11" s="1"/>
  <c r="AI58" i="11"/>
  <c r="AH58" i="11"/>
  <c r="N58" i="11"/>
  <c r="I58" i="11"/>
  <c r="J58" i="11" s="1"/>
  <c r="K58" i="11"/>
  <c r="M58" i="11" s="1"/>
  <c r="O58" i="11" s="1"/>
  <c r="AI57" i="11"/>
  <c r="AH57" i="11"/>
  <c r="N57" i="11"/>
  <c r="I57" i="11"/>
  <c r="J57" i="11" s="1"/>
  <c r="K57" i="11"/>
  <c r="M57" i="11" s="1"/>
  <c r="AI56" i="11"/>
  <c r="AH56" i="11"/>
  <c r="N56" i="11"/>
  <c r="I56" i="11"/>
  <c r="J56" i="11" s="1"/>
  <c r="K56" i="11"/>
  <c r="M56" i="11" s="1"/>
  <c r="AI55" i="11"/>
  <c r="AH55" i="11"/>
  <c r="N55" i="11"/>
  <c r="K55" i="11"/>
  <c r="M55" i="11" s="1"/>
  <c r="I55" i="11"/>
  <c r="J55" i="11" s="1"/>
  <c r="AI54" i="11"/>
  <c r="AH54" i="11"/>
  <c r="N54" i="11"/>
  <c r="K54" i="11"/>
  <c r="M54" i="11" s="1"/>
  <c r="I54" i="11"/>
  <c r="J54" i="11" s="1"/>
  <c r="AI53" i="11"/>
  <c r="AH53" i="11"/>
  <c r="N53" i="11"/>
  <c r="I53" i="11"/>
  <c r="J53" i="11" s="1"/>
  <c r="K53" i="11"/>
  <c r="M53" i="11" s="1"/>
  <c r="AI52" i="11"/>
  <c r="AH52" i="11"/>
  <c r="N52" i="11"/>
  <c r="I52" i="11"/>
  <c r="J52" i="11" s="1"/>
  <c r="K52" i="11"/>
  <c r="M52" i="11" s="1"/>
  <c r="AI51" i="11"/>
  <c r="AH51" i="11"/>
  <c r="N51" i="11"/>
  <c r="I51" i="11"/>
  <c r="J51" i="11" s="1"/>
  <c r="K51" i="11"/>
  <c r="M51" i="11" s="1"/>
  <c r="O51" i="11" s="1"/>
  <c r="AI50" i="11"/>
  <c r="AH50" i="11"/>
  <c r="N50" i="11"/>
  <c r="I50" i="11"/>
  <c r="J50" i="11" s="1"/>
  <c r="K50" i="11"/>
  <c r="M50" i="11" s="1"/>
  <c r="AI49" i="11"/>
  <c r="AH49" i="11"/>
  <c r="N49" i="11"/>
  <c r="I49" i="11"/>
  <c r="J49" i="11" s="1"/>
  <c r="K49" i="11"/>
  <c r="M49" i="11" s="1"/>
  <c r="AI48" i="11"/>
  <c r="AH48" i="11"/>
  <c r="N48" i="11"/>
  <c r="I48" i="11"/>
  <c r="J48" i="11" s="1"/>
  <c r="K48" i="11"/>
  <c r="M48" i="11" s="1"/>
  <c r="AI47" i="11"/>
  <c r="AH47" i="11"/>
  <c r="N47" i="11"/>
  <c r="I47" i="11"/>
  <c r="J47" i="11" s="1"/>
  <c r="K47" i="11"/>
  <c r="M47" i="11" s="1"/>
  <c r="AI46" i="11"/>
  <c r="AH46" i="11"/>
  <c r="N46" i="11"/>
  <c r="I46" i="11"/>
  <c r="J46" i="11" s="1"/>
  <c r="K46" i="11"/>
  <c r="M46" i="11" s="1"/>
  <c r="AI45" i="11"/>
  <c r="AH45" i="11"/>
  <c r="N45" i="11"/>
  <c r="I45" i="11"/>
  <c r="J45" i="11" s="1"/>
  <c r="K45" i="11"/>
  <c r="M45" i="11" s="1"/>
  <c r="AI44" i="11"/>
  <c r="AH44" i="11"/>
  <c r="N44" i="11"/>
  <c r="I44" i="11"/>
  <c r="J44" i="11" s="1"/>
  <c r="K44" i="11"/>
  <c r="M44" i="11" s="1"/>
  <c r="O44" i="11" s="1"/>
  <c r="AI43" i="11"/>
  <c r="AH43" i="11"/>
  <c r="N43" i="11"/>
  <c r="I43" i="11"/>
  <c r="J43" i="11" s="1"/>
  <c r="K43" i="11"/>
  <c r="M43" i="11" s="1"/>
  <c r="AI42" i="11"/>
  <c r="AH42" i="11"/>
  <c r="N42" i="11"/>
  <c r="I42" i="11"/>
  <c r="J42" i="11" s="1"/>
  <c r="K42" i="11"/>
  <c r="M42" i="11" s="1"/>
  <c r="O42" i="11" s="1"/>
  <c r="AI41" i="11"/>
  <c r="AH41" i="11"/>
  <c r="N41" i="11"/>
  <c r="I41" i="11"/>
  <c r="J41" i="11" s="1"/>
  <c r="K41" i="11"/>
  <c r="M41" i="11" s="1"/>
  <c r="AI40" i="11"/>
  <c r="AH40" i="11"/>
  <c r="N40" i="11"/>
  <c r="I40" i="11"/>
  <c r="J40" i="11" s="1"/>
  <c r="K40" i="11"/>
  <c r="M40" i="11" s="1"/>
  <c r="O40" i="11" s="1"/>
  <c r="AI39" i="11"/>
  <c r="AH39" i="11"/>
  <c r="N39" i="11"/>
  <c r="I39" i="11"/>
  <c r="J39" i="11" s="1"/>
  <c r="K39" i="11"/>
  <c r="M39" i="11" s="1"/>
  <c r="AI38" i="11"/>
  <c r="AH38" i="11"/>
  <c r="N38" i="11"/>
  <c r="I38" i="11"/>
  <c r="J38" i="11" s="1"/>
  <c r="K38" i="11"/>
  <c r="M38" i="11" s="1"/>
  <c r="AI37" i="11"/>
  <c r="AH37" i="11"/>
  <c r="N37" i="11"/>
  <c r="I37" i="11"/>
  <c r="J37" i="11" s="1"/>
  <c r="K37" i="11"/>
  <c r="M37" i="11" s="1"/>
  <c r="AI36" i="11"/>
  <c r="AH36" i="11"/>
  <c r="N36" i="11"/>
  <c r="I36" i="11"/>
  <c r="J36" i="11" s="1"/>
  <c r="K36" i="11"/>
  <c r="M36" i="11" s="1"/>
  <c r="AI35" i="11"/>
  <c r="AH35" i="11"/>
  <c r="N35" i="11"/>
  <c r="I35" i="11"/>
  <c r="J35" i="11" s="1"/>
  <c r="K35" i="11"/>
  <c r="M35" i="11" s="1"/>
  <c r="AI34" i="11"/>
  <c r="AH34" i="11"/>
  <c r="N34" i="11"/>
  <c r="I34" i="11"/>
  <c r="J34" i="11" s="1"/>
  <c r="K34" i="11"/>
  <c r="M34" i="11" s="1"/>
  <c r="O34" i="11" s="1"/>
  <c r="AI33" i="11"/>
  <c r="AH33" i="11"/>
  <c r="N33" i="11"/>
  <c r="I33" i="11"/>
  <c r="J33" i="11" s="1"/>
  <c r="K33" i="11"/>
  <c r="M33" i="11" s="1"/>
  <c r="AI32" i="11"/>
  <c r="AH32" i="11"/>
  <c r="N32" i="11"/>
  <c r="K32" i="11"/>
  <c r="M32" i="11" s="1"/>
  <c r="I32" i="11"/>
  <c r="J32" i="11" s="1"/>
  <c r="AI31" i="11"/>
  <c r="AH31" i="11"/>
  <c r="N31" i="11"/>
  <c r="I31" i="11"/>
  <c r="J31" i="11" s="1"/>
  <c r="K31" i="11"/>
  <c r="M31" i="11" s="1"/>
  <c r="O31" i="11" s="1"/>
  <c r="AI30" i="11"/>
  <c r="AH30" i="11"/>
  <c r="N30" i="11"/>
  <c r="I30" i="11"/>
  <c r="J30" i="11" s="1"/>
  <c r="K30" i="11"/>
  <c r="M30" i="11" s="1"/>
  <c r="AI29" i="11"/>
  <c r="AH29" i="11"/>
  <c r="N29" i="11"/>
  <c r="I29" i="11"/>
  <c r="J29" i="11" s="1"/>
  <c r="K29" i="11"/>
  <c r="M29" i="11" s="1"/>
  <c r="AI28" i="11"/>
  <c r="AH28" i="11"/>
  <c r="N28" i="11"/>
  <c r="I28" i="11"/>
  <c r="J28" i="11" s="1"/>
  <c r="K28" i="11"/>
  <c r="M28" i="11" s="1"/>
  <c r="AI27" i="11"/>
  <c r="AH27" i="11"/>
  <c r="N27" i="11"/>
  <c r="I27" i="11"/>
  <c r="J27" i="11" s="1"/>
  <c r="K27" i="11"/>
  <c r="M27" i="11" s="1"/>
  <c r="O27" i="11" s="1"/>
  <c r="AI26" i="11"/>
  <c r="AH26" i="11"/>
  <c r="N26" i="11"/>
  <c r="I26" i="11"/>
  <c r="J26" i="11" s="1"/>
  <c r="K26" i="11"/>
  <c r="M26" i="11" s="1"/>
  <c r="AI25" i="11"/>
  <c r="AH25" i="11"/>
  <c r="N25" i="11"/>
  <c r="I25" i="11"/>
  <c r="J25" i="11" s="1"/>
  <c r="K25" i="11"/>
  <c r="M25" i="11" s="1"/>
  <c r="AI24" i="11"/>
  <c r="AH24" i="11"/>
  <c r="N24" i="11"/>
  <c r="I24" i="11"/>
  <c r="J24" i="11" s="1"/>
  <c r="K24" i="11"/>
  <c r="M24" i="11" s="1"/>
  <c r="AI23" i="11"/>
  <c r="AH23" i="11"/>
  <c r="N23" i="11"/>
  <c r="I23" i="11"/>
  <c r="J23" i="11" s="1"/>
  <c r="K23" i="11"/>
  <c r="M23" i="11" s="1"/>
  <c r="O23" i="11" s="1"/>
  <c r="AI22" i="11"/>
  <c r="AH22" i="11"/>
  <c r="N22" i="11"/>
  <c r="I22" i="11"/>
  <c r="J22" i="11" s="1"/>
  <c r="K22" i="11"/>
  <c r="M22" i="11" s="1"/>
  <c r="AI21" i="11"/>
  <c r="AH21" i="11"/>
  <c r="N21" i="11"/>
  <c r="I21" i="11"/>
  <c r="J21" i="11" s="1"/>
  <c r="K21" i="11"/>
  <c r="M21" i="11" s="1"/>
  <c r="AI20" i="11"/>
  <c r="AH20" i="11"/>
  <c r="N20" i="11"/>
  <c r="I20" i="11"/>
  <c r="J20" i="11" s="1"/>
  <c r="K20" i="11"/>
  <c r="M20" i="11" s="1"/>
  <c r="AI19" i="11"/>
  <c r="AH19" i="11"/>
  <c r="N19" i="11"/>
  <c r="I19" i="11"/>
  <c r="J19" i="11" s="1"/>
  <c r="K19" i="11"/>
  <c r="M19" i="11" s="1"/>
  <c r="AI18" i="11"/>
  <c r="AH18" i="11"/>
  <c r="N18" i="11"/>
  <c r="K18" i="11"/>
  <c r="M18" i="11" s="1"/>
  <c r="I18" i="11"/>
  <c r="J18" i="11" s="1"/>
  <c r="AI17" i="11"/>
  <c r="AH17" i="11"/>
  <c r="N17" i="11"/>
  <c r="I17" i="11"/>
  <c r="J17" i="11" s="1"/>
  <c r="K17" i="11"/>
  <c r="M17" i="11" s="1"/>
  <c r="AI16" i="11"/>
  <c r="AH16" i="11"/>
  <c r="N16" i="11"/>
  <c r="I16" i="11"/>
  <c r="J16" i="11" s="1"/>
  <c r="K16" i="11"/>
  <c r="M16" i="11" s="1"/>
  <c r="AI15" i="11"/>
  <c r="AH15" i="11"/>
  <c r="N15" i="11"/>
  <c r="I15" i="11"/>
  <c r="J15" i="11" s="1"/>
  <c r="K15" i="11"/>
  <c r="M15" i="11" s="1"/>
  <c r="AI14" i="11"/>
  <c r="AH14" i="11"/>
  <c r="N14" i="11"/>
  <c r="I14" i="11"/>
  <c r="J14" i="11" s="1"/>
  <c r="K14" i="11"/>
  <c r="M14" i="11" s="1"/>
  <c r="AI13" i="11"/>
  <c r="AH13" i="11"/>
  <c r="N13" i="11"/>
  <c r="I13" i="11"/>
  <c r="J13" i="11" s="1"/>
  <c r="K13" i="11"/>
  <c r="M13" i="11" s="1"/>
  <c r="AI12" i="11"/>
  <c r="AH12" i="11"/>
  <c r="N12" i="11"/>
  <c r="I12" i="11"/>
  <c r="J12" i="11" s="1"/>
  <c r="K12" i="11"/>
  <c r="M12" i="11" s="1"/>
  <c r="AI11" i="11"/>
  <c r="AH11" i="11"/>
  <c r="N11" i="11"/>
  <c r="I11" i="11"/>
  <c r="J11" i="11" s="1"/>
  <c r="K11" i="11"/>
  <c r="M11" i="11" s="1"/>
  <c r="O11" i="11" s="1"/>
  <c r="AI10" i="11"/>
  <c r="AH10" i="11"/>
  <c r="N10" i="11"/>
  <c r="I10" i="11"/>
  <c r="J10" i="11" s="1"/>
  <c r="K10" i="11"/>
  <c r="M10" i="11" s="1"/>
  <c r="AI9" i="11"/>
  <c r="AH9" i="11"/>
  <c r="N9" i="11"/>
  <c r="I9" i="11"/>
  <c r="J9" i="11" s="1"/>
  <c r="K9" i="11"/>
  <c r="M9" i="11" s="1"/>
  <c r="AI8" i="11"/>
  <c r="AH8" i="11"/>
  <c r="N8" i="11"/>
  <c r="I8" i="11"/>
  <c r="J8" i="11" s="1"/>
  <c r="K8" i="11"/>
  <c r="M8" i="11" s="1"/>
  <c r="AI7" i="11"/>
  <c r="AH7" i="11"/>
  <c r="N7" i="11"/>
  <c r="I7" i="11"/>
  <c r="J7" i="11" s="1"/>
  <c r="K7" i="11"/>
  <c r="M7" i="11" s="1"/>
  <c r="O7" i="11" s="1"/>
  <c r="AI6" i="11"/>
  <c r="AH6" i="11"/>
  <c r="N6" i="11"/>
  <c r="I6" i="11"/>
  <c r="J6" i="11" s="1"/>
  <c r="K6" i="11"/>
  <c r="M6" i="11" s="1"/>
  <c r="AI3" i="11"/>
  <c r="AJ17" i="11" s="1"/>
  <c r="AV2" i="11"/>
  <c r="O161" i="11" l="1"/>
  <c r="O165" i="11"/>
  <c r="O169" i="11"/>
  <c r="O16" i="11"/>
  <c r="O68" i="11"/>
  <c r="O76" i="11"/>
  <c r="O84" i="11"/>
  <c r="O92" i="11"/>
  <c r="O117" i="11"/>
  <c r="Q117" i="11" s="1"/>
  <c r="U117" i="11" s="1"/>
  <c r="O137" i="11"/>
  <c r="O153" i="11"/>
  <c r="O172" i="11"/>
  <c r="O18" i="11"/>
  <c r="O90" i="11"/>
  <c r="O162" i="11"/>
  <c r="O183" i="11"/>
  <c r="O14" i="11"/>
  <c r="O38" i="11"/>
  <c r="O46" i="11"/>
  <c r="Q46" i="11" s="1"/>
  <c r="U46" i="11" s="1"/>
  <c r="O62" i="11"/>
  <c r="O70" i="11"/>
  <c r="O78" i="11"/>
  <c r="O86" i="11"/>
  <c r="O54" i="11"/>
  <c r="O166" i="11"/>
  <c r="Q166" i="11" s="1"/>
  <c r="U166" i="11" s="1"/>
  <c r="O72" i="11"/>
  <c r="O80" i="11"/>
  <c r="P80" i="11" s="1"/>
  <c r="O88" i="11"/>
  <c r="O94" i="11"/>
  <c r="O103" i="11"/>
  <c r="O107" i="11"/>
  <c r="O110" i="11"/>
  <c r="P110" i="11" s="1"/>
  <c r="O151" i="11"/>
  <c r="O181" i="11"/>
  <c r="O20" i="11"/>
  <c r="Q20" i="11" s="1"/>
  <c r="U20" i="11" s="1"/>
  <c r="O36" i="11"/>
  <c r="Q36" i="11" s="1"/>
  <c r="U36" i="11" s="1"/>
  <c r="O56" i="11"/>
  <c r="O60" i="11"/>
  <c r="O64" i="11"/>
  <c r="O100" i="11"/>
  <c r="Q100" i="11" s="1"/>
  <c r="U100" i="11" s="1"/>
  <c r="O104" i="11"/>
  <c r="O108" i="11"/>
  <c r="O120" i="11"/>
  <c r="Q120" i="11" s="1"/>
  <c r="U120" i="11" s="1"/>
  <c r="O124" i="11"/>
  <c r="Q124" i="11" s="1"/>
  <c r="U124" i="11" s="1"/>
  <c r="O170" i="11"/>
  <c r="O9" i="11"/>
  <c r="O13" i="11"/>
  <c r="O17" i="11"/>
  <c r="Q17" i="11" s="1"/>
  <c r="U17" i="11" s="1"/>
  <c r="O25" i="11"/>
  <c r="O29" i="11"/>
  <c r="O32" i="11"/>
  <c r="Q32" i="11" s="1"/>
  <c r="U32" i="11" s="1"/>
  <c r="O49" i="11"/>
  <c r="Q49" i="11" s="1"/>
  <c r="U49" i="11" s="1"/>
  <c r="O53" i="11"/>
  <c r="O57" i="11"/>
  <c r="O157" i="11"/>
  <c r="O160" i="11"/>
  <c r="Q160" i="11" s="1"/>
  <c r="U160" i="11" s="1"/>
  <c r="O163" i="11"/>
  <c r="O167" i="11"/>
  <c r="O150" i="11"/>
  <c r="P150" i="11" s="1"/>
  <c r="O164" i="11"/>
  <c r="P164" i="11" s="1"/>
  <c r="O55" i="11"/>
  <c r="O59" i="11"/>
  <c r="Q59" i="11" s="1"/>
  <c r="U59" i="11" s="1"/>
  <c r="O61" i="11"/>
  <c r="Q61" i="11" s="1"/>
  <c r="U61" i="11" s="1"/>
  <c r="O63" i="11"/>
  <c r="Q63" i="11" s="1"/>
  <c r="U63" i="11" s="1"/>
  <c r="O65" i="11"/>
  <c r="Q65" i="11" s="1"/>
  <c r="R65" i="11" s="1"/>
  <c r="O111" i="11"/>
  <c r="Q111" i="11" s="1"/>
  <c r="U111" i="11" s="1"/>
  <c r="O115" i="11"/>
  <c r="Q115" i="11" s="1"/>
  <c r="U115" i="11" s="1"/>
  <c r="R61" i="11"/>
  <c r="R134" i="11"/>
  <c r="U134" i="11"/>
  <c r="AJ21" i="11"/>
  <c r="O48" i="11"/>
  <c r="Q48" i="11" s="1"/>
  <c r="U48" i="11" s="1"/>
  <c r="O50" i="11"/>
  <c r="P50" i="11" s="1"/>
  <c r="O52" i="11"/>
  <c r="Q52" i="11" s="1"/>
  <c r="U52" i="11" s="1"/>
  <c r="P133" i="11"/>
  <c r="BK133" i="11" s="1"/>
  <c r="AJ15" i="11"/>
  <c r="O6" i="11"/>
  <c r="P6" i="11" s="1"/>
  <c r="O10" i="11"/>
  <c r="Q10" i="11" s="1"/>
  <c r="U10" i="11" s="1"/>
  <c r="AJ13" i="11"/>
  <c r="O15" i="11"/>
  <c r="Q15" i="11" s="1"/>
  <c r="U15" i="11" s="1"/>
  <c r="O21" i="11"/>
  <c r="P21" i="11" s="1"/>
  <c r="O22" i="11"/>
  <c r="Q22" i="11" s="1"/>
  <c r="U22" i="11" s="1"/>
  <c r="O26" i="11"/>
  <c r="P26" i="11" s="1"/>
  <c r="O30" i="11"/>
  <c r="Q30" i="11" s="1"/>
  <c r="U30" i="11" s="1"/>
  <c r="O35" i="11"/>
  <c r="Q35" i="11" s="1"/>
  <c r="U35" i="11" s="1"/>
  <c r="O39" i="11"/>
  <c r="Q39" i="11" s="1"/>
  <c r="U39" i="11" s="1"/>
  <c r="O43" i="11"/>
  <c r="P43" i="11" s="1"/>
  <c r="O47" i="11"/>
  <c r="Q47" i="11" s="1"/>
  <c r="U47" i="11" s="1"/>
  <c r="O69" i="11"/>
  <c r="P69" i="11" s="1"/>
  <c r="O73" i="11"/>
  <c r="Q73" i="11" s="1"/>
  <c r="U73" i="11" s="1"/>
  <c r="O77" i="11"/>
  <c r="P77" i="11" s="1"/>
  <c r="O81" i="11"/>
  <c r="Q81" i="11" s="1"/>
  <c r="U81" i="11" s="1"/>
  <c r="O85" i="11"/>
  <c r="Q85" i="11" s="1"/>
  <c r="U85" i="11" s="1"/>
  <c r="O89" i="11"/>
  <c r="Q89" i="11" s="1"/>
  <c r="U89" i="11" s="1"/>
  <c r="O93" i="11"/>
  <c r="P93" i="11" s="1"/>
  <c r="O97" i="11"/>
  <c r="Q97" i="11" s="1"/>
  <c r="U97" i="11" s="1"/>
  <c r="O101" i="11"/>
  <c r="P101" i="11" s="1"/>
  <c r="O112" i="11"/>
  <c r="P112" i="11" s="1"/>
  <c r="O119" i="11"/>
  <c r="Q119" i="11" s="1"/>
  <c r="U119" i="11" s="1"/>
  <c r="O123" i="11"/>
  <c r="Q123" i="11" s="1"/>
  <c r="U123" i="11" s="1"/>
  <c r="O127" i="11"/>
  <c r="P127" i="11" s="1"/>
  <c r="O138" i="11"/>
  <c r="Q138" i="11" s="1"/>
  <c r="U138" i="11" s="1"/>
  <c r="O171" i="11"/>
  <c r="P171" i="11" s="1"/>
  <c r="O173" i="11"/>
  <c r="P173" i="11" s="1"/>
  <c r="O175" i="11"/>
  <c r="P175" i="11" s="1"/>
  <c r="O8" i="11"/>
  <c r="P8" i="11" s="1"/>
  <c r="O12" i="11"/>
  <c r="P12" i="11" s="1"/>
  <c r="O19" i="11"/>
  <c r="Q19" i="11" s="1"/>
  <c r="U19" i="11" s="1"/>
  <c r="O24" i="11"/>
  <c r="P24" i="11" s="1"/>
  <c r="O28" i="11"/>
  <c r="Q28" i="11" s="1"/>
  <c r="U28" i="11" s="1"/>
  <c r="O33" i="11"/>
  <c r="P33" i="11" s="1"/>
  <c r="O37" i="11"/>
  <c r="Q37" i="11" s="1"/>
  <c r="U37" i="11" s="1"/>
  <c r="O41" i="11"/>
  <c r="P41" i="11" s="1"/>
  <c r="O45" i="11"/>
  <c r="P45" i="11" s="1"/>
  <c r="O67" i="11"/>
  <c r="P67" i="11" s="1"/>
  <c r="O71" i="11"/>
  <c r="Q71" i="11" s="1"/>
  <c r="U71" i="11" s="1"/>
  <c r="O75" i="11"/>
  <c r="P75" i="11" s="1"/>
  <c r="O79" i="11"/>
  <c r="Q79" i="11" s="1"/>
  <c r="U79" i="11" s="1"/>
  <c r="O83" i="11"/>
  <c r="P83" i="11" s="1"/>
  <c r="O87" i="11"/>
  <c r="Q87" i="11" s="1"/>
  <c r="U87" i="11" s="1"/>
  <c r="O91" i="11"/>
  <c r="Q91" i="11" s="1"/>
  <c r="U91" i="11" s="1"/>
  <c r="O95" i="11"/>
  <c r="P95" i="11" s="1"/>
  <c r="O99" i="11"/>
  <c r="P99" i="11" s="1"/>
  <c r="O116" i="11"/>
  <c r="Q116" i="11" s="1"/>
  <c r="U116" i="11" s="1"/>
  <c r="O121" i="11"/>
  <c r="P121" i="11" s="1"/>
  <c r="O125" i="11"/>
  <c r="Q125" i="11" s="1"/>
  <c r="U125" i="11" s="1"/>
  <c r="O140" i="11"/>
  <c r="P140" i="11" s="1"/>
  <c r="O144" i="11"/>
  <c r="Q144" i="11" s="1"/>
  <c r="U144" i="11" s="1"/>
  <c r="O154" i="11"/>
  <c r="P154" i="11" s="1"/>
  <c r="O168" i="11"/>
  <c r="Q168" i="11" s="1"/>
  <c r="U168" i="11" s="1"/>
  <c r="Q7" i="11"/>
  <c r="U7" i="11" s="1"/>
  <c r="P7" i="11"/>
  <c r="Q11" i="11"/>
  <c r="U11" i="11" s="1"/>
  <c r="P11" i="11"/>
  <c r="Q14" i="11"/>
  <c r="U14" i="11" s="1"/>
  <c r="P14" i="11"/>
  <c r="P20" i="11"/>
  <c r="Q23" i="11"/>
  <c r="U23" i="11" s="1"/>
  <c r="P23" i="11"/>
  <c r="Q27" i="11"/>
  <c r="U27" i="11" s="1"/>
  <c r="P27" i="11"/>
  <c r="Q31" i="11"/>
  <c r="U31" i="11" s="1"/>
  <c r="P31" i="11"/>
  <c r="Q6" i="11"/>
  <c r="U6" i="11" s="1"/>
  <c r="Q9" i="11"/>
  <c r="U9" i="11" s="1"/>
  <c r="P9" i="11"/>
  <c r="Q13" i="11"/>
  <c r="U13" i="11" s="1"/>
  <c r="P13" i="11"/>
  <c r="Q18" i="11"/>
  <c r="U18" i="11" s="1"/>
  <c r="P18" i="11"/>
  <c r="Q25" i="11"/>
  <c r="U25" i="11" s="1"/>
  <c r="P25" i="11"/>
  <c r="Q29" i="11"/>
  <c r="U29" i="11" s="1"/>
  <c r="P29" i="11"/>
  <c r="P16" i="11"/>
  <c r="Q16" i="11"/>
  <c r="U16" i="11" s="1"/>
  <c r="Q24" i="11"/>
  <c r="U24" i="11" s="1"/>
  <c r="R32" i="11"/>
  <c r="Q40" i="11"/>
  <c r="U40" i="11" s="1"/>
  <c r="P40" i="11"/>
  <c r="Q44" i="11"/>
  <c r="U44" i="11" s="1"/>
  <c r="P44" i="11"/>
  <c r="Q58" i="11"/>
  <c r="U58" i="11" s="1"/>
  <c r="P58" i="11"/>
  <c r="Q60" i="11"/>
  <c r="U60" i="11" s="1"/>
  <c r="P60" i="11"/>
  <c r="Q62" i="11"/>
  <c r="U62" i="11" s="1"/>
  <c r="P62" i="11"/>
  <c r="Q64" i="11"/>
  <c r="U64" i="11" s="1"/>
  <c r="P64" i="11"/>
  <c r="AJ188" i="11"/>
  <c r="AJ187" i="11"/>
  <c r="AJ186" i="11"/>
  <c r="AJ185" i="11"/>
  <c r="AJ184" i="11"/>
  <c r="AJ183" i="11"/>
  <c r="AJ182" i="11"/>
  <c r="AJ181" i="11"/>
  <c r="AJ180" i="11"/>
  <c r="AJ179" i="11"/>
  <c r="AJ178" i="11"/>
  <c r="AJ177" i="11"/>
  <c r="AJ176" i="11"/>
  <c r="AJ175" i="11"/>
  <c r="AJ174" i="11"/>
  <c r="AJ173" i="11"/>
  <c r="AJ172" i="11"/>
  <c r="AJ171" i="11"/>
  <c r="AJ170" i="11"/>
  <c r="AJ169" i="11"/>
  <c r="AJ168" i="11"/>
  <c r="AJ165" i="11"/>
  <c r="AJ164" i="11"/>
  <c r="AJ163" i="11"/>
  <c r="AJ162" i="11"/>
  <c r="AJ161" i="11"/>
  <c r="AJ160" i="11"/>
  <c r="AJ159" i="11"/>
  <c r="AJ158" i="11"/>
  <c r="AJ157" i="11"/>
  <c r="AJ167" i="11"/>
  <c r="AJ166" i="11"/>
  <c r="AJ156" i="11"/>
  <c r="AJ155" i="11"/>
  <c r="AJ154" i="11"/>
  <c r="AJ153" i="11"/>
  <c r="AJ152" i="11"/>
  <c r="AJ151" i="11"/>
  <c r="AJ150" i="11"/>
  <c r="AJ149" i="11"/>
  <c r="AJ148" i="11"/>
  <c r="AJ147" i="11"/>
  <c r="AJ146" i="11"/>
  <c r="AJ145" i="11"/>
  <c r="AJ144" i="11"/>
  <c r="AJ143" i="11"/>
  <c r="AJ142" i="11"/>
  <c r="AJ141" i="11"/>
  <c r="AJ140" i="11"/>
  <c r="AJ139" i="11"/>
  <c r="AJ138" i="11"/>
  <c r="AJ137" i="11"/>
  <c r="AJ136" i="11"/>
  <c r="AJ135" i="11"/>
  <c r="AJ134" i="11"/>
  <c r="AJ133" i="11"/>
  <c r="AJ132" i="11"/>
  <c r="AJ131" i="11"/>
  <c r="AJ129" i="11"/>
  <c r="AJ128" i="11"/>
  <c r="AJ127" i="11"/>
  <c r="AJ126" i="11"/>
  <c r="AJ125" i="11"/>
  <c r="AJ124" i="11"/>
  <c r="AJ123" i="11"/>
  <c r="AJ122" i="11"/>
  <c r="AJ121" i="11"/>
  <c r="AJ120" i="11"/>
  <c r="AJ119" i="11"/>
  <c r="AJ118" i="11"/>
  <c r="AJ117" i="11"/>
  <c r="AJ116" i="11"/>
  <c r="AJ115" i="11"/>
  <c r="AJ114" i="11"/>
  <c r="AJ113" i="11"/>
  <c r="AJ112" i="11"/>
  <c r="AJ111" i="11"/>
  <c r="AJ130" i="11"/>
  <c r="AJ110" i="11"/>
  <c r="AJ109" i="11"/>
  <c r="AJ108" i="11"/>
  <c r="AJ107" i="11"/>
  <c r="AJ106" i="11"/>
  <c r="AJ105" i="11"/>
  <c r="AJ104" i="11"/>
  <c r="AJ103" i="11"/>
  <c r="AJ102" i="11"/>
  <c r="AJ101" i="11"/>
  <c r="AJ100" i="11"/>
  <c r="AJ99" i="11"/>
  <c r="AJ98" i="11"/>
  <c r="AJ97" i="11"/>
  <c r="AJ96" i="11"/>
  <c r="AJ95" i="11"/>
  <c r="AJ94" i="11"/>
  <c r="AJ93" i="11"/>
  <c r="AJ89" i="11"/>
  <c r="AJ92" i="11"/>
  <c r="AJ91" i="11"/>
  <c r="AJ90" i="11"/>
  <c r="AJ88" i="11"/>
  <c r="AJ87" i="11"/>
  <c r="AJ86" i="11"/>
  <c r="AJ85" i="11"/>
  <c r="AJ84" i="11"/>
  <c r="AJ83" i="11"/>
  <c r="AJ82" i="11"/>
  <c r="AJ81" i="11"/>
  <c r="AJ80" i="11"/>
  <c r="AJ79" i="11"/>
  <c r="AJ78" i="11"/>
  <c r="AJ77" i="11"/>
  <c r="AJ76" i="11"/>
  <c r="AJ75" i="11"/>
  <c r="AJ74" i="11"/>
  <c r="AJ73" i="11"/>
  <c r="AJ72" i="11"/>
  <c r="AJ71" i="11"/>
  <c r="AJ70" i="11"/>
  <c r="AJ69" i="11"/>
  <c r="AJ68" i="11"/>
  <c r="AJ67" i="11"/>
  <c r="AJ66" i="11"/>
  <c r="AJ65" i="11"/>
  <c r="AJ64" i="11"/>
  <c r="AJ63" i="11"/>
  <c r="AJ62" i="11"/>
  <c r="AJ61" i="11"/>
  <c r="AJ60" i="11"/>
  <c r="AJ59" i="11"/>
  <c r="AJ58" i="11"/>
  <c r="AJ57" i="11"/>
  <c r="AJ56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J34" i="11"/>
  <c r="AJ33" i="11"/>
  <c r="AJ32" i="11"/>
  <c r="AJ31" i="11"/>
  <c r="AJ30" i="11"/>
  <c r="AJ29" i="11"/>
  <c r="AJ28" i="11"/>
  <c r="AJ27" i="11"/>
  <c r="AJ26" i="11"/>
  <c r="AJ25" i="11"/>
  <c r="AJ24" i="11"/>
  <c r="AJ23" i="11"/>
  <c r="AJ22" i="11"/>
  <c r="AJ55" i="11"/>
  <c r="AJ54" i="11"/>
  <c r="AJ53" i="11"/>
  <c r="AJ14" i="11"/>
  <c r="AJ18" i="11"/>
  <c r="P35" i="11"/>
  <c r="P39" i="11"/>
  <c r="P56" i="11"/>
  <c r="Q56" i="11"/>
  <c r="U56" i="11" s="1"/>
  <c r="AJ19" i="11"/>
  <c r="Q34" i="11"/>
  <c r="U34" i="11" s="1"/>
  <c r="P34" i="11"/>
  <c r="Q38" i="11"/>
  <c r="U38" i="11" s="1"/>
  <c r="P38" i="11"/>
  <c r="Q42" i="11"/>
  <c r="U42" i="11" s="1"/>
  <c r="P42" i="11"/>
  <c r="Q51" i="11"/>
  <c r="U51" i="11" s="1"/>
  <c r="P51" i="11"/>
  <c r="Q53" i="11"/>
  <c r="U53" i="11" s="1"/>
  <c r="P53" i="11"/>
  <c r="Q54" i="11"/>
  <c r="U54" i="11" s="1"/>
  <c r="P54" i="11"/>
  <c r="Q55" i="11"/>
  <c r="U55" i="11" s="1"/>
  <c r="P55" i="11"/>
  <c r="Q57" i="11"/>
  <c r="U57" i="11" s="1"/>
  <c r="P57" i="11"/>
  <c r="AJ6" i="11"/>
  <c r="AJ7" i="11"/>
  <c r="AJ8" i="11"/>
  <c r="AJ9" i="11"/>
  <c r="AJ10" i="11"/>
  <c r="AJ11" i="11"/>
  <c r="AJ12" i="11"/>
  <c r="AJ16" i="11"/>
  <c r="AJ20" i="11"/>
  <c r="T32" i="11"/>
  <c r="P74" i="11"/>
  <c r="Q74" i="11"/>
  <c r="U74" i="11" s="1"/>
  <c r="P78" i="11"/>
  <c r="Q78" i="11"/>
  <c r="U78" i="11" s="1"/>
  <c r="P82" i="11"/>
  <c r="Q82" i="11"/>
  <c r="U82" i="11" s="1"/>
  <c r="P86" i="11"/>
  <c r="Q86" i="11"/>
  <c r="U86" i="11" s="1"/>
  <c r="Q92" i="11"/>
  <c r="U92" i="11" s="1"/>
  <c r="P92" i="11"/>
  <c r="P59" i="11"/>
  <c r="P61" i="11"/>
  <c r="P63" i="11"/>
  <c r="P65" i="11"/>
  <c r="P85" i="11"/>
  <c r="P66" i="11"/>
  <c r="Q66" i="11"/>
  <c r="U66" i="11" s="1"/>
  <c r="P68" i="11"/>
  <c r="Q68" i="11"/>
  <c r="U68" i="11" s="1"/>
  <c r="P70" i="11"/>
  <c r="Q70" i="11"/>
  <c r="U70" i="11" s="1"/>
  <c r="P72" i="11"/>
  <c r="Q72" i="11"/>
  <c r="U72" i="11" s="1"/>
  <c r="P76" i="11"/>
  <c r="Q76" i="11"/>
  <c r="U76" i="11" s="1"/>
  <c r="P84" i="11"/>
  <c r="Q84" i="11"/>
  <c r="U84" i="11" s="1"/>
  <c r="P88" i="11"/>
  <c r="Q88" i="11"/>
  <c r="U88" i="11" s="1"/>
  <c r="Q90" i="11"/>
  <c r="U90" i="11" s="1"/>
  <c r="P90" i="11"/>
  <c r="Q94" i="11"/>
  <c r="U94" i="11" s="1"/>
  <c r="P94" i="11"/>
  <c r="T59" i="11"/>
  <c r="S61" i="11"/>
  <c r="T61" i="11"/>
  <c r="T63" i="11"/>
  <c r="T65" i="11"/>
  <c r="S65" i="11"/>
  <c r="Q75" i="11"/>
  <c r="U75" i="11" s="1"/>
  <c r="P98" i="11"/>
  <c r="Q98" i="11"/>
  <c r="U98" i="11" s="1"/>
  <c r="P102" i="11"/>
  <c r="Q102" i="11"/>
  <c r="U102" i="11" s="1"/>
  <c r="P111" i="11"/>
  <c r="Q114" i="11"/>
  <c r="U114" i="11" s="1"/>
  <c r="P114" i="11"/>
  <c r="P96" i="11"/>
  <c r="Q96" i="11"/>
  <c r="U96" i="11" s="1"/>
  <c r="P104" i="11"/>
  <c r="Q104" i="11"/>
  <c r="U104" i="11" s="1"/>
  <c r="P106" i="11"/>
  <c r="Q106" i="11"/>
  <c r="U106" i="11" s="1"/>
  <c r="P108" i="11"/>
  <c r="Q108" i="11"/>
  <c r="U108" i="11" s="1"/>
  <c r="Q112" i="11"/>
  <c r="U112" i="11" s="1"/>
  <c r="P100" i="11"/>
  <c r="P103" i="11"/>
  <c r="Q103" i="11"/>
  <c r="U103" i="11" s="1"/>
  <c r="P105" i="11"/>
  <c r="Q105" i="11"/>
  <c r="U105" i="11" s="1"/>
  <c r="P107" i="11"/>
  <c r="Q107" i="11"/>
  <c r="U107" i="11" s="1"/>
  <c r="Q109" i="11"/>
  <c r="U109" i="11" s="1"/>
  <c r="P109" i="11"/>
  <c r="S113" i="11"/>
  <c r="T113" i="11"/>
  <c r="S117" i="11"/>
  <c r="T117" i="11"/>
  <c r="Q128" i="11"/>
  <c r="U128" i="11" s="1"/>
  <c r="P128" i="11"/>
  <c r="Q132" i="11"/>
  <c r="U132" i="11" s="1"/>
  <c r="P132" i="11"/>
  <c r="Q127" i="11"/>
  <c r="U127" i="11" s="1"/>
  <c r="P113" i="11"/>
  <c r="P117" i="11"/>
  <c r="Q118" i="11"/>
  <c r="U118" i="11" s="1"/>
  <c r="P118" i="11"/>
  <c r="Q122" i="11"/>
  <c r="U122" i="11" s="1"/>
  <c r="P122" i="11"/>
  <c r="Q126" i="11"/>
  <c r="U126" i="11" s="1"/>
  <c r="P126" i="11"/>
  <c r="Q130" i="11"/>
  <c r="U130" i="11" s="1"/>
  <c r="P130" i="11"/>
  <c r="R113" i="11"/>
  <c r="R117" i="11"/>
  <c r="Q121" i="11"/>
  <c r="U121" i="11" s="1"/>
  <c r="Q129" i="11"/>
  <c r="U129" i="11" s="1"/>
  <c r="P129" i="11"/>
  <c r="P131" i="11"/>
  <c r="Q131" i="11"/>
  <c r="U131" i="11" s="1"/>
  <c r="S133" i="11"/>
  <c r="T133" i="11"/>
  <c r="P134" i="11"/>
  <c r="Q139" i="11"/>
  <c r="U139" i="11" s="1"/>
  <c r="P139" i="11"/>
  <c r="Q143" i="11"/>
  <c r="U143" i="11" s="1"/>
  <c r="P143" i="11"/>
  <c r="Q147" i="11"/>
  <c r="U147" i="11" s="1"/>
  <c r="P147" i="11"/>
  <c r="Q151" i="11"/>
  <c r="U151" i="11" s="1"/>
  <c r="P151" i="11"/>
  <c r="Q152" i="11"/>
  <c r="U152" i="11" s="1"/>
  <c r="P152" i="11"/>
  <c r="Q142" i="11"/>
  <c r="U142" i="11" s="1"/>
  <c r="P142" i="11"/>
  <c r="Q146" i="11"/>
  <c r="U146" i="11" s="1"/>
  <c r="P146" i="11"/>
  <c r="S134" i="11"/>
  <c r="T134" i="11"/>
  <c r="Q135" i="11"/>
  <c r="U135" i="11" s="1"/>
  <c r="P135" i="11"/>
  <c r="Q136" i="11"/>
  <c r="U136" i="11" s="1"/>
  <c r="P136" i="11"/>
  <c r="Q137" i="11"/>
  <c r="U137" i="11" s="1"/>
  <c r="P137" i="11"/>
  <c r="Q141" i="11"/>
  <c r="U141" i="11" s="1"/>
  <c r="P141" i="11"/>
  <c r="Q145" i="11"/>
  <c r="U145" i="11" s="1"/>
  <c r="P145" i="11"/>
  <c r="Q149" i="11"/>
  <c r="U149" i="11" s="1"/>
  <c r="P149" i="11"/>
  <c r="Q155" i="11"/>
  <c r="U155" i="11" s="1"/>
  <c r="P155" i="11"/>
  <c r="Q156" i="11"/>
  <c r="U156" i="11" s="1"/>
  <c r="P156" i="11"/>
  <c r="R133" i="11"/>
  <c r="Q148" i="11"/>
  <c r="U148" i="11" s="1"/>
  <c r="P148" i="11"/>
  <c r="Q153" i="11"/>
  <c r="U153" i="11" s="1"/>
  <c r="P153" i="11"/>
  <c r="Q162" i="11"/>
  <c r="U162" i="11" s="1"/>
  <c r="P162" i="11"/>
  <c r="Q158" i="11"/>
  <c r="U158" i="11" s="1"/>
  <c r="P158" i="11"/>
  <c r="Q159" i="11"/>
  <c r="U159" i="11" s="1"/>
  <c r="P159" i="11"/>
  <c r="Q161" i="11"/>
  <c r="U161" i="11" s="1"/>
  <c r="P161" i="11"/>
  <c r="Q165" i="11"/>
  <c r="U165" i="11" s="1"/>
  <c r="P165" i="11"/>
  <c r="Q157" i="11"/>
  <c r="U157" i="11" s="1"/>
  <c r="P157" i="11"/>
  <c r="P168" i="11"/>
  <c r="T166" i="11"/>
  <c r="P160" i="11"/>
  <c r="Q164" i="11"/>
  <c r="U164" i="11" s="1"/>
  <c r="Q169" i="11"/>
  <c r="U169" i="11" s="1"/>
  <c r="P169" i="11"/>
  <c r="Q163" i="11"/>
  <c r="U163" i="11" s="1"/>
  <c r="P163" i="11"/>
  <c r="S166" i="11"/>
  <c r="R166" i="11"/>
  <c r="Q167" i="11"/>
  <c r="U167" i="11" s="1"/>
  <c r="P167" i="11"/>
  <c r="Q170" i="11"/>
  <c r="U170" i="11" s="1"/>
  <c r="P170" i="11"/>
  <c r="P166" i="11"/>
  <c r="Q172" i="11"/>
  <c r="U172" i="11" s="1"/>
  <c r="P172" i="11"/>
  <c r="Q174" i="11"/>
  <c r="U174" i="11" s="1"/>
  <c r="P174" i="11"/>
  <c r="P177" i="11"/>
  <c r="Q177" i="11"/>
  <c r="U177" i="11" s="1"/>
  <c r="Q176" i="11"/>
  <c r="U176" i="11" s="1"/>
  <c r="P176" i="11"/>
  <c r="P181" i="11"/>
  <c r="Q181" i="11"/>
  <c r="U181" i="11" s="1"/>
  <c r="P185" i="11"/>
  <c r="Q185" i="11"/>
  <c r="U185" i="11" s="1"/>
  <c r="P178" i="11"/>
  <c r="Q178" i="11"/>
  <c r="U178" i="11" s="1"/>
  <c r="O179" i="11"/>
  <c r="P180" i="11"/>
  <c r="Q180" i="11"/>
  <c r="U180" i="11" s="1"/>
  <c r="P184" i="11"/>
  <c r="Q184" i="11"/>
  <c r="U184" i="11" s="1"/>
  <c r="P188" i="11"/>
  <c r="Q188" i="11"/>
  <c r="U188" i="11" s="1"/>
  <c r="P183" i="11"/>
  <c r="Q183" i="11"/>
  <c r="U183" i="11" s="1"/>
  <c r="P187" i="11"/>
  <c r="Q187" i="11"/>
  <c r="U187" i="11" s="1"/>
  <c r="P182" i="11"/>
  <c r="Q182" i="11"/>
  <c r="U182" i="11" s="1"/>
  <c r="P186" i="11"/>
  <c r="Q186" i="11"/>
  <c r="U186" i="11" s="1"/>
  <c r="AV2" i="7"/>
  <c r="Q150" i="11" l="1"/>
  <c r="U150" i="11" s="1"/>
  <c r="R115" i="11"/>
  <c r="Q41" i="11"/>
  <c r="U41" i="11" s="1"/>
  <c r="Q21" i="11"/>
  <c r="U21" i="11" s="1"/>
  <c r="P120" i="11"/>
  <c r="Q101" i="11"/>
  <c r="U101" i="11" s="1"/>
  <c r="S32" i="11"/>
  <c r="P115" i="11"/>
  <c r="BN115" i="11" s="1"/>
  <c r="P91" i="11"/>
  <c r="Q80" i="11"/>
  <c r="U80" i="11" s="1"/>
  <c r="Q69" i="11"/>
  <c r="U69" i="11" s="1"/>
  <c r="Q50" i="11"/>
  <c r="U50" i="11" s="1"/>
  <c r="Q175" i="11"/>
  <c r="U175" i="11" s="1"/>
  <c r="P46" i="11"/>
  <c r="P32" i="11"/>
  <c r="AV32" i="11" s="1"/>
  <c r="T115" i="11"/>
  <c r="U65" i="11"/>
  <c r="Q154" i="11"/>
  <c r="U154" i="11" s="1"/>
  <c r="S115" i="11"/>
  <c r="Q43" i="11"/>
  <c r="U43" i="11" s="1"/>
  <c r="R59" i="11"/>
  <c r="P124" i="11"/>
  <c r="P36" i="11"/>
  <c r="AS36" i="11" s="1"/>
  <c r="P17" i="11"/>
  <c r="BJ17" i="11" s="1"/>
  <c r="R63" i="11"/>
  <c r="AS133" i="11"/>
  <c r="BG133" i="11"/>
  <c r="Q110" i="11"/>
  <c r="U110" i="11" s="1"/>
  <c r="P49" i="11"/>
  <c r="BF49" i="11" s="1"/>
  <c r="Q26" i="11"/>
  <c r="U26" i="11" s="1"/>
  <c r="Q67" i="11"/>
  <c r="U67" i="11" s="1"/>
  <c r="Q140" i="11"/>
  <c r="U140" i="11" s="1"/>
  <c r="BF133" i="11"/>
  <c r="S63" i="11"/>
  <c r="S59" i="11"/>
  <c r="Q33" i="11"/>
  <c r="U33" i="11" s="1"/>
  <c r="Q12" i="11"/>
  <c r="U12" i="11" s="1"/>
  <c r="Q171" i="11"/>
  <c r="U171" i="11" s="1"/>
  <c r="BO133" i="11"/>
  <c r="BN133" i="11"/>
  <c r="BB133" i="11"/>
  <c r="BJ133" i="11"/>
  <c r="Q93" i="11"/>
  <c r="U93" i="11" s="1"/>
  <c r="BC133" i="11"/>
  <c r="AM133" i="11"/>
  <c r="Q83" i="11"/>
  <c r="U83" i="11" s="1"/>
  <c r="Q77" i="11"/>
  <c r="U77" i="11" s="1"/>
  <c r="AY133" i="11"/>
  <c r="BR133" i="11"/>
  <c r="P119" i="11"/>
  <c r="BK119" i="11" s="1"/>
  <c r="Q99" i="11"/>
  <c r="U99" i="11" s="1"/>
  <c r="AP133" i="11"/>
  <c r="AV133" i="11"/>
  <c r="P73" i="11"/>
  <c r="BK73" i="11" s="1"/>
  <c r="P19" i="11"/>
  <c r="BJ19" i="11" s="1"/>
  <c r="P81" i="11"/>
  <c r="BC81" i="11" s="1"/>
  <c r="P37" i="11"/>
  <c r="BN37" i="11" s="1"/>
  <c r="Q173" i="11"/>
  <c r="U173" i="11" s="1"/>
  <c r="P116" i="11"/>
  <c r="BR116" i="11" s="1"/>
  <c r="P71" i="11"/>
  <c r="AS71" i="11" s="1"/>
  <c r="P48" i="11"/>
  <c r="BF48" i="11" s="1"/>
  <c r="P87" i="11"/>
  <c r="BK87" i="11" s="1"/>
  <c r="P97" i="11"/>
  <c r="BK97" i="11" s="1"/>
  <c r="P30" i="11"/>
  <c r="BF30" i="11" s="1"/>
  <c r="P144" i="11"/>
  <c r="AM144" i="11" s="1"/>
  <c r="P123" i="11"/>
  <c r="BF123" i="11" s="1"/>
  <c r="P47" i="11"/>
  <c r="BF47" i="11" s="1"/>
  <c r="P15" i="11"/>
  <c r="BJ15" i="11" s="1"/>
  <c r="P125" i="11"/>
  <c r="BK125" i="11" s="1"/>
  <c r="Q95" i="11"/>
  <c r="U95" i="11" s="1"/>
  <c r="P89" i="11"/>
  <c r="BR89" i="11" s="1"/>
  <c r="P28" i="11"/>
  <c r="BF28" i="11" s="1"/>
  <c r="P10" i="11"/>
  <c r="BN10" i="11" s="1"/>
  <c r="P79" i="11"/>
  <c r="AS79" i="11" s="1"/>
  <c r="Q8" i="11"/>
  <c r="U8" i="11" s="1"/>
  <c r="P138" i="11"/>
  <c r="AM138" i="11" s="1"/>
  <c r="Q45" i="11"/>
  <c r="U45" i="11" s="1"/>
  <c r="P52" i="11"/>
  <c r="BB52" i="11" s="1"/>
  <c r="P22" i="11"/>
  <c r="AV22" i="11" s="1"/>
  <c r="BK182" i="11"/>
  <c r="BC182" i="11"/>
  <c r="AS182" i="11"/>
  <c r="BR182" i="11"/>
  <c r="BJ182" i="11"/>
  <c r="BB182" i="11"/>
  <c r="AP182" i="11"/>
  <c r="BO182" i="11"/>
  <c r="BG182" i="11"/>
  <c r="AY182" i="11"/>
  <c r="AM182" i="11"/>
  <c r="BN182" i="11"/>
  <c r="BF182" i="11"/>
  <c r="AV182" i="11"/>
  <c r="BK183" i="11"/>
  <c r="BC183" i="11"/>
  <c r="AS183" i="11"/>
  <c r="BR183" i="11"/>
  <c r="BJ183" i="11"/>
  <c r="BB183" i="11"/>
  <c r="AP183" i="11"/>
  <c r="BO183" i="11"/>
  <c r="BG183" i="11"/>
  <c r="AY183" i="11"/>
  <c r="AM183" i="11"/>
  <c r="BN183" i="11"/>
  <c r="BF183" i="11"/>
  <c r="AV183" i="11"/>
  <c r="BK184" i="11"/>
  <c r="BC184" i="11"/>
  <c r="AS184" i="11"/>
  <c r="BR184" i="11"/>
  <c r="BJ184" i="11"/>
  <c r="BB184" i="11"/>
  <c r="AP184" i="11"/>
  <c r="BO184" i="11"/>
  <c r="BG184" i="11"/>
  <c r="AY184" i="11"/>
  <c r="AM184" i="11"/>
  <c r="BN184" i="11"/>
  <c r="BF184" i="11"/>
  <c r="AV184" i="11"/>
  <c r="T178" i="11"/>
  <c r="S178" i="11"/>
  <c r="R178" i="11"/>
  <c r="T181" i="11"/>
  <c r="S181" i="11"/>
  <c r="R181" i="11"/>
  <c r="S177" i="11"/>
  <c r="T177" i="11"/>
  <c r="R177" i="11"/>
  <c r="BR172" i="11"/>
  <c r="BJ172" i="11"/>
  <c r="BB172" i="11"/>
  <c r="AP172" i="11"/>
  <c r="BO172" i="11"/>
  <c r="BG172" i="11"/>
  <c r="AY172" i="11"/>
  <c r="AM172" i="11"/>
  <c r="BN172" i="11"/>
  <c r="BF172" i="11"/>
  <c r="AV172" i="11"/>
  <c r="AS172" i="11"/>
  <c r="BK172" i="11"/>
  <c r="BC172" i="11"/>
  <c r="S170" i="11"/>
  <c r="R170" i="11"/>
  <c r="T170" i="11"/>
  <c r="S175" i="11"/>
  <c r="R175" i="11"/>
  <c r="T175" i="11"/>
  <c r="S171" i="11"/>
  <c r="R171" i="11"/>
  <c r="T171" i="11"/>
  <c r="T164" i="11"/>
  <c r="S164" i="11"/>
  <c r="R164" i="11"/>
  <c r="BR168" i="11"/>
  <c r="BJ168" i="11"/>
  <c r="BB168" i="11"/>
  <c r="AP168" i="11"/>
  <c r="BN168" i="11"/>
  <c r="BF168" i="11"/>
  <c r="AV168" i="11"/>
  <c r="BK168" i="11"/>
  <c r="AS168" i="11"/>
  <c r="BG168" i="11"/>
  <c r="AM168" i="11"/>
  <c r="BC168" i="11"/>
  <c r="BO168" i="11"/>
  <c r="AY168" i="11"/>
  <c r="BN165" i="11"/>
  <c r="BF165" i="11"/>
  <c r="AV165" i="11"/>
  <c r="BK165" i="11"/>
  <c r="BC165" i="11"/>
  <c r="AS165" i="11"/>
  <c r="BJ165" i="11"/>
  <c r="AP165" i="11"/>
  <c r="BG165" i="11"/>
  <c r="AM165" i="11"/>
  <c r="BR165" i="11"/>
  <c r="BB165" i="11"/>
  <c r="BO165" i="11"/>
  <c r="AY165" i="11"/>
  <c r="BN159" i="11"/>
  <c r="BF159" i="11"/>
  <c r="AV159" i="11"/>
  <c r="BK159" i="11"/>
  <c r="BC159" i="11"/>
  <c r="AS159" i="11"/>
  <c r="BJ159" i="11"/>
  <c r="AP159" i="11"/>
  <c r="BG159" i="11"/>
  <c r="AM159" i="11"/>
  <c r="BB159" i="11"/>
  <c r="AY159" i="11"/>
  <c r="BR159" i="11"/>
  <c r="BO159" i="11"/>
  <c r="BN162" i="11"/>
  <c r="BF162" i="11"/>
  <c r="AV162" i="11"/>
  <c r="BK162" i="11"/>
  <c r="BC162" i="11"/>
  <c r="AS162" i="11"/>
  <c r="BO162" i="11"/>
  <c r="AY162" i="11"/>
  <c r="BJ162" i="11"/>
  <c r="AP162" i="11"/>
  <c r="BG162" i="11"/>
  <c r="AM162" i="11"/>
  <c r="BR162" i="11"/>
  <c r="BB162" i="11"/>
  <c r="BN153" i="11"/>
  <c r="BF153" i="11"/>
  <c r="AV153" i="11"/>
  <c r="BJ153" i="11"/>
  <c r="AY153" i="11"/>
  <c r="BR153" i="11"/>
  <c r="BG153" i="11"/>
  <c r="AS153" i="11"/>
  <c r="BO153" i="11"/>
  <c r="BC153" i="11"/>
  <c r="AP153" i="11"/>
  <c r="BK153" i="11"/>
  <c r="BB153" i="11"/>
  <c r="AM153" i="11"/>
  <c r="BO155" i="11"/>
  <c r="BG155" i="11"/>
  <c r="AY155" i="11"/>
  <c r="AM155" i="11"/>
  <c r="BN155" i="11"/>
  <c r="BF155" i="11"/>
  <c r="AV155" i="11"/>
  <c r="BK155" i="11"/>
  <c r="AS155" i="11"/>
  <c r="BJ155" i="11"/>
  <c r="AP155" i="11"/>
  <c r="BC155" i="11"/>
  <c r="BR155" i="11"/>
  <c r="BB155" i="11"/>
  <c r="BO145" i="11"/>
  <c r="BG145" i="11"/>
  <c r="AY145" i="11"/>
  <c r="AM145" i="11"/>
  <c r="BN145" i="11"/>
  <c r="BF145" i="11"/>
  <c r="AV145" i="11"/>
  <c r="BK145" i="11"/>
  <c r="BC145" i="11"/>
  <c r="AS145" i="11"/>
  <c r="BR145" i="11"/>
  <c r="BJ145" i="11"/>
  <c r="BB145" i="11"/>
  <c r="AP145" i="11"/>
  <c r="BO137" i="11"/>
  <c r="BG137" i="11"/>
  <c r="AY137" i="11"/>
  <c r="AM137" i="11"/>
  <c r="BN137" i="11"/>
  <c r="BF137" i="11"/>
  <c r="AV137" i="11"/>
  <c r="BK137" i="11"/>
  <c r="BC137" i="11"/>
  <c r="AS137" i="11"/>
  <c r="BR137" i="11"/>
  <c r="BJ137" i="11"/>
  <c r="BB137" i="11"/>
  <c r="AP137" i="11"/>
  <c r="BN135" i="11"/>
  <c r="BF135" i="11"/>
  <c r="AV135" i="11"/>
  <c r="BK135" i="11"/>
  <c r="BC135" i="11"/>
  <c r="AS135" i="11"/>
  <c r="BR135" i="11"/>
  <c r="BJ135" i="11"/>
  <c r="BB135" i="11"/>
  <c r="AP135" i="11"/>
  <c r="AY135" i="11"/>
  <c r="AM135" i="11"/>
  <c r="BO135" i="11"/>
  <c r="BG135" i="11"/>
  <c r="BO146" i="11"/>
  <c r="BG146" i="11"/>
  <c r="AY146" i="11"/>
  <c r="AM146" i="11"/>
  <c r="BN146" i="11"/>
  <c r="BF146" i="11"/>
  <c r="AV146" i="11"/>
  <c r="BK146" i="11"/>
  <c r="BC146" i="11"/>
  <c r="AS146" i="11"/>
  <c r="BR146" i="11"/>
  <c r="BJ146" i="11"/>
  <c r="BB146" i="11"/>
  <c r="AP146" i="11"/>
  <c r="T152" i="11"/>
  <c r="S152" i="11"/>
  <c r="R152" i="11"/>
  <c r="R147" i="11"/>
  <c r="T147" i="11"/>
  <c r="S147" i="11"/>
  <c r="R139" i="11"/>
  <c r="T139" i="11"/>
  <c r="S139" i="11"/>
  <c r="BR131" i="11"/>
  <c r="BJ131" i="11"/>
  <c r="BB131" i="11"/>
  <c r="AP131" i="11"/>
  <c r="BK131" i="11"/>
  <c r="AY131" i="11"/>
  <c r="BG131" i="11"/>
  <c r="AV131" i="11"/>
  <c r="BO131" i="11"/>
  <c r="BF131" i="11"/>
  <c r="AS131" i="11"/>
  <c r="BN131" i="11"/>
  <c r="BC131" i="11"/>
  <c r="AM131" i="11"/>
  <c r="T125" i="11"/>
  <c r="S125" i="11"/>
  <c r="R125" i="11"/>
  <c r="BN126" i="11"/>
  <c r="BF126" i="11"/>
  <c r="AV126" i="11"/>
  <c r="BK126" i="11"/>
  <c r="BC126" i="11"/>
  <c r="AS126" i="11"/>
  <c r="BR126" i="11"/>
  <c r="BJ126" i="11"/>
  <c r="BB126" i="11"/>
  <c r="AP126" i="11"/>
  <c r="BO126" i="11"/>
  <c r="BG126" i="11"/>
  <c r="AY126" i="11"/>
  <c r="AM126" i="11"/>
  <c r="BN118" i="11"/>
  <c r="BF118" i="11"/>
  <c r="AV118" i="11"/>
  <c r="BK118" i="11"/>
  <c r="BC118" i="11"/>
  <c r="AS118" i="11"/>
  <c r="BR118" i="11"/>
  <c r="BJ118" i="11"/>
  <c r="BB118" i="11"/>
  <c r="AP118" i="11"/>
  <c r="BO118" i="11"/>
  <c r="BG118" i="11"/>
  <c r="AY118" i="11"/>
  <c r="AM118" i="11"/>
  <c r="BN113" i="11"/>
  <c r="BF113" i="11"/>
  <c r="AV113" i="11"/>
  <c r="BR113" i="11"/>
  <c r="BJ113" i="11"/>
  <c r="BB113" i="11"/>
  <c r="AP113" i="11"/>
  <c r="BC113" i="11"/>
  <c r="BO113" i="11"/>
  <c r="AY113" i="11"/>
  <c r="BK113" i="11"/>
  <c r="AS113" i="11"/>
  <c r="BG113" i="11"/>
  <c r="AM113" i="11"/>
  <c r="T123" i="11"/>
  <c r="S123" i="11"/>
  <c r="R123" i="11"/>
  <c r="S132" i="11"/>
  <c r="T132" i="11"/>
  <c r="R132" i="11"/>
  <c r="T124" i="11"/>
  <c r="S124" i="11"/>
  <c r="R124" i="11"/>
  <c r="BB116" i="11"/>
  <c r="BG116" i="11"/>
  <c r="T107" i="11"/>
  <c r="S107" i="11"/>
  <c r="R107" i="11"/>
  <c r="T103" i="11"/>
  <c r="S103" i="11"/>
  <c r="R103" i="11"/>
  <c r="T100" i="11"/>
  <c r="S100" i="11"/>
  <c r="R100" i="11"/>
  <c r="T108" i="11"/>
  <c r="S108" i="11"/>
  <c r="R108" i="11"/>
  <c r="T104" i="11"/>
  <c r="S104" i="11"/>
  <c r="R104" i="11"/>
  <c r="T97" i="11"/>
  <c r="S97" i="11"/>
  <c r="R97" i="11"/>
  <c r="BN111" i="11"/>
  <c r="BF111" i="11"/>
  <c r="AV111" i="11"/>
  <c r="BR111" i="11"/>
  <c r="BJ111" i="11"/>
  <c r="BB111" i="11"/>
  <c r="AP111" i="11"/>
  <c r="BC111" i="11"/>
  <c r="BO111" i="11"/>
  <c r="AY111" i="11"/>
  <c r="BK111" i="11"/>
  <c r="AS111" i="11"/>
  <c r="BG111" i="11"/>
  <c r="AM111" i="11"/>
  <c r="T102" i="11"/>
  <c r="S102" i="11"/>
  <c r="R102" i="11"/>
  <c r="BR91" i="11"/>
  <c r="BJ91" i="11"/>
  <c r="BB91" i="11"/>
  <c r="AP91" i="11"/>
  <c r="BO91" i="11"/>
  <c r="BF91" i="11"/>
  <c r="AS91" i="11"/>
  <c r="BN91" i="11"/>
  <c r="BC91" i="11"/>
  <c r="AM91" i="11"/>
  <c r="BK91" i="11"/>
  <c r="AY91" i="11"/>
  <c r="BG91" i="11"/>
  <c r="AV91" i="11"/>
  <c r="T83" i="11"/>
  <c r="S83" i="11"/>
  <c r="R83" i="11"/>
  <c r="T75" i="11"/>
  <c r="S75" i="11"/>
  <c r="R75" i="11"/>
  <c r="BR90" i="11"/>
  <c r="BJ90" i="11"/>
  <c r="BB90" i="11"/>
  <c r="AP90" i="11"/>
  <c r="BG90" i="11"/>
  <c r="AV90" i="11"/>
  <c r="BO90" i="11"/>
  <c r="BF90" i="11"/>
  <c r="AS90" i="11"/>
  <c r="BN90" i="11"/>
  <c r="BC90" i="11"/>
  <c r="AM90" i="11"/>
  <c r="BK90" i="11"/>
  <c r="AY90" i="11"/>
  <c r="T84" i="11"/>
  <c r="S84" i="11"/>
  <c r="R84" i="11"/>
  <c r="T76" i="11"/>
  <c r="S76" i="11"/>
  <c r="R76" i="11"/>
  <c r="T71" i="11"/>
  <c r="S71" i="11"/>
  <c r="R71" i="11"/>
  <c r="T69" i="11"/>
  <c r="T93" i="11"/>
  <c r="T85" i="11"/>
  <c r="S85" i="11"/>
  <c r="R85" i="11"/>
  <c r="BK65" i="11"/>
  <c r="BC65" i="11"/>
  <c r="AS65" i="11"/>
  <c r="BR65" i="11"/>
  <c r="BJ65" i="11"/>
  <c r="BB65" i="11"/>
  <c r="AP65" i="11"/>
  <c r="BN65" i="11"/>
  <c r="BF65" i="11"/>
  <c r="AV65" i="11"/>
  <c r="AY65" i="11"/>
  <c r="AM65" i="11"/>
  <c r="BO65" i="11"/>
  <c r="BG65" i="11"/>
  <c r="BR92" i="11"/>
  <c r="BJ92" i="11"/>
  <c r="BB92" i="11"/>
  <c r="AP92" i="11"/>
  <c r="BN92" i="11"/>
  <c r="BC92" i="11"/>
  <c r="AM92" i="11"/>
  <c r="BK92" i="11"/>
  <c r="AY92" i="11"/>
  <c r="BG92" i="11"/>
  <c r="AV92" i="11"/>
  <c r="BO92" i="11"/>
  <c r="BF92" i="11"/>
  <c r="AS92" i="11"/>
  <c r="T82" i="11"/>
  <c r="S82" i="11"/>
  <c r="R82" i="11"/>
  <c r="T74" i="11"/>
  <c r="S74" i="11"/>
  <c r="R74" i="11"/>
  <c r="BN41" i="11"/>
  <c r="BF41" i="11"/>
  <c r="AV41" i="11"/>
  <c r="BK41" i="11"/>
  <c r="BC41" i="11"/>
  <c r="AS41" i="11"/>
  <c r="BR41" i="11"/>
  <c r="BJ41" i="11"/>
  <c r="BB41" i="11"/>
  <c r="AP41" i="11"/>
  <c r="BO41" i="11"/>
  <c r="BG41" i="11"/>
  <c r="AY41" i="11"/>
  <c r="AM41" i="11"/>
  <c r="BN33" i="11"/>
  <c r="BF33" i="11"/>
  <c r="AV33" i="11"/>
  <c r="BK33" i="11"/>
  <c r="BC33" i="11"/>
  <c r="AS33" i="11"/>
  <c r="BR33" i="11"/>
  <c r="BJ33" i="11"/>
  <c r="BB33" i="11"/>
  <c r="AP33" i="11"/>
  <c r="BO33" i="11"/>
  <c r="BG33" i="11"/>
  <c r="AY33" i="11"/>
  <c r="AM33" i="11"/>
  <c r="BR57" i="11"/>
  <c r="BJ57" i="11"/>
  <c r="BB57" i="11"/>
  <c r="AP57" i="11"/>
  <c r="BN57" i="11"/>
  <c r="BF57" i="11"/>
  <c r="AV57" i="11"/>
  <c r="BG57" i="11"/>
  <c r="AM57" i="11"/>
  <c r="BC57" i="11"/>
  <c r="BO57" i="11"/>
  <c r="AY57" i="11"/>
  <c r="BK57" i="11"/>
  <c r="AS57" i="11"/>
  <c r="BR54" i="11"/>
  <c r="BJ54" i="11"/>
  <c r="BB54" i="11"/>
  <c r="AP54" i="11"/>
  <c r="BO54" i="11"/>
  <c r="BF54" i="11"/>
  <c r="AS54" i="11"/>
  <c r="BN54" i="11"/>
  <c r="BC54" i="11"/>
  <c r="AM54" i="11"/>
  <c r="BK54" i="11"/>
  <c r="AY54" i="11"/>
  <c r="BG54" i="11"/>
  <c r="AV54" i="11"/>
  <c r="BN51" i="11"/>
  <c r="BF51" i="11"/>
  <c r="AV51" i="11"/>
  <c r="BK51" i="11"/>
  <c r="BC51" i="11"/>
  <c r="AS51" i="11"/>
  <c r="BR51" i="11"/>
  <c r="BJ51" i="11"/>
  <c r="BB51" i="11"/>
  <c r="AP51" i="11"/>
  <c r="BO51" i="11"/>
  <c r="BG51" i="11"/>
  <c r="AY51" i="11"/>
  <c r="AM51" i="11"/>
  <c r="BN46" i="11"/>
  <c r="BF46" i="11"/>
  <c r="AV46" i="11"/>
  <c r="BK46" i="11"/>
  <c r="BC46" i="11"/>
  <c r="AS46" i="11"/>
  <c r="BR46" i="11"/>
  <c r="BJ46" i="11"/>
  <c r="BB46" i="11"/>
  <c r="AP46" i="11"/>
  <c r="BO46" i="11"/>
  <c r="BG46" i="11"/>
  <c r="AY46" i="11"/>
  <c r="AM46" i="11"/>
  <c r="BN38" i="11"/>
  <c r="BF38" i="11"/>
  <c r="AV38" i="11"/>
  <c r="BK38" i="11"/>
  <c r="BC38" i="11"/>
  <c r="AS38" i="11"/>
  <c r="BR38" i="11"/>
  <c r="BJ38" i="11"/>
  <c r="BB38" i="11"/>
  <c r="AP38" i="11"/>
  <c r="BO38" i="11"/>
  <c r="BG38" i="11"/>
  <c r="AY38" i="11"/>
  <c r="AM38" i="11"/>
  <c r="BN32" i="11"/>
  <c r="BB32" i="11"/>
  <c r="BB47" i="11"/>
  <c r="AY47" i="11"/>
  <c r="BN39" i="11"/>
  <c r="BF39" i="11"/>
  <c r="AV39" i="11"/>
  <c r="BK39" i="11"/>
  <c r="BC39" i="11"/>
  <c r="AS39" i="11"/>
  <c r="BR39" i="11"/>
  <c r="BJ39" i="11"/>
  <c r="BB39" i="11"/>
  <c r="AP39" i="11"/>
  <c r="BO39" i="11"/>
  <c r="BG39" i="11"/>
  <c r="AY39" i="11"/>
  <c r="AM39" i="11"/>
  <c r="S62" i="11"/>
  <c r="T62" i="11"/>
  <c r="R62" i="11"/>
  <c r="S58" i="11"/>
  <c r="T58" i="11"/>
  <c r="R58" i="11"/>
  <c r="T44" i="11"/>
  <c r="S44" i="11"/>
  <c r="R44" i="11"/>
  <c r="T36" i="11"/>
  <c r="S36" i="11"/>
  <c r="R36" i="11"/>
  <c r="AP19" i="11"/>
  <c r="BR12" i="11"/>
  <c r="BJ12" i="11"/>
  <c r="BB12" i="11"/>
  <c r="AP12" i="11"/>
  <c r="BK12" i="11"/>
  <c r="AY12" i="11"/>
  <c r="BG12" i="11"/>
  <c r="AV12" i="11"/>
  <c r="BO12" i="11"/>
  <c r="BF12" i="11"/>
  <c r="AS12" i="11"/>
  <c r="BN12" i="11"/>
  <c r="BC12" i="11"/>
  <c r="AM12" i="11"/>
  <c r="BN29" i="11"/>
  <c r="BF29" i="11"/>
  <c r="AV29" i="11"/>
  <c r="BR29" i="11"/>
  <c r="BJ29" i="11"/>
  <c r="BB29" i="11"/>
  <c r="AP29" i="11"/>
  <c r="BG29" i="11"/>
  <c r="AM29" i="11"/>
  <c r="BC29" i="11"/>
  <c r="BO29" i="11"/>
  <c r="AY29" i="11"/>
  <c r="BK29" i="11"/>
  <c r="AS29" i="11"/>
  <c r="BR18" i="11"/>
  <c r="BJ18" i="11"/>
  <c r="BB18" i="11"/>
  <c r="AP18" i="11"/>
  <c r="BO18" i="11"/>
  <c r="BF18" i="11"/>
  <c r="AS18" i="11"/>
  <c r="BN18" i="11"/>
  <c r="BC18" i="11"/>
  <c r="AM18" i="11"/>
  <c r="BK18" i="11"/>
  <c r="AY18" i="11"/>
  <c r="BG18" i="11"/>
  <c r="AV18" i="11"/>
  <c r="BN9" i="11"/>
  <c r="BF9" i="11"/>
  <c r="AV9" i="11"/>
  <c r="BK9" i="11"/>
  <c r="BC9" i="11"/>
  <c r="AS9" i="11"/>
  <c r="BR9" i="11"/>
  <c r="BJ9" i="11"/>
  <c r="BB9" i="11"/>
  <c r="AP9" i="11"/>
  <c r="BO9" i="11"/>
  <c r="BG9" i="11"/>
  <c r="AY9" i="11"/>
  <c r="AM9" i="11"/>
  <c r="BN26" i="11"/>
  <c r="BF26" i="11"/>
  <c r="AV26" i="11"/>
  <c r="BR26" i="11"/>
  <c r="BJ26" i="11"/>
  <c r="BB26" i="11"/>
  <c r="AP26" i="11"/>
  <c r="BO26" i="11"/>
  <c r="AY26" i="11"/>
  <c r="BK26" i="11"/>
  <c r="AS26" i="11"/>
  <c r="BG26" i="11"/>
  <c r="AM26" i="11"/>
  <c r="BC26" i="11"/>
  <c r="BN21" i="11"/>
  <c r="BR21" i="11"/>
  <c r="BJ21" i="11"/>
  <c r="BB21" i="11"/>
  <c r="AP21" i="11"/>
  <c r="BG21" i="11"/>
  <c r="AV21" i="11"/>
  <c r="BF21" i="11"/>
  <c r="AS21" i="11"/>
  <c r="BO21" i="11"/>
  <c r="BC21" i="11"/>
  <c r="AM21" i="11"/>
  <c r="BK21" i="11"/>
  <c r="AY21" i="11"/>
  <c r="BN31" i="11"/>
  <c r="BF31" i="11"/>
  <c r="AV31" i="11"/>
  <c r="BR31" i="11"/>
  <c r="BJ31" i="11"/>
  <c r="BB31" i="11"/>
  <c r="AP31" i="11"/>
  <c r="BO31" i="11"/>
  <c r="BG31" i="11"/>
  <c r="AY31" i="11"/>
  <c r="AM31" i="11"/>
  <c r="BC31" i="11"/>
  <c r="AS31" i="11"/>
  <c r="BK31" i="11"/>
  <c r="BN23" i="11"/>
  <c r="BF23" i="11"/>
  <c r="AV23" i="11"/>
  <c r="BR23" i="11"/>
  <c r="BJ23" i="11"/>
  <c r="BB23" i="11"/>
  <c r="AP23" i="11"/>
  <c r="BG23" i="11"/>
  <c r="AM23" i="11"/>
  <c r="BC23" i="11"/>
  <c r="BO23" i="11"/>
  <c r="AY23" i="11"/>
  <c r="BK23" i="11"/>
  <c r="AS23" i="11"/>
  <c r="BR17" i="11"/>
  <c r="BG17" i="11"/>
  <c r="AS17" i="11"/>
  <c r="BK17" i="11"/>
  <c r="BN11" i="11"/>
  <c r="BF11" i="11"/>
  <c r="AV11" i="11"/>
  <c r="BK11" i="11"/>
  <c r="BC11" i="11"/>
  <c r="AS11" i="11"/>
  <c r="BR11" i="11"/>
  <c r="BJ11" i="11"/>
  <c r="BB11" i="11"/>
  <c r="AP11" i="11"/>
  <c r="BO11" i="11"/>
  <c r="BG11" i="11"/>
  <c r="AY11" i="11"/>
  <c r="AM11" i="11"/>
  <c r="T186" i="11"/>
  <c r="S186" i="11"/>
  <c r="R186" i="11"/>
  <c r="T187" i="11"/>
  <c r="S187" i="11"/>
  <c r="R187" i="11"/>
  <c r="T188" i="11"/>
  <c r="S188" i="11"/>
  <c r="R188" i="11"/>
  <c r="T180" i="11"/>
  <c r="S180" i="11"/>
  <c r="R180" i="11"/>
  <c r="BK178" i="11"/>
  <c r="BC178" i="11"/>
  <c r="AS178" i="11"/>
  <c r="BR178" i="11"/>
  <c r="BJ178" i="11"/>
  <c r="BB178" i="11"/>
  <c r="AP178" i="11"/>
  <c r="BN178" i="11"/>
  <c r="BF178" i="11"/>
  <c r="AV178" i="11"/>
  <c r="BG178" i="11"/>
  <c r="AY178" i="11"/>
  <c r="AM178" i="11"/>
  <c r="BO178" i="11"/>
  <c r="BK181" i="11"/>
  <c r="BC181" i="11"/>
  <c r="AS181" i="11"/>
  <c r="BR181" i="11"/>
  <c r="BJ181" i="11"/>
  <c r="BB181" i="11"/>
  <c r="AP181" i="11"/>
  <c r="BO181" i="11"/>
  <c r="BG181" i="11"/>
  <c r="AY181" i="11"/>
  <c r="AM181" i="11"/>
  <c r="BN181" i="11"/>
  <c r="BF181" i="11"/>
  <c r="AV181" i="11"/>
  <c r="BK177" i="11"/>
  <c r="BR177" i="11"/>
  <c r="BJ177" i="11"/>
  <c r="BB177" i="11"/>
  <c r="AP177" i="11"/>
  <c r="BN177" i="11"/>
  <c r="BF177" i="11"/>
  <c r="AV177" i="11"/>
  <c r="BG177" i="11"/>
  <c r="AM177" i="11"/>
  <c r="BC177" i="11"/>
  <c r="AY177" i="11"/>
  <c r="BO177" i="11"/>
  <c r="AS177" i="11"/>
  <c r="S172" i="11"/>
  <c r="R172" i="11"/>
  <c r="T172" i="11"/>
  <c r="BR167" i="11"/>
  <c r="BJ167" i="11"/>
  <c r="BB167" i="11"/>
  <c r="AP167" i="11"/>
  <c r="BO167" i="11"/>
  <c r="BF167" i="11"/>
  <c r="AS167" i="11"/>
  <c r="BN167" i="11"/>
  <c r="BC167" i="11"/>
  <c r="AM167" i="11"/>
  <c r="BK167" i="11"/>
  <c r="AY167" i="11"/>
  <c r="BG167" i="11"/>
  <c r="AV167" i="11"/>
  <c r="BN163" i="11"/>
  <c r="BF163" i="11"/>
  <c r="AV163" i="11"/>
  <c r="BK163" i="11"/>
  <c r="BC163" i="11"/>
  <c r="AS163" i="11"/>
  <c r="BR163" i="11"/>
  <c r="BB163" i="11"/>
  <c r="BO163" i="11"/>
  <c r="AY163" i="11"/>
  <c r="BJ163" i="11"/>
  <c r="AP163" i="11"/>
  <c r="BG163" i="11"/>
  <c r="AM163" i="11"/>
  <c r="BR173" i="11"/>
  <c r="BJ173" i="11"/>
  <c r="BB173" i="11"/>
  <c r="AP173" i="11"/>
  <c r="BO173" i="11"/>
  <c r="BG173" i="11"/>
  <c r="AY173" i="11"/>
  <c r="AM173" i="11"/>
  <c r="BN173" i="11"/>
  <c r="BF173" i="11"/>
  <c r="AV173" i="11"/>
  <c r="AS173" i="11"/>
  <c r="BK173" i="11"/>
  <c r="BC173" i="11"/>
  <c r="BR169" i="11"/>
  <c r="BJ169" i="11"/>
  <c r="BB169" i="11"/>
  <c r="AP169" i="11"/>
  <c r="BO169" i="11"/>
  <c r="BG169" i="11"/>
  <c r="AY169" i="11"/>
  <c r="AM169" i="11"/>
  <c r="BN169" i="11"/>
  <c r="BF169" i="11"/>
  <c r="AV169" i="11"/>
  <c r="BC169" i="11"/>
  <c r="AS169" i="11"/>
  <c r="BK169" i="11"/>
  <c r="BN160" i="11"/>
  <c r="BF160" i="11"/>
  <c r="AV160" i="11"/>
  <c r="BK160" i="11"/>
  <c r="BC160" i="11"/>
  <c r="AS160" i="11"/>
  <c r="BO160" i="11"/>
  <c r="AY160" i="11"/>
  <c r="BJ160" i="11"/>
  <c r="AP160" i="11"/>
  <c r="BG160" i="11"/>
  <c r="BB160" i="11"/>
  <c r="AM160" i="11"/>
  <c r="BR160" i="11"/>
  <c r="S168" i="11"/>
  <c r="T168" i="11"/>
  <c r="R168" i="11"/>
  <c r="T165" i="11"/>
  <c r="S165" i="11"/>
  <c r="R165" i="11"/>
  <c r="T159" i="11"/>
  <c r="S159" i="11"/>
  <c r="R159" i="11"/>
  <c r="T162" i="11"/>
  <c r="S162" i="11"/>
  <c r="R162" i="11"/>
  <c r="S153" i="11"/>
  <c r="R153" i="11"/>
  <c r="T153" i="11"/>
  <c r="R144" i="11"/>
  <c r="T144" i="11"/>
  <c r="S144" i="11"/>
  <c r="T155" i="11"/>
  <c r="S155" i="11"/>
  <c r="R155" i="11"/>
  <c r="R145" i="11"/>
  <c r="T145" i="11"/>
  <c r="S145" i="11"/>
  <c r="R137" i="11"/>
  <c r="T137" i="11"/>
  <c r="S137" i="11"/>
  <c r="T135" i="11"/>
  <c r="S135" i="11"/>
  <c r="R135" i="11"/>
  <c r="R146" i="11"/>
  <c r="T146" i="11"/>
  <c r="S146" i="11"/>
  <c r="R138" i="11"/>
  <c r="T138" i="11"/>
  <c r="S138" i="11"/>
  <c r="BN151" i="11"/>
  <c r="BF151" i="11"/>
  <c r="AV151" i="11"/>
  <c r="BO151" i="11"/>
  <c r="BC151" i="11"/>
  <c r="AP151" i="11"/>
  <c r="BK151" i="11"/>
  <c r="BB151" i="11"/>
  <c r="AM151" i="11"/>
  <c r="BJ151" i="11"/>
  <c r="AY151" i="11"/>
  <c r="BR151" i="11"/>
  <c r="BG151" i="11"/>
  <c r="AS151" i="11"/>
  <c r="BO143" i="11"/>
  <c r="BG143" i="11"/>
  <c r="AY143" i="11"/>
  <c r="AM143" i="11"/>
  <c r="BN143" i="11"/>
  <c r="BF143" i="11"/>
  <c r="AV143" i="11"/>
  <c r="BK143" i="11"/>
  <c r="BC143" i="11"/>
  <c r="AS143" i="11"/>
  <c r="BR143" i="11"/>
  <c r="BJ143" i="11"/>
  <c r="BB143" i="11"/>
  <c r="AP143" i="11"/>
  <c r="BN134" i="11"/>
  <c r="BF134" i="11"/>
  <c r="AV134" i="11"/>
  <c r="BK134" i="11"/>
  <c r="BC134" i="11"/>
  <c r="AS134" i="11"/>
  <c r="BR134" i="11"/>
  <c r="BJ134" i="11"/>
  <c r="BB134" i="11"/>
  <c r="AP134" i="11"/>
  <c r="AY134" i="11"/>
  <c r="AM134" i="11"/>
  <c r="BO134" i="11"/>
  <c r="BG134" i="11"/>
  <c r="BN129" i="11"/>
  <c r="BF129" i="11"/>
  <c r="AV129" i="11"/>
  <c r="BK129" i="11"/>
  <c r="BC129" i="11"/>
  <c r="AS129" i="11"/>
  <c r="BR129" i="11"/>
  <c r="BJ129" i="11"/>
  <c r="BB129" i="11"/>
  <c r="AP129" i="11"/>
  <c r="BO129" i="11"/>
  <c r="BG129" i="11"/>
  <c r="AY129" i="11"/>
  <c r="AM129" i="11"/>
  <c r="BN121" i="11"/>
  <c r="BF121" i="11"/>
  <c r="AV121" i="11"/>
  <c r="BK121" i="11"/>
  <c r="BC121" i="11"/>
  <c r="AS121" i="11"/>
  <c r="BR121" i="11"/>
  <c r="BJ121" i="11"/>
  <c r="BB121" i="11"/>
  <c r="AP121" i="11"/>
  <c r="BO121" i="11"/>
  <c r="BG121" i="11"/>
  <c r="AY121" i="11"/>
  <c r="AM121" i="11"/>
  <c r="T126" i="11"/>
  <c r="S126" i="11"/>
  <c r="R126" i="11"/>
  <c r="T118" i="11"/>
  <c r="S118" i="11"/>
  <c r="R118" i="11"/>
  <c r="BN127" i="11"/>
  <c r="BF127" i="11"/>
  <c r="AV127" i="11"/>
  <c r="BK127" i="11"/>
  <c r="BC127" i="11"/>
  <c r="AS127" i="11"/>
  <c r="BR127" i="11"/>
  <c r="BJ127" i="11"/>
  <c r="BB127" i="11"/>
  <c r="AP127" i="11"/>
  <c r="BO127" i="11"/>
  <c r="BG127" i="11"/>
  <c r="AY127" i="11"/>
  <c r="AM127" i="11"/>
  <c r="BF119" i="11"/>
  <c r="AV119" i="11"/>
  <c r="AS119" i="11"/>
  <c r="BR119" i="11"/>
  <c r="AP119" i="11"/>
  <c r="BO119" i="11"/>
  <c r="AM119" i="11"/>
  <c r="BN128" i="11"/>
  <c r="BF128" i="11"/>
  <c r="AV128" i="11"/>
  <c r="BK128" i="11"/>
  <c r="BC128" i="11"/>
  <c r="AS128" i="11"/>
  <c r="BR128" i="11"/>
  <c r="BJ128" i="11"/>
  <c r="BB128" i="11"/>
  <c r="AP128" i="11"/>
  <c r="BO128" i="11"/>
  <c r="BG128" i="11"/>
  <c r="AY128" i="11"/>
  <c r="AM128" i="11"/>
  <c r="BN120" i="11"/>
  <c r="BF120" i="11"/>
  <c r="AV120" i="11"/>
  <c r="BK120" i="11"/>
  <c r="BC120" i="11"/>
  <c r="AS120" i="11"/>
  <c r="BR120" i="11"/>
  <c r="BJ120" i="11"/>
  <c r="BB120" i="11"/>
  <c r="AP120" i="11"/>
  <c r="BO120" i="11"/>
  <c r="BG120" i="11"/>
  <c r="AY120" i="11"/>
  <c r="AM120" i="11"/>
  <c r="S116" i="11"/>
  <c r="T116" i="11"/>
  <c r="R116" i="11"/>
  <c r="BK107" i="11"/>
  <c r="BC107" i="11"/>
  <c r="AS107" i="11"/>
  <c r="BR107" i="11"/>
  <c r="BJ107" i="11"/>
  <c r="BB107" i="11"/>
  <c r="AP107" i="11"/>
  <c r="BO107" i="11"/>
  <c r="BG107" i="11"/>
  <c r="AY107" i="11"/>
  <c r="AM107" i="11"/>
  <c r="BN107" i="11"/>
  <c r="BF107" i="11"/>
  <c r="AV107" i="11"/>
  <c r="BK103" i="11"/>
  <c r="BC103" i="11"/>
  <c r="AS103" i="11"/>
  <c r="BR103" i="11"/>
  <c r="BJ103" i="11"/>
  <c r="BB103" i="11"/>
  <c r="AP103" i="11"/>
  <c r="BO103" i="11"/>
  <c r="BG103" i="11"/>
  <c r="AY103" i="11"/>
  <c r="AM103" i="11"/>
  <c r="BN103" i="11"/>
  <c r="BF103" i="11"/>
  <c r="AV103" i="11"/>
  <c r="BK100" i="11"/>
  <c r="BC100" i="11"/>
  <c r="AS100" i="11"/>
  <c r="BR100" i="11"/>
  <c r="BJ100" i="11"/>
  <c r="BB100" i="11"/>
  <c r="AP100" i="11"/>
  <c r="BO100" i="11"/>
  <c r="BG100" i="11"/>
  <c r="AY100" i="11"/>
  <c r="AM100" i="11"/>
  <c r="BN100" i="11"/>
  <c r="BF100" i="11"/>
  <c r="AV100" i="11"/>
  <c r="BR108" i="11"/>
  <c r="BJ108" i="11"/>
  <c r="BB108" i="11"/>
  <c r="BO108" i="11"/>
  <c r="BF108" i="11"/>
  <c r="AS108" i="11"/>
  <c r="BN108" i="11"/>
  <c r="BC108" i="11"/>
  <c r="AP108" i="11"/>
  <c r="BK108" i="11"/>
  <c r="AY108" i="11"/>
  <c r="AM108" i="11"/>
  <c r="BG108" i="11"/>
  <c r="AV108" i="11"/>
  <c r="BK104" i="11"/>
  <c r="BC104" i="11"/>
  <c r="AS104" i="11"/>
  <c r="BR104" i="11"/>
  <c r="BJ104" i="11"/>
  <c r="BB104" i="11"/>
  <c r="AP104" i="11"/>
  <c r="BO104" i="11"/>
  <c r="BG104" i="11"/>
  <c r="AY104" i="11"/>
  <c r="AM104" i="11"/>
  <c r="BN104" i="11"/>
  <c r="BF104" i="11"/>
  <c r="AV104" i="11"/>
  <c r="AS97" i="11"/>
  <c r="BK95" i="11"/>
  <c r="BC95" i="11"/>
  <c r="AS95" i="11"/>
  <c r="BR95" i="11"/>
  <c r="BJ95" i="11"/>
  <c r="BB95" i="11"/>
  <c r="AP95" i="11"/>
  <c r="BN95" i="11"/>
  <c r="BF95" i="11"/>
  <c r="AV95" i="11"/>
  <c r="BG95" i="11"/>
  <c r="AY95" i="11"/>
  <c r="AM95" i="11"/>
  <c r="BO95" i="11"/>
  <c r="S111" i="11"/>
  <c r="T111" i="11"/>
  <c r="R111" i="11"/>
  <c r="BK102" i="11"/>
  <c r="BC102" i="11"/>
  <c r="AS102" i="11"/>
  <c r="BR102" i="11"/>
  <c r="BJ102" i="11"/>
  <c r="BB102" i="11"/>
  <c r="AP102" i="11"/>
  <c r="BO102" i="11"/>
  <c r="BG102" i="11"/>
  <c r="AY102" i="11"/>
  <c r="AM102" i="11"/>
  <c r="BN102" i="11"/>
  <c r="BF102" i="11"/>
  <c r="AV102" i="11"/>
  <c r="S91" i="11"/>
  <c r="R91" i="11"/>
  <c r="T91" i="11"/>
  <c r="BK83" i="11"/>
  <c r="BC83" i="11"/>
  <c r="AS83" i="11"/>
  <c r="BR83" i="11"/>
  <c r="BJ83" i="11"/>
  <c r="BB83" i="11"/>
  <c r="AP83" i="11"/>
  <c r="BO83" i="11"/>
  <c r="BG83" i="11"/>
  <c r="AY83" i="11"/>
  <c r="AM83" i="11"/>
  <c r="BN83" i="11"/>
  <c r="BF83" i="11"/>
  <c r="AV83" i="11"/>
  <c r="BK75" i="11"/>
  <c r="BC75" i="11"/>
  <c r="AS75" i="11"/>
  <c r="BR75" i="11"/>
  <c r="BJ75" i="11"/>
  <c r="BB75" i="11"/>
  <c r="AP75" i="11"/>
  <c r="BO75" i="11"/>
  <c r="BG75" i="11"/>
  <c r="AY75" i="11"/>
  <c r="AM75" i="11"/>
  <c r="BN75" i="11"/>
  <c r="BF75" i="11"/>
  <c r="AV75" i="11"/>
  <c r="S90" i="11"/>
  <c r="T90" i="11"/>
  <c r="R90" i="11"/>
  <c r="BK84" i="11"/>
  <c r="BC84" i="11"/>
  <c r="AS84" i="11"/>
  <c r="BR84" i="11"/>
  <c r="BJ84" i="11"/>
  <c r="BB84" i="11"/>
  <c r="AP84" i="11"/>
  <c r="BO84" i="11"/>
  <c r="BG84" i="11"/>
  <c r="AY84" i="11"/>
  <c r="AM84" i="11"/>
  <c r="BN84" i="11"/>
  <c r="BF84" i="11"/>
  <c r="AV84" i="11"/>
  <c r="BK76" i="11"/>
  <c r="BC76" i="11"/>
  <c r="AS76" i="11"/>
  <c r="BR76" i="11"/>
  <c r="BJ76" i="11"/>
  <c r="BB76" i="11"/>
  <c r="AP76" i="11"/>
  <c r="BO76" i="11"/>
  <c r="BG76" i="11"/>
  <c r="AY76" i="11"/>
  <c r="AM76" i="11"/>
  <c r="BN76" i="11"/>
  <c r="BF76" i="11"/>
  <c r="AV76" i="11"/>
  <c r="BC71" i="11"/>
  <c r="BB71" i="11"/>
  <c r="AV71" i="11"/>
  <c r="BG71" i="11"/>
  <c r="BK69" i="11"/>
  <c r="BC69" i="11"/>
  <c r="AS69" i="11"/>
  <c r="BR69" i="11"/>
  <c r="BJ69" i="11"/>
  <c r="BB69" i="11"/>
  <c r="AP69" i="11"/>
  <c r="BN69" i="11"/>
  <c r="BF69" i="11"/>
  <c r="AV69" i="11"/>
  <c r="AY69" i="11"/>
  <c r="AM69" i="11"/>
  <c r="BO69" i="11"/>
  <c r="BG69" i="11"/>
  <c r="BK67" i="11"/>
  <c r="BC67" i="11"/>
  <c r="AS67" i="11"/>
  <c r="BR67" i="11"/>
  <c r="BJ67" i="11"/>
  <c r="BB67" i="11"/>
  <c r="AP67" i="11"/>
  <c r="BN67" i="11"/>
  <c r="BF67" i="11"/>
  <c r="AV67" i="11"/>
  <c r="AY67" i="11"/>
  <c r="AM67" i="11"/>
  <c r="BO67" i="11"/>
  <c r="BG67" i="11"/>
  <c r="BR93" i="11"/>
  <c r="BJ93" i="11"/>
  <c r="BB93" i="11"/>
  <c r="AP93" i="11"/>
  <c r="BK93" i="11"/>
  <c r="AY93" i="11"/>
  <c r="BG93" i="11"/>
  <c r="AV93" i="11"/>
  <c r="BO93" i="11"/>
  <c r="BF93" i="11"/>
  <c r="AS93" i="11"/>
  <c r="BN93" i="11"/>
  <c r="BC93" i="11"/>
  <c r="AM93" i="11"/>
  <c r="BK85" i="11"/>
  <c r="BC85" i="11"/>
  <c r="AS85" i="11"/>
  <c r="BR85" i="11"/>
  <c r="BJ85" i="11"/>
  <c r="BB85" i="11"/>
  <c r="AP85" i="11"/>
  <c r="BO85" i="11"/>
  <c r="BG85" i="11"/>
  <c r="AY85" i="11"/>
  <c r="AM85" i="11"/>
  <c r="BN85" i="11"/>
  <c r="BF85" i="11"/>
  <c r="AV85" i="11"/>
  <c r="BK77" i="11"/>
  <c r="BC77" i="11"/>
  <c r="AS77" i="11"/>
  <c r="BR77" i="11"/>
  <c r="BJ77" i="11"/>
  <c r="BB77" i="11"/>
  <c r="AP77" i="11"/>
  <c r="BO77" i="11"/>
  <c r="BG77" i="11"/>
  <c r="AY77" i="11"/>
  <c r="AM77" i="11"/>
  <c r="BN77" i="11"/>
  <c r="BF77" i="11"/>
  <c r="AV77" i="11"/>
  <c r="BR63" i="11"/>
  <c r="BJ63" i="11"/>
  <c r="BB63" i="11"/>
  <c r="AP63" i="11"/>
  <c r="BN63" i="11"/>
  <c r="BF63" i="11"/>
  <c r="AV63" i="11"/>
  <c r="BG63" i="11"/>
  <c r="AM63" i="11"/>
  <c r="BC63" i="11"/>
  <c r="BO63" i="11"/>
  <c r="AY63" i="11"/>
  <c r="BK63" i="11"/>
  <c r="AS63" i="11"/>
  <c r="S92" i="11"/>
  <c r="T92" i="11"/>
  <c r="R92" i="11"/>
  <c r="BK82" i="11"/>
  <c r="BC82" i="11"/>
  <c r="AS82" i="11"/>
  <c r="BR82" i="11"/>
  <c r="BJ82" i="11"/>
  <c r="BB82" i="11"/>
  <c r="AP82" i="11"/>
  <c r="BO82" i="11"/>
  <c r="BG82" i="11"/>
  <c r="AY82" i="11"/>
  <c r="AM82" i="11"/>
  <c r="BN82" i="11"/>
  <c r="BF82" i="11"/>
  <c r="AV82" i="11"/>
  <c r="BK74" i="11"/>
  <c r="BC74" i="11"/>
  <c r="AS74" i="11"/>
  <c r="BR74" i="11"/>
  <c r="BJ74" i="11"/>
  <c r="BB74" i="11"/>
  <c r="AP74" i="11"/>
  <c r="BO74" i="11"/>
  <c r="BG74" i="11"/>
  <c r="AY74" i="11"/>
  <c r="AM74" i="11"/>
  <c r="BN74" i="11"/>
  <c r="BF74" i="11"/>
  <c r="AV74" i="11"/>
  <c r="T41" i="11"/>
  <c r="S41" i="11"/>
  <c r="R41" i="11"/>
  <c r="S33" i="11"/>
  <c r="S57" i="11"/>
  <c r="T57" i="11"/>
  <c r="R57" i="11"/>
  <c r="S54" i="11"/>
  <c r="R54" i="11"/>
  <c r="T54" i="11"/>
  <c r="T51" i="11"/>
  <c r="S51" i="11"/>
  <c r="R51" i="11"/>
  <c r="T46" i="11"/>
  <c r="S46" i="11"/>
  <c r="R46" i="11"/>
  <c r="T38" i="11"/>
  <c r="S38" i="11"/>
  <c r="R38" i="11"/>
  <c r="T47" i="11"/>
  <c r="S47" i="11"/>
  <c r="R47" i="11"/>
  <c r="T39" i="11"/>
  <c r="S39" i="11"/>
  <c r="R39" i="11"/>
  <c r="BR64" i="11"/>
  <c r="BJ64" i="11"/>
  <c r="BB64" i="11"/>
  <c r="AP64" i="11"/>
  <c r="BN64" i="11"/>
  <c r="BF64" i="11"/>
  <c r="AV64" i="11"/>
  <c r="BO64" i="11"/>
  <c r="AY64" i="11"/>
  <c r="BK64" i="11"/>
  <c r="AS64" i="11"/>
  <c r="BG64" i="11"/>
  <c r="AM64" i="11"/>
  <c r="BC64" i="11"/>
  <c r="BR60" i="11"/>
  <c r="BJ60" i="11"/>
  <c r="BB60" i="11"/>
  <c r="AP60" i="11"/>
  <c r="BN60" i="11"/>
  <c r="BF60" i="11"/>
  <c r="AV60" i="11"/>
  <c r="BO60" i="11"/>
  <c r="AY60" i="11"/>
  <c r="BK60" i="11"/>
  <c r="AS60" i="11"/>
  <c r="BG60" i="11"/>
  <c r="AM60" i="11"/>
  <c r="BC60" i="11"/>
  <c r="BJ52" i="11"/>
  <c r="AM52" i="11"/>
  <c r="BN40" i="11"/>
  <c r="BF40" i="11"/>
  <c r="AV40" i="11"/>
  <c r="BK40" i="11"/>
  <c r="BC40" i="11"/>
  <c r="AS40" i="11"/>
  <c r="BR40" i="11"/>
  <c r="BJ40" i="11"/>
  <c r="BB40" i="11"/>
  <c r="AP40" i="11"/>
  <c r="BO40" i="11"/>
  <c r="BG40" i="11"/>
  <c r="AY40" i="11"/>
  <c r="AM40" i="11"/>
  <c r="S28" i="11"/>
  <c r="T28" i="11"/>
  <c r="R28" i="11"/>
  <c r="S19" i="11"/>
  <c r="T19" i="11"/>
  <c r="R19" i="11"/>
  <c r="S29" i="11"/>
  <c r="T29" i="11"/>
  <c r="R29" i="11"/>
  <c r="S18" i="11"/>
  <c r="R18" i="11"/>
  <c r="T18" i="11"/>
  <c r="T9" i="11"/>
  <c r="S9" i="11"/>
  <c r="R9" i="11"/>
  <c r="S26" i="11"/>
  <c r="T26" i="11"/>
  <c r="R26" i="11"/>
  <c r="T10" i="11"/>
  <c r="S10" i="11"/>
  <c r="R10" i="11"/>
  <c r="S31" i="11"/>
  <c r="R31" i="11"/>
  <c r="T31" i="11"/>
  <c r="S23" i="11"/>
  <c r="T23" i="11"/>
  <c r="R23" i="11"/>
  <c r="S17" i="11"/>
  <c r="T17" i="11"/>
  <c r="R17" i="11"/>
  <c r="T11" i="11"/>
  <c r="S11" i="11"/>
  <c r="R11" i="11"/>
  <c r="BK186" i="11"/>
  <c r="BC186" i="11"/>
  <c r="AS186" i="11"/>
  <c r="BR186" i="11"/>
  <c r="BJ186" i="11"/>
  <c r="BB186" i="11"/>
  <c r="AP186" i="11"/>
  <c r="BO186" i="11"/>
  <c r="BG186" i="11"/>
  <c r="AY186" i="11"/>
  <c r="AM186" i="11"/>
  <c r="BN186" i="11"/>
  <c r="BF186" i="11"/>
  <c r="AV186" i="11"/>
  <c r="BK187" i="11"/>
  <c r="BC187" i="11"/>
  <c r="AS187" i="11"/>
  <c r="BR187" i="11"/>
  <c r="BJ187" i="11"/>
  <c r="BB187" i="11"/>
  <c r="AP187" i="11"/>
  <c r="BO187" i="11"/>
  <c r="BG187" i="11"/>
  <c r="AY187" i="11"/>
  <c r="AM187" i="11"/>
  <c r="BN187" i="11"/>
  <c r="BF187" i="11"/>
  <c r="AV187" i="11"/>
  <c r="BK188" i="11"/>
  <c r="BC188" i="11"/>
  <c r="AS188" i="11"/>
  <c r="BR188" i="11"/>
  <c r="BJ188" i="11"/>
  <c r="BB188" i="11"/>
  <c r="AP188" i="11"/>
  <c r="BO188" i="11"/>
  <c r="BG188" i="11"/>
  <c r="AY188" i="11"/>
  <c r="AM188" i="11"/>
  <c r="BN188" i="11"/>
  <c r="BF188" i="11"/>
  <c r="AV188" i="11"/>
  <c r="BK180" i="11"/>
  <c r="BC180" i="11"/>
  <c r="AS180" i="11"/>
  <c r="BR180" i="11"/>
  <c r="BJ180" i="11"/>
  <c r="BB180" i="11"/>
  <c r="AP180" i="11"/>
  <c r="BO180" i="11"/>
  <c r="BN180" i="11"/>
  <c r="BF180" i="11"/>
  <c r="AV180" i="11"/>
  <c r="BG180" i="11"/>
  <c r="AY180" i="11"/>
  <c r="AM180" i="11"/>
  <c r="T185" i="11"/>
  <c r="S185" i="11"/>
  <c r="R185" i="11"/>
  <c r="BR176" i="11"/>
  <c r="BJ176" i="11"/>
  <c r="BB176" i="11"/>
  <c r="AP176" i="11"/>
  <c r="BO176" i="11"/>
  <c r="BG176" i="11"/>
  <c r="AY176" i="11"/>
  <c r="AM176" i="11"/>
  <c r="BN176" i="11"/>
  <c r="BF176" i="11"/>
  <c r="AV176" i="11"/>
  <c r="BK176" i="11"/>
  <c r="BC176" i="11"/>
  <c r="AS176" i="11"/>
  <c r="BR174" i="11"/>
  <c r="BJ174" i="11"/>
  <c r="BB174" i="11"/>
  <c r="AP174" i="11"/>
  <c r="BO174" i="11"/>
  <c r="BG174" i="11"/>
  <c r="AY174" i="11"/>
  <c r="AM174" i="11"/>
  <c r="BN174" i="11"/>
  <c r="BF174" i="11"/>
  <c r="AV174" i="11"/>
  <c r="AS174" i="11"/>
  <c r="BK174" i="11"/>
  <c r="BC174" i="11"/>
  <c r="BR166" i="11"/>
  <c r="BJ166" i="11"/>
  <c r="BB166" i="11"/>
  <c r="AP166" i="11"/>
  <c r="BO166" i="11"/>
  <c r="BF166" i="11"/>
  <c r="AS166" i="11"/>
  <c r="BN166" i="11"/>
  <c r="BC166" i="11"/>
  <c r="AM166" i="11"/>
  <c r="AY166" i="11"/>
  <c r="AV166" i="11"/>
  <c r="BK166" i="11"/>
  <c r="BG166" i="11"/>
  <c r="S167" i="11"/>
  <c r="R167" i="11"/>
  <c r="T167" i="11"/>
  <c r="T163" i="11"/>
  <c r="R163" i="11"/>
  <c r="S163" i="11"/>
  <c r="S169" i="11"/>
  <c r="R169" i="11"/>
  <c r="T169" i="11"/>
  <c r="T160" i="11"/>
  <c r="S160" i="11"/>
  <c r="R160" i="11"/>
  <c r="BN157" i="11"/>
  <c r="BF157" i="11"/>
  <c r="AV157" i="11"/>
  <c r="BK157" i="11"/>
  <c r="BC157" i="11"/>
  <c r="AS157" i="11"/>
  <c r="BR157" i="11"/>
  <c r="BB157" i="11"/>
  <c r="BO157" i="11"/>
  <c r="AY157" i="11"/>
  <c r="BJ157" i="11"/>
  <c r="BG157" i="11"/>
  <c r="AP157" i="11"/>
  <c r="AM157" i="11"/>
  <c r="BN161" i="11"/>
  <c r="BF161" i="11"/>
  <c r="AV161" i="11"/>
  <c r="BK161" i="11"/>
  <c r="BC161" i="11"/>
  <c r="AS161" i="11"/>
  <c r="BJ161" i="11"/>
  <c r="AP161" i="11"/>
  <c r="BR161" i="11"/>
  <c r="BB161" i="11"/>
  <c r="BO161" i="11"/>
  <c r="AY161" i="11"/>
  <c r="BG161" i="11"/>
  <c r="AM161" i="11"/>
  <c r="BN158" i="11"/>
  <c r="BF158" i="11"/>
  <c r="AV158" i="11"/>
  <c r="BK158" i="11"/>
  <c r="BC158" i="11"/>
  <c r="AS158" i="11"/>
  <c r="BG158" i="11"/>
  <c r="AM158" i="11"/>
  <c r="BR158" i="11"/>
  <c r="BB158" i="11"/>
  <c r="BJ158" i="11"/>
  <c r="AY158" i="11"/>
  <c r="AP158" i="11"/>
  <c r="BO158" i="11"/>
  <c r="BN154" i="11"/>
  <c r="BF154" i="11"/>
  <c r="AV154" i="11"/>
  <c r="BR154" i="11"/>
  <c r="BG154" i="11"/>
  <c r="AS154" i="11"/>
  <c r="BO154" i="11"/>
  <c r="BC154" i="11"/>
  <c r="AP154" i="11"/>
  <c r="BK154" i="11"/>
  <c r="BB154" i="11"/>
  <c r="AM154" i="11"/>
  <c r="BJ154" i="11"/>
  <c r="AY154" i="11"/>
  <c r="BO148" i="11"/>
  <c r="BG148" i="11"/>
  <c r="AY148" i="11"/>
  <c r="AM148" i="11"/>
  <c r="BN148" i="11"/>
  <c r="BF148" i="11"/>
  <c r="AV148" i="11"/>
  <c r="BK148" i="11"/>
  <c r="BC148" i="11"/>
  <c r="AS148" i="11"/>
  <c r="BR148" i="11"/>
  <c r="BJ148" i="11"/>
  <c r="BB148" i="11"/>
  <c r="AP148" i="11"/>
  <c r="BO140" i="11"/>
  <c r="BG140" i="11"/>
  <c r="AY140" i="11"/>
  <c r="AM140" i="11"/>
  <c r="BN140" i="11"/>
  <c r="BF140" i="11"/>
  <c r="AV140" i="11"/>
  <c r="BK140" i="11"/>
  <c r="BC140" i="11"/>
  <c r="AS140" i="11"/>
  <c r="BR140" i="11"/>
  <c r="BJ140" i="11"/>
  <c r="BB140" i="11"/>
  <c r="AP140" i="11"/>
  <c r="BN156" i="11"/>
  <c r="BF156" i="11"/>
  <c r="BK156" i="11"/>
  <c r="BC156" i="11"/>
  <c r="BO156" i="11"/>
  <c r="AY156" i="11"/>
  <c r="AM156" i="11"/>
  <c r="BJ156" i="11"/>
  <c r="AV156" i="11"/>
  <c r="AS156" i="11"/>
  <c r="BR156" i="11"/>
  <c r="AP156" i="11"/>
  <c r="BG156" i="11"/>
  <c r="BB156" i="11"/>
  <c r="BN149" i="11"/>
  <c r="BF149" i="11"/>
  <c r="AV149" i="11"/>
  <c r="BJ149" i="11"/>
  <c r="AY149" i="11"/>
  <c r="BR149" i="11"/>
  <c r="BG149" i="11"/>
  <c r="AS149" i="11"/>
  <c r="BO149" i="11"/>
  <c r="BC149" i="11"/>
  <c r="AP149" i="11"/>
  <c r="BK149" i="11"/>
  <c r="BB149" i="11"/>
  <c r="AM149" i="11"/>
  <c r="BO141" i="11"/>
  <c r="BG141" i="11"/>
  <c r="AY141" i="11"/>
  <c r="AM141" i="11"/>
  <c r="BN141" i="11"/>
  <c r="BF141" i="11"/>
  <c r="AV141" i="11"/>
  <c r="BK141" i="11"/>
  <c r="BC141" i="11"/>
  <c r="AS141" i="11"/>
  <c r="BR141" i="11"/>
  <c r="BJ141" i="11"/>
  <c r="BB141" i="11"/>
  <c r="AP141" i="11"/>
  <c r="BN136" i="11"/>
  <c r="BF136" i="11"/>
  <c r="AV136" i="11"/>
  <c r="BK136" i="11"/>
  <c r="BC136" i="11"/>
  <c r="AS136" i="11"/>
  <c r="BR136" i="11"/>
  <c r="BJ136" i="11"/>
  <c r="BB136" i="11"/>
  <c r="AP136" i="11"/>
  <c r="AY136" i="11"/>
  <c r="AM136" i="11"/>
  <c r="BO136" i="11"/>
  <c r="BG136" i="11"/>
  <c r="BN150" i="11"/>
  <c r="BF150" i="11"/>
  <c r="AV150" i="11"/>
  <c r="BR150" i="11"/>
  <c r="BG150" i="11"/>
  <c r="AS150" i="11"/>
  <c r="BO150" i="11"/>
  <c r="BC150" i="11"/>
  <c r="AP150" i="11"/>
  <c r="BK150" i="11"/>
  <c r="BB150" i="11"/>
  <c r="AM150" i="11"/>
  <c r="BJ150" i="11"/>
  <c r="AY150" i="11"/>
  <c r="BO142" i="11"/>
  <c r="BG142" i="11"/>
  <c r="AY142" i="11"/>
  <c r="AM142" i="11"/>
  <c r="BN142" i="11"/>
  <c r="BF142" i="11"/>
  <c r="AV142" i="11"/>
  <c r="BK142" i="11"/>
  <c r="BC142" i="11"/>
  <c r="AS142" i="11"/>
  <c r="BR142" i="11"/>
  <c r="BJ142" i="11"/>
  <c r="BB142" i="11"/>
  <c r="AP142" i="11"/>
  <c r="T151" i="11"/>
  <c r="S151" i="11"/>
  <c r="R151" i="11"/>
  <c r="R143" i="11"/>
  <c r="T143" i="11"/>
  <c r="S143" i="11"/>
  <c r="T129" i="11"/>
  <c r="S129" i="11"/>
  <c r="R129" i="11"/>
  <c r="T121" i="11"/>
  <c r="S121" i="11"/>
  <c r="R121" i="11"/>
  <c r="BR130" i="11"/>
  <c r="BJ130" i="11"/>
  <c r="BB130" i="11"/>
  <c r="AP130" i="11"/>
  <c r="BN130" i="11"/>
  <c r="BC130" i="11"/>
  <c r="AM130" i="11"/>
  <c r="BK130" i="11"/>
  <c r="AY130" i="11"/>
  <c r="BG130" i="11"/>
  <c r="AV130" i="11"/>
  <c r="BO130" i="11"/>
  <c r="BF130" i="11"/>
  <c r="AS130" i="11"/>
  <c r="BN122" i="11"/>
  <c r="BF122" i="11"/>
  <c r="AV122" i="11"/>
  <c r="BK122" i="11"/>
  <c r="BC122" i="11"/>
  <c r="AS122" i="11"/>
  <c r="BR122" i="11"/>
  <c r="BJ122" i="11"/>
  <c r="BB122" i="11"/>
  <c r="AP122" i="11"/>
  <c r="BO122" i="11"/>
  <c r="BG122" i="11"/>
  <c r="AY122" i="11"/>
  <c r="AM122" i="11"/>
  <c r="BN117" i="11"/>
  <c r="BF117" i="11"/>
  <c r="AV117" i="11"/>
  <c r="BK117" i="11"/>
  <c r="BC117" i="11"/>
  <c r="AS117" i="11"/>
  <c r="BR117" i="11"/>
  <c r="BJ117" i="11"/>
  <c r="BB117" i="11"/>
  <c r="AP117" i="11"/>
  <c r="BO117" i="11"/>
  <c r="BG117" i="11"/>
  <c r="AY117" i="11"/>
  <c r="AM117" i="11"/>
  <c r="T127" i="11"/>
  <c r="S127" i="11"/>
  <c r="R127" i="11"/>
  <c r="T119" i="11"/>
  <c r="S119" i="11"/>
  <c r="R119" i="11"/>
  <c r="T128" i="11"/>
  <c r="S128" i="11"/>
  <c r="R128" i="11"/>
  <c r="T120" i="11"/>
  <c r="S120" i="11"/>
  <c r="R120" i="11"/>
  <c r="BR109" i="11"/>
  <c r="BJ109" i="11"/>
  <c r="BB109" i="11"/>
  <c r="AP109" i="11"/>
  <c r="BN109" i="11"/>
  <c r="BC109" i="11"/>
  <c r="AM109" i="11"/>
  <c r="BK109" i="11"/>
  <c r="AY109" i="11"/>
  <c r="BG109" i="11"/>
  <c r="AV109" i="11"/>
  <c r="BO109" i="11"/>
  <c r="BF109" i="11"/>
  <c r="AS109" i="11"/>
  <c r="T105" i="11"/>
  <c r="S105" i="11"/>
  <c r="R105" i="11"/>
  <c r="BN112" i="11"/>
  <c r="BF112" i="11"/>
  <c r="AV112" i="11"/>
  <c r="BR112" i="11"/>
  <c r="BJ112" i="11"/>
  <c r="BB112" i="11"/>
  <c r="AP112" i="11"/>
  <c r="BK112" i="11"/>
  <c r="AS112" i="11"/>
  <c r="BG112" i="11"/>
  <c r="AM112" i="11"/>
  <c r="BC112" i="11"/>
  <c r="BO112" i="11"/>
  <c r="AY112" i="11"/>
  <c r="T106" i="11"/>
  <c r="S106" i="11"/>
  <c r="R106" i="11"/>
  <c r="T101" i="11"/>
  <c r="S101" i="11"/>
  <c r="R101" i="11"/>
  <c r="T96" i="11"/>
  <c r="S96" i="11"/>
  <c r="R96" i="11"/>
  <c r="BN114" i="11"/>
  <c r="BF114" i="11"/>
  <c r="AV114" i="11"/>
  <c r="BR114" i="11"/>
  <c r="BJ114" i="11"/>
  <c r="BB114" i="11"/>
  <c r="AP114" i="11"/>
  <c r="BK114" i="11"/>
  <c r="AS114" i="11"/>
  <c r="BG114" i="11"/>
  <c r="AM114" i="11"/>
  <c r="BC114" i="11"/>
  <c r="BO114" i="11"/>
  <c r="AY114" i="11"/>
  <c r="S110" i="11"/>
  <c r="T98" i="11"/>
  <c r="S98" i="11"/>
  <c r="R98" i="11"/>
  <c r="T87" i="11"/>
  <c r="S87" i="11"/>
  <c r="R87" i="11"/>
  <c r="T79" i="11"/>
  <c r="S79" i="11"/>
  <c r="R79" i="11"/>
  <c r="BK94" i="11"/>
  <c r="BC94" i="11"/>
  <c r="BR94" i="11"/>
  <c r="BJ94" i="11"/>
  <c r="BB94" i="11"/>
  <c r="AP94" i="11"/>
  <c r="BN94" i="11"/>
  <c r="BF94" i="11"/>
  <c r="AV94" i="11"/>
  <c r="BG94" i="11"/>
  <c r="AY94" i="11"/>
  <c r="AS94" i="11"/>
  <c r="BO94" i="11"/>
  <c r="AM94" i="11"/>
  <c r="T88" i="11"/>
  <c r="S88" i="11"/>
  <c r="R88" i="11"/>
  <c r="T80" i="11"/>
  <c r="S80" i="11"/>
  <c r="R80" i="11"/>
  <c r="T72" i="11"/>
  <c r="S72" i="11"/>
  <c r="R72" i="11"/>
  <c r="T70" i="11"/>
  <c r="S70" i="11"/>
  <c r="R70" i="11"/>
  <c r="T68" i="11"/>
  <c r="S68" i="11"/>
  <c r="R68" i="11"/>
  <c r="T66" i="11"/>
  <c r="S66" i="11"/>
  <c r="R66" i="11"/>
  <c r="S89" i="11"/>
  <c r="T89" i="11"/>
  <c r="R89" i="11"/>
  <c r="T81" i="11"/>
  <c r="S81" i="11"/>
  <c r="R81" i="11"/>
  <c r="T73" i="11"/>
  <c r="S73" i="11"/>
  <c r="R73" i="11"/>
  <c r="BR61" i="11"/>
  <c r="BJ61" i="11"/>
  <c r="BB61" i="11"/>
  <c r="AP61" i="11"/>
  <c r="BN61" i="11"/>
  <c r="BF61" i="11"/>
  <c r="AV61" i="11"/>
  <c r="BG61" i="11"/>
  <c r="AM61" i="11"/>
  <c r="BC61" i="11"/>
  <c r="BO61" i="11"/>
  <c r="AY61" i="11"/>
  <c r="BK61" i="11"/>
  <c r="AS61" i="11"/>
  <c r="T86" i="11"/>
  <c r="S86" i="11"/>
  <c r="R86" i="11"/>
  <c r="T78" i="11"/>
  <c r="S78" i="11"/>
  <c r="R78" i="11"/>
  <c r="BN45" i="11"/>
  <c r="BF45" i="11"/>
  <c r="AV45" i="11"/>
  <c r="BK45" i="11"/>
  <c r="BC45" i="11"/>
  <c r="AS45" i="11"/>
  <c r="BR45" i="11"/>
  <c r="BJ45" i="11"/>
  <c r="BB45" i="11"/>
  <c r="AP45" i="11"/>
  <c r="BO45" i="11"/>
  <c r="BG45" i="11"/>
  <c r="AY45" i="11"/>
  <c r="AM45" i="11"/>
  <c r="BR55" i="11"/>
  <c r="BJ55" i="11"/>
  <c r="BB55" i="11"/>
  <c r="AP55" i="11"/>
  <c r="BN55" i="11"/>
  <c r="BC55" i="11"/>
  <c r="AM55" i="11"/>
  <c r="BK55" i="11"/>
  <c r="AY55" i="11"/>
  <c r="BG55" i="11"/>
  <c r="AV55" i="11"/>
  <c r="BO55" i="11"/>
  <c r="BF55" i="11"/>
  <c r="AS55" i="11"/>
  <c r="BR53" i="11"/>
  <c r="BJ53" i="11"/>
  <c r="BB53" i="11"/>
  <c r="AP53" i="11"/>
  <c r="BG53" i="11"/>
  <c r="AV53" i="11"/>
  <c r="BO53" i="11"/>
  <c r="BF53" i="11"/>
  <c r="AS53" i="11"/>
  <c r="BN53" i="11"/>
  <c r="BC53" i="11"/>
  <c r="AM53" i="11"/>
  <c r="BK53" i="11"/>
  <c r="AY53" i="11"/>
  <c r="BN49" i="11"/>
  <c r="BC49" i="11"/>
  <c r="BB49" i="11"/>
  <c r="AY49" i="11"/>
  <c r="BN42" i="11"/>
  <c r="BF42" i="11"/>
  <c r="AV42" i="11"/>
  <c r="BK42" i="11"/>
  <c r="BC42" i="11"/>
  <c r="AS42" i="11"/>
  <c r="BR42" i="11"/>
  <c r="BJ42" i="11"/>
  <c r="BB42" i="11"/>
  <c r="AP42" i="11"/>
  <c r="BO42" i="11"/>
  <c r="BG42" i="11"/>
  <c r="AY42" i="11"/>
  <c r="AM42" i="11"/>
  <c r="BN34" i="11"/>
  <c r="BF34" i="11"/>
  <c r="AV34" i="11"/>
  <c r="BK34" i="11"/>
  <c r="BC34" i="11"/>
  <c r="AS34" i="11"/>
  <c r="BR34" i="11"/>
  <c r="BJ34" i="11"/>
  <c r="BB34" i="11"/>
  <c r="AP34" i="11"/>
  <c r="BO34" i="11"/>
  <c r="BG34" i="11"/>
  <c r="AY34" i="11"/>
  <c r="AM34" i="11"/>
  <c r="S56" i="11"/>
  <c r="T56" i="11"/>
  <c r="R56" i="11"/>
  <c r="BN43" i="11"/>
  <c r="BF43" i="11"/>
  <c r="AV43" i="11"/>
  <c r="BK43" i="11"/>
  <c r="BC43" i="11"/>
  <c r="AS43" i="11"/>
  <c r="BR43" i="11"/>
  <c r="BJ43" i="11"/>
  <c r="BB43" i="11"/>
  <c r="AP43" i="11"/>
  <c r="BO43" i="11"/>
  <c r="BG43" i="11"/>
  <c r="AY43" i="11"/>
  <c r="AM43" i="11"/>
  <c r="BN35" i="11"/>
  <c r="BF35" i="11"/>
  <c r="AV35" i="11"/>
  <c r="BK35" i="11"/>
  <c r="BC35" i="11"/>
  <c r="AS35" i="11"/>
  <c r="BR35" i="11"/>
  <c r="BJ35" i="11"/>
  <c r="BB35" i="11"/>
  <c r="AP35" i="11"/>
  <c r="BO35" i="11"/>
  <c r="BG35" i="11"/>
  <c r="AY35" i="11"/>
  <c r="AM35" i="11"/>
  <c r="S64" i="11"/>
  <c r="T64" i="11"/>
  <c r="R64" i="11"/>
  <c r="S60" i="11"/>
  <c r="T60" i="11"/>
  <c r="R60" i="11"/>
  <c r="T52" i="11"/>
  <c r="S52" i="11"/>
  <c r="R52" i="11"/>
  <c r="T48" i="11"/>
  <c r="S48" i="11"/>
  <c r="R48" i="11"/>
  <c r="T40" i="11"/>
  <c r="S40" i="11"/>
  <c r="R40" i="11"/>
  <c r="BN24" i="11"/>
  <c r="BF24" i="11"/>
  <c r="AV24" i="11"/>
  <c r="BR24" i="11"/>
  <c r="BJ24" i="11"/>
  <c r="BB24" i="11"/>
  <c r="AP24" i="11"/>
  <c r="BO24" i="11"/>
  <c r="AY24" i="11"/>
  <c r="BK24" i="11"/>
  <c r="AS24" i="11"/>
  <c r="BG24" i="11"/>
  <c r="AM24" i="11"/>
  <c r="BC24" i="11"/>
  <c r="S16" i="11"/>
  <c r="T16" i="11"/>
  <c r="R16" i="11"/>
  <c r="BN8" i="11"/>
  <c r="BF8" i="11"/>
  <c r="AV8" i="11"/>
  <c r="BK8" i="11"/>
  <c r="BC8" i="11"/>
  <c r="AS8" i="11"/>
  <c r="BR8" i="11"/>
  <c r="BJ8" i="11"/>
  <c r="BB8" i="11"/>
  <c r="AP8" i="11"/>
  <c r="BO8" i="11"/>
  <c r="BG8" i="11"/>
  <c r="AY8" i="11"/>
  <c r="AM8" i="11"/>
  <c r="BN25" i="11"/>
  <c r="BF25" i="11"/>
  <c r="AV25" i="11"/>
  <c r="BR25" i="11"/>
  <c r="BJ25" i="11"/>
  <c r="BB25" i="11"/>
  <c r="AP25" i="11"/>
  <c r="BG25" i="11"/>
  <c r="AM25" i="11"/>
  <c r="BC25" i="11"/>
  <c r="BO25" i="11"/>
  <c r="AY25" i="11"/>
  <c r="BK25" i="11"/>
  <c r="AS25" i="11"/>
  <c r="BR13" i="11"/>
  <c r="BJ13" i="11"/>
  <c r="BB13" i="11"/>
  <c r="AP13" i="11"/>
  <c r="BG13" i="11"/>
  <c r="AV13" i="11"/>
  <c r="BO13" i="11"/>
  <c r="BF13" i="11"/>
  <c r="AS13" i="11"/>
  <c r="BN13" i="11"/>
  <c r="BC13" i="11"/>
  <c r="AM13" i="11"/>
  <c r="BK13" i="11"/>
  <c r="AY13" i="11"/>
  <c r="BN30" i="11"/>
  <c r="BJ30" i="11"/>
  <c r="BG30" i="11"/>
  <c r="BC30" i="11"/>
  <c r="BJ22" i="11"/>
  <c r="BN15" i="11"/>
  <c r="BN6" i="11"/>
  <c r="BF6" i="11"/>
  <c r="AV6" i="11"/>
  <c r="AP2" i="11"/>
  <c r="BK6" i="11"/>
  <c r="BC6" i="11"/>
  <c r="AS6" i="11"/>
  <c r="BR6" i="11"/>
  <c r="BJ6" i="11"/>
  <c r="BB6" i="11"/>
  <c r="AP6" i="11"/>
  <c r="BO6" i="11"/>
  <c r="BG6" i="11"/>
  <c r="AY6" i="11"/>
  <c r="AM6" i="11"/>
  <c r="BN27" i="11"/>
  <c r="BF27" i="11"/>
  <c r="AV27" i="11"/>
  <c r="BR27" i="11"/>
  <c r="BJ27" i="11"/>
  <c r="BB27" i="11"/>
  <c r="AP27" i="11"/>
  <c r="BG27" i="11"/>
  <c r="AM27" i="11"/>
  <c r="BC27" i="11"/>
  <c r="BO27" i="11"/>
  <c r="AY27" i="11"/>
  <c r="BK27" i="11"/>
  <c r="AS27" i="11"/>
  <c r="S20" i="11"/>
  <c r="T20" i="11"/>
  <c r="R20" i="11"/>
  <c r="BR14" i="11"/>
  <c r="BJ14" i="11"/>
  <c r="BB14" i="11"/>
  <c r="AP14" i="11"/>
  <c r="BO14" i="11"/>
  <c r="BF14" i="11"/>
  <c r="AS14" i="11"/>
  <c r="BN14" i="11"/>
  <c r="BC14" i="11"/>
  <c r="AM14" i="11"/>
  <c r="BK14" i="11"/>
  <c r="AY14" i="11"/>
  <c r="BG14" i="11"/>
  <c r="AV14" i="11"/>
  <c r="BN7" i="11"/>
  <c r="BF7" i="11"/>
  <c r="AV7" i="11"/>
  <c r="BK7" i="11"/>
  <c r="BC7" i="11"/>
  <c r="AS7" i="11"/>
  <c r="BR7" i="11"/>
  <c r="BJ7" i="11"/>
  <c r="BB7" i="11"/>
  <c r="AP7" i="11"/>
  <c r="BO7" i="11"/>
  <c r="BG7" i="11"/>
  <c r="AY7" i="11"/>
  <c r="AM7" i="11"/>
  <c r="T182" i="11"/>
  <c r="S182" i="11"/>
  <c r="R182" i="11"/>
  <c r="T183" i="11"/>
  <c r="S183" i="11"/>
  <c r="R183" i="11"/>
  <c r="T184" i="11"/>
  <c r="S184" i="11"/>
  <c r="R184" i="11"/>
  <c r="P179" i="11"/>
  <c r="Q179" i="11"/>
  <c r="BK185" i="11"/>
  <c r="BC185" i="11"/>
  <c r="AS185" i="11"/>
  <c r="BR185" i="11"/>
  <c r="BJ185" i="11"/>
  <c r="BB185" i="11"/>
  <c r="AP185" i="11"/>
  <c r="BO185" i="11"/>
  <c r="BG185" i="11"/>
  <c r="AY185" i="11"/>
  <c r="AM185" i="11"/>
  <c r="BN185" i="11"/>
  <c r="BF185" i="11"/>
  <c r="AV185" i="11"/>
  <c r="S176" i="11"/>
  <c r="R176" i="11"/>
  <c r="T176" i="11"/>
  <c r="S174" i="11"/>
  <c r="R174" i="11"/>
  <c r="T174" i="11"/>
  <c r="BR170" i="11"/>
  <c r="BJ170" i="11"/>
  <c r="BB170" i="11"/>
  <c r="AP170" i="11"/>
  <c r="BO170" i="11"/>
  <c r="BG170" i="11"/>
  <c r="AY170" i="11"/>
  <c r="AM170" i="11"/>
  <c r="BN170" i="11"/>
  <c r="BF170" i="11"/>
  <c r="AV170" i="11"/>
  <c r="AS170" i="11"/>
  <c r="BK170" i="11"/>
  <c r="BC170" i="11"/>
  <c r="BR175" i="11"/>
  <c r="BJ175" i="11"/>
  <c r="BB175" i="11"/>
  <c r="AP175" i="11"/>
  <c r="BO175" i="11"/>
  <c r="BG175" i="11"/>
  <c r="AY175" i="11"/>
  <c r="AM175" i="11"/>
  <c r="BN175" i="11"/>
  <c r="BF175" i="11"/>
  <c r="AV175" i="11"/>
  <c r="BK175" i="11"/>
  <c r="BC175" i="11"/>
  <c r="AS175" i="11"/>
  <c r="BR171" i="11"/>
  <c r="BJ171" i="11"/>
  <c r="BB171" i="11"/>
  <c r="AP171" i="11"/>
  <c r="BO171" i="11"/>
  <c r="BG171" i="11"/>
  <c r="AY171" i="11"/>
  <c r="AM171" i="11"/>
  <c r="BN171" i="11"/>
  <c r="BF171" i="11"/>
  <c r="AV171" i="11"/>
  <c r="AS171" i="11"/>
  <c r="BK171" i="11"/>
  <c r="BC171" i="11"/>
  <c r="BN164" i="11"/>
  <c r="BF164" i="11"/>
  <c r="AV164" i="11"/>
  <c r="BK164" i="11"/>
  <c r="BC164" i="11"/>
  <c r="AS164" i="11"/>
  <c r="BG164" i="11"/>
  <c r="AM164" i="11"/>
  <c r="BR164" i="11"/>
  <c r="BB164" i="11"/>
  <c r="BO164" i="11"/>
  <c r="AY164" i="11"/>
  <c r="BJ164" i="11"/>
  <c r="AP164" i="11"/>
  <c r="T157" i="11"/>
  <c r="R157" i="11"/>
  <c r="S157" i="11"/>
  <c r="T161" i="11"/>
  <c r="R161" i="11"/>
  <c r="S161" i="11"/>
  <c r="T158" i="11"/>
  <c r="S158" i="11"/>
  <c r="R158" i="11"/>
  <c r="R154" i="11"/>
  <c r="T154" i="11"/>
  <c r="S154" i="11"/>
  <c r="R148" i="11"/>
  <c r="T148" i="11"/>
  <c r="S148" i="11"/>
  <c r="R156" i="11"/>
  <c r="T156" i="11"/>
  <c r="S156" i="11"/>
  <c r="S149" i="11"/>
  <c r="R149" i="11"/>
  <c r="T149" i="11"/>
  <c r="R141" i="11"/>
  <c r="T141" i="11"/>
  <c r="S141" i="11"/>
  <c r="T136" i="11"/>
  <c r="S136" i="11"/>
  <c r="R136" i="11"/>
  <c r="R150" i="11"/>
  <c r="T150" i="11"/>
  <c r="S150" i="11"/>
  <c r="R142" i="11"/>
  <c r="T142" i="11"/>
  <c r="S142" i="11"/>
  <c r="BN152" i="11"/>
  <c r="BF152" i="11"/>
  <c r="AV152" i="11"/>
  <c r="BK152" i="11"/>
  <c r="BB152" i="11"/>
  <c r="AM152" i="11"/>
  <c r="BJ152" i="11"/>
  <c r="AY152" i="11"/>
  <c r="BR152" i="11"/>
  <c r="BG152" i="11"/>
  <c r="AS152" i="11"/>
  <c r="BO152" i="11"/>
  <c r="BC152" i="11"/>
  <c r="AP152" i="11"/>
  <c r="BO147" i="11"/>
  <c r="BG147" i="11"/>
  <c r="AY147" i="11"/>
  <c r="AM147" i="11"/>
  <c r="BN147" i="11"/>
  <c r="BF147" i="11"/>
  <c r="AV147" i="11"/>
  <c r="BK147" i="11"/>
  <c r="BC147" i="11"/>
  <c r="AS147" i="11"/>
  <c r="BR147" i="11"/>
  <c r="BJ147" i="11"/>
  <c r="BB147" i="11"/>
  <c r="AP147" i="11"/>
  <c r="BO139" i="11"/>
  <c r="BG139" i="11"/>
  <c r="AY139" i="11"/>
  <c r="AM139" i="11"/>
  <c r="BN139" i="11"/>
  <c r="BF139" i="11"/>
  <c r="AV139" i="11"/>
  <c r="BK139" i="11"/>
  <c r="BC139" i="11"/>
  <c r="AS139" i="11"/>
  <c r="BR139" i="11"/>
  <c r="BJ139" i="11"/>
  <c r="BB139" i="11"/>
  <c r="AP139" i="11"/>
  <c r="S131" i="11"/>
  <c r="T131" i="11"/>
  <c r="R131" i="11"/>
  <c r="S130" i="11"/>
  <c r="T130" i="11"/>
  <c r="R130" i="11"/>
  <c r="T122" i="11"/>
  <c r="S122" i="11"/>
  <c r="R122" i="11"/>
  <c r="BR115" i="11"/>
  <c r="BC115" i="11"/>
  <c r="AS115" i="11"/>
  <c r="BN123" i="11"/>
  <c r="AY123" i="11"/>
  <c r="BN132" i="11"/>
  <c r="BF132" i="11"/>
  <c r="AV132" i="11"/>
  <c r="BR132" i="11"/>
  <c r="BJ132" i="11"/>
  <c r="BB132" i="11"/>
  <c r="AP132" i="11"/>
  <c r="BK132" i="11"/>
  <c r="AS132" i="11"/>
  <c r="BG132" i="11"/>
  <c r="AM132" i="11"/>
  <c r="BC132" i="11"/>
  <c r="BO132" i="11"/>
  <c r="AY132" i="11"/>
  <c r="BN124" i="11"/>
  <c r="BF124" i="11"/>
  <c r="AV124" i="11"/>
  <c r="BK124" i="11"/>
  <c r="BC124" i="11"/>
  <c r="AS124" i="11"/>
  <c r="BR124" i="11"/>
  <c r="BJ124" i="11"/>
  <c r="BB124" i="11"/>
  <c r="AP124" i="11"/>
  <c r="BO124" i="11"/>
  <c r="BG124" i="11"/>
  <c r="AY124" i="11"/>
  <c r="AM124" i="11"/>
  <c r="S109" i="11"/>
  <c r="T109" i="11"/>
  <c r="R109" i="11"/>
  <c r="BK105" i="11"/>
  <c r="BC105" i="11"/>
  <c r="AS105" i="11"/>
  <c r="BR105" i="11"/>
  <c r="BJ105" i="11"/>
  <c r="BB105" i="11"/>
  <c r="AP105" i="11"/>
  <c r="BO105" i="11"/>
  <c r="BG105" i="11"/>
  <c r="AY105" i="11"/>
  <c r="AM105" i="11"/>
  <c r="BN105" i="11"/>
  <c r="BF105" i="11"/>
  <c r="AV105" i="11"/>
  <c r="BK99" i="11"/>
  <c r="BC99" i="11"/>
  <c r="AS99" i="11"/>
  <c r="BR99" i="11"/>
  <c r="BJ99" i="11"/>
  <c r="BB99" i="11"/>
  <c r="AP99" i="11"/>
  <c r="BO99" i="11"/>
  <c r="BG99" i="11"/>
  <c r="AY99" i="11"/>
  <c r="AM99" i="11"/>
  <c r="BN99" i="11"/>
  <c r="BF99" i="11"/>
  <c r="AV99" i="11"/>
  <c r="S112" i="11"/>
  <c r="T112" i="11"/>
  <c r="R112" i="11"/>
  <c r="BK106" i="11"/>
  <c r="BC106" i="11"/>
  <c r="AS106" i="11"/>
  <c r="BR106" i="11"/>
  <c r="BJ106" i="11"/>
  <c r="BB106" i="11"/>
  <c r="AP106" i="11"/>
  <c r="BO106" i="11"/>
  <c r="BG106" i="11"/>
  <c r="AY106" i="11"/>
  <c r="AM106" i="11"/>
  <c r="BN106" i="11"/>
  <c r="BF106" i="11"/>
  <c r="AV106" i="11"/>
  <c r="BK101" i="11"/>
  <c r="BC101" i="11"/>
  <c r="AS101" i="11"/>
  <c r="BR101" i="11"/>
  <c r="BJ101" i="11"/>
  <c r="BB101" i="11"/>
  <c r="AP101" i="11"/>
  <c r="BO101" i="11"/>
  <c r="BG101" i="11"/>
  <c r="AY101" i="11"/>
  <c r="AM101" i="11"/>
  <c r="BN101" i="11"/>
  <c r="BF101" i="11"/>
  <c r="AV101" i="11"/>
  <c r="BK96" i="11"/>
  <c r="BC96" i="11"/>
  <c r="AS96" i="11"/>
  <c r="BR96" i="11"/>
  <c r="BJ96" i="11"/>
  <c r="BB96" i="11"/>
  <c r="AP96" i="11"/>
  <c r="BO96" i="11"/>
  <c r="BG96" i="11"/>
  <c r="AY96" i="11"/>
  <c r="AM96" i="11"/>
  <c r="BN96" i="11"/>
  <c r="BF96" i="11"/>
  <c r="AV96" i="11"/>
  <c r="S114" i="11"/>
  <c r="T114" i="11"/>
  <c r="R114" i="11"/>
  <c r="BR110" i="11"/>
  <c r="BJ110" i="11"/>
  <c r="BB110" i="11"/>
  <c r="AP110" i="11"/>
  <c r="BK110" i="11"/>
  <c r="AY110" i="11"/>
  <c r="BG110" i="11"/>
  <c r="AV110" i="11"/>
  <c r="BO110" i="11"/>
  <c r="BF110" i="11"/>
  <c r="AS110" i="11"/>
  <c r="BN110" i="11"/>
  <c r="BC110" i="11"/>
  <c r="AM110" i="11"/>
  <c r="BK98" i="11"/>
  <c r="BC98" i="11"/>
  <c r="AS98" i="11"/>
  <c r="BR98" i="11"/>
  <c r="BJ98" i="11"/>
  <c r="BB98" i="11"/>
  <c r="AP98" i="11"/>
  <c r="BO98" i="11"/>
  <c r="BG98" i="11"/>
  <c r="AY98" i="11"/>
  <c r="AM98" i="11"/>
  <c r="BN98" i="11"/>
  <c r="BF98" i="11"/>
  <c r="AV98" i="11"/>
  <c r="BR87" i="11"/>
  <c r="BO87" i="11"/>
  <c r="BB79" i="11"/>
  <c r="AY79" i="11"/>
  <c r="S94" i="11"/>
  <c r="T94" i="11"/>
  <c r="R94" i="11"/>
  <c r="BK88" i="11"/>
  <c r="BC88" i="11"/>
  <c r="AS88" i="11"/>
  <c r="BR88" i="11"/>
  <c r="BJ88" i="11"/>
  <c r="BB88" i="11"/>
  <c r="AP88" i="11"/>
  <c r="BO88" i="11"/>
  <c r="BG88" i="11"/>
  <c r="AY88" i="11"/>
  <c r="AM88" i="11"/>
  <c r="BN88" i="11"/>
  <c r="BF88" i="11"/>
  <c r="AV88" i="11"/>
  <c r="BK80" i="11"/>
  <c r="BC80" i="11"/>
  <c r="AS80" i="11"/>
  <c r="BR80" i="11"/>
  <c r="BJ80" i="11"/>
  <c r="BB80" i="11"/>
  <c r="AP80" i="11"/>
  <c r="BO80" i="11"/>
  <c r="BG80" i="11"/>
  <c r="AY80" i="11"/>
  <c r="AM80" i="11"/>
  <c r="BN80" i="11"/>
  <c r="BF80" i="11"/>
  <c r="AV80" i="11"/>
  <c r="BK72" i="11"/>
  <c r="BC72" i="11"/>
  <c r="AS72" i="11"/>
  <c r="BR72" i="11"/>
  <c r="BJ72" i="11"/>
  <c r="BB72" i="11"/>
  <c r="AP72" i="11"/>
  <c r="BO72" i="11"/>
  <c r="BG72" i="11"/>
  <c r="AY72" i="11"/>
  <c r="AM72" i="11"/>
  <c r="BN72" i="11"/>
  <c r="BF72" i="11"/>
  <c r="AV72" i="11"/>
  <c r="BK70" i="11"/>
  <c r="BC70" i="11"/>
  <c r="AS70" i="11"/>
  <c r="BR70" i="11"/>
  <c r="BJ70" i="11"/>
  <c r="BB70" i="11"/>
  <c r="AP70" i="11"/>
  <c r="BN70" i="11"/>
  <c r="BF70" i="11"/>
  <c r="AV70" i="11"/>
  <c r="AY70" i="11"/>
  <c r="AM70" i="11"/>
  <c r="BO70" i="11"/>
  <c r="BG70" i="11"/>
  <c r="BK68" i="11"/>
  <c r="BC68" i="11"/>
  <c r="AS68" i="11"/>
  <c r="BR68" i="11"/>
  <c r="BJ68" i="11"/>
  <c r="BB68" i="11"/>
  <c r="AP68" i="11"/>
  <c r="BN68" i="11"/>
  <c r="BF68" i="11"/>
  <c r="AV68" i="11"/>
  <c r="AY68" i="11"/>
  <c r="AM68" i="11"/>
  <c r="BO68" i="11"/>
  <c r="BG68" i="11"/>
  <c r="BK66" i="11"/>
  <c r="BC66" i="11"/>
  <c r="AS66" i="11"/>
  <c r="BR66" i="11"/>
  <c r="BJ66" i="11"/>
  <c r="BB66" i="11"/>
  <c r="AP66" i="11"/>
  <c r="BN66" i="11"/>
  <c r="BF66" i="11"/>
  <c r="AV66" i="11"/>
  <c r="AY66" i="11"/>
  <c r="AM66" i="11"/>
  <c r="BO66" i="11"/>
  <c r="BG66" i="11"/>
  <c r="BN89" i="11"/>
  <c r="BK81" i="11"/>
  <c r="BJ81" i="11"/>
  <c r="BG81" i="11"/>
  <c r="BF81" i="11"/>
  <c r="AS73" i="11"/>
  <c r="BR73" i="11"/>
  <c r="AP73" i="11"/>
  <c r="BO73" i="11"/>
  <c r="AM73" i="11"/>
  <c r="BN73" i="11"/>
  <c r="BR59" i="11"/>
  <c r="BJ59" i="11"/>
  <c r="BB59" i="11"/>
  <c r="AP59" i="11"/>
  <c r="BN59" i="11"/>
  <c r="BF59" i="11"/>
  <c r="AV59" i="11"/>
  <c r="BG59" i="11"/>
  <c r="AM59" i="11"/>
  <c r="BC59" i="11"/>
  <c r="BO59" i="11"/>
  <c r="AY59" i="11"/>
  <c r="BK59" i="11"/>
  <c r="AS59" i="11"/>
  <c r="BK86" i="11"/>
  <c r="BC86" i="11"/>
  <c r="AS86" i="11"/>
  <c r="BR86" i="11"/>
  <c r="BJ86" i="11"/>
  <c r="BB86" i="11"/>
  <c r="AP86" i="11"/>
  <c r="BO86" i="11"/>
  <c r="BG86" i="11"/>
  <c r="AY86" i="11"/>
  <c r="AM86" i="11"/>
  <c r="BN86" i="11"/>
  <c r="BF86" i="11"/>
  <c r="AV86" i="11"/>
  <c r="BK78" i="11"/>
  <c r="BC78" i="11"/>
  <c r="AS78" i="11"/>
  <c r="BR78" i="11"/>
  <c r="BJ78" i="11"/>
  <c r="BB78" i="11"/>
  <c r="AP78" i="11"/>
  <c r="BO78" i="11"/>
  <c r="BG78" i="11"/>
  <c r="AY78" i="11"/>
  <c r="AM78" i="11"/>
  <c r="BN78" i="11"/>
  <c r="BF78" i="11"/>
  <c r="AV78" i="11"/>
  <c r="T37" i="11"/>
  <c r="S37" i="11"/>
  <c r="R37" i="11"/>
  <c r="S55" i="11"/>
  <c r="T55" i="11"/>
  <c r="R55" i="11"/>
  <c r="S53" i="11"/>
  <c r="T53" i="11"/>
  <c r="R53" i="11"/>
  <c r="T49" i="11"/>
  <c r="S49" i="11"/>
  <c r="R49" i="11"/>
  <c r="T42" i="11"/>
  <c r="S42" i="11"/>
  <c r="R42" i="11"/>
  <c r="T34" i="11"/>
  <c r="S34" i="11"/>
  <c r="R34" i="11"/>
  <c r="BR56" i="11"/>
  <c r="BJ56" i="11"/>
  <c r="BB56" i="11"/>
  <c r="AP56" i="11"/>
  <c r="BK56" i="11"/>
  <c r="AY56" i="11"/>
  <c r="BG56" i="11"/>
  <c r="AV56" i="11"/>
  <c r="BO56" i="11"/>
  <c r="BF56" i="11"/>
  <c r="AS56" i="11"/>
  <c r="BN56" i="11"/>
  <c r="BC56" i="11"/>
  <c r="AM56" i="11"/>
  <c r="R43" i="11"/>
  <c r="T35" i="11"/>
  <c r="S35" i="11"/>
  <c r="R35" i="11"/>
  <c r="BR62" i="11"/>
  <c r="BJ62" i="11"/>
  <c r="BB62" i="11"/>
  <c r="AP62" i="11"/>
  <c r="BN62" i="11"/>
  <c r="BF62" i="11"/>
  <c r="AV62" i="11"/>
  <c r="BO62" i="11"/>
  <c r="AY62" i="11"/>
  <c r="BK62" i="11"/>
  <c r="AS62" i="11"/>
  <c r="BG62" i="11"/>
  <c r="AM62" i="11"/>
  <c r="BC62" i="11"/>
  <c r="BR58" i="11"/>
  <c r="BJ58" i="11"/>
  <c r="BB58" i="11"/>
  <c r="AP58" i="11"/>
  <c r="BN58" i="11"/>
  <c r="BF58" i="11"/>
  <c r="AV58" i="11"/>
  <c r="BO58" i="11"/>
  <c r="AY58" i="11"/>
  <c r="BK58" i="11"/>
  <c r="AS58" i="11"/>
  <c r="BG58" i="11"/>
  <c r="AM58" i="11"/>
  <c r="BC58" i="11"/>
  <c r="BN50" i="11"/>
  <c r="BF50" i="11"/>
  <c r="AV50" i="11"/>
  <c r="BK50" i="11"/>
  <c r="BC50" i="11"/>
  <c r="AS50" i="11"/>
  <c r="BR50" i="11"/>
  <c r="BJ50" i="11"/>
  <c r="BB50" i="11"/>
  <c r="AP50" i="11"/>
  <c r="BO50" i="11"/>
  <c r="BG50" i="11"/>
  <c r="AY50" i="11"/>
  <c r="AM50" i="11"/>
  <c r="BN44" i="11"/>
  <c r="BF44" i="11"/>
  <c r="AV44" i="11"/>
  <c r="BK44" i="11"/>
  <c r="BC44" i="11"/>
  <c r="AS44" i="11"/>
  <c r="BR44" i="11"/>
  <c r="BJ44" i="11"/>
  <c r="BB44" i="11"/>
  <c r="AP44" i="11"/>
  <c r="BO44" i="11"/>
  <c r="BG44" i="11"/>
  <c r="AY44" i="11"/>
  <c r="AM44" i="11"/>
  <c r="BK36" i="11"/>
  <c r="BG36" i="11"/>
  <c r="S24" i="11"/>
  <c r="T24" i="11"/>
  <c r="R24" i="11"/>
  <c r="BR16" i="11"/>
  <c r="BJ16" i="11"/>
  <c r="BB16" i="11"/>
  <c r="AP16" i="11"/>
  <c r="BK16" i="11"/>
  <c r="AY16" i="11"/>
  <c r="BG16" i="11"/>
  <c r="AV16" i="11"/>
  <c r="BO16" i="11"/>
  <c r="BF16" i="11"/>
  <c r="AS16" i="11"/>
  <c r="BN16" i="11"/>
  <c r="BC16" i="11"/>
  <c r="AM16" i="11"/>
  <c r="T8" i="11"/>
  <c r="S8" i="11"/>
  <c r="S25" i="11"/>
  <c r="T25" i="11"/>
  <c r="R25" i="11"/>
  <c r="S13" i="11"/>
  <c r="T13" i="11"/>
  <c r="R13" i="11"/>
  <c r="S30" i="11"/>
  <c r="T30" i="11"/>
  <c r="R30" i="11"/>
  <c r="S22" i="11"/>
  <c r="T22" i="11"/>
  <c r="R22" i="11"/>
  <c r="S15" i="11"/>
  <c r="T15" i="11"/>
  <c r="R15" i="11"/>
  <c r="T6" i="11"/>
  <c r="S6" i="11"/>
  <c r="R6" i="11"/>
  <c r="S27" i="11"/>
  <c r="T27" i="11"/>
  <c r="R27" i="11"/>
  <c r="BR20" i="11"/>
  <c r="BJ20" i="11"/>
  <c r="BB20" i="11"/>
  <c r="AP20" i="11"/>
  <c r="BK20" i="11"/>
  <c r="AY20" i="11"/>
  <c r="BG20" i="11"/>
  <c r="AV20" i="11"/>
  <c r="BO20" i="11"/>
  <c r="BF20" i="11"/>
  <c r="AS20" i="11"/>
  <c r="BN20" i="11"/>
  <c r="BC20" i="11"/>
  <c r="AM20" i="11"/>
  <c r="S14" i="11"/>
  <c r="R14" i="11"/>
  <c r="T14" i="11"/>
  <c r="T7" i="11"/>
  <c r="S7" i="11"/>
  <c r="R7" i="11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6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7" i="8"/>
  <c r="AH8" i="8"/>
  <c r="AH9" i="8"/>
  <c r="AH10" i="8"/>
  <c r="AH11" i="8"/>
  <c r="AH12" i="8"/>
  <c r="AH13" i="8"/>
  <c r="AH14" i="8"/>
  <c r="N188" i="8"/>
  <c r="N189" i="7" s="1"/>
  <c r="J188" i="8"/>
  <c r="J189" i="7" s="1"/>
  <c r="K188" i="8"/>
  <c r="N187" i="8"/>
  <c r="N188" i="7" s="1"/>
  <c r="J187" i="8"/>
  <c r="J188" i="7" s="1"/>
  <c r="K187" i="8"/>
  <c r="N186" i="8"/>
  <c r="N187" i="7" s="1"/>
  <c r="J186" i="8"/>
  <c r="J187" i="7" s="1"/>
  <c r="K186" i="8"/>
  <c r="N185" i="8"/>
  <c r="N186" i="7" s="1"/>
  <c r="J185" i="8"/>
  <c r="J186" i="7" s="1"/>
  <c r="K185" i="8"/>
  <c r="N184" i="8"/>
  <c r="N185" i="7" s="1"/>
  <c r="J184" i="8"/>
  <c r="J185" i="7" s="1"/>
  <c r="K184" i="8"/>
  <c r="N183" i="8"/>
  <c r="N184" i="7" s="1"/>
  <c r="J183" i="8"/>
  <c r="J184" i="7" s="1"/>
  <c r="K183" i="8"/>
  <c r="N182" i="8"/>
  <c r="N183" i="7" s="1"/>
  <c r="J182" i="8"/>
  <c r="J183" i="7" s="1"/>
  <c r="K182" i="8"/>
  <c r="N181" i="8"/>
  <c r="N182" i="7" s="1"/>
  <c r="J181" i="8"/>
  <c r="J182" i="7" s="1"/>
  <c r="K181" i="8"/>
  <c r="N180" i="8"/>
  <c r="N181" i="7" s="1"/>
  <c r="J180" i="8"/>
  <c r="J181" i="7" s="1"/>
  <c r="K180" i="8"/>
  <c r="N179" i="8"/>
  <c r="N180" i="7" s="1"/>
  <c r="J179" i="8"/>
  <c r="J180" i="7" s="1"/>
  <c r="K179" i="8"/>
  <c r="N178" i="8"/>
  <c r="N179" i="7" s="1"/>
  <c r="J178" i="8"/>
  <c r="J179" i="7" s="1"/>
  <c r="K178" i="8"/>
  <c r="N177" i="8"/>
  <c r="N178" i="7" s="1"/>
  <c r="J177" i="8"/>
  <c r="J178" i="7" s="1"/>
  <c r="K177" i="8"/>
  <c r="N176" i="8"/>
  <c r="N177" i="7" s="1"/>
  <c r="J176" i="8"/>
  <c r="J177" i="7" s="1"/>
  <c r="K176" i="8"/>
  <c r="N175" i="8"/>
  <c r="N176" i="7" s="1"/>
  <c r="J175" i="8"/>
  <c r="J176" i="7" s="1"/>
  <c r="K175" i="8"/>
  <c r="N174" i="8"/>
  <c r="N175" i="7" s="1"/>
  <c r="J174" i="8"/>
  <c r="J175" i="7" s="1"/>
  <c r="K174" i="8"/>
  <c r="N173" i="8"/>
  <c r="N174" i="7" s="1"/>
  <c r="J173" i="8"/>
  <c r="J174" i="7" s="1"/>
  <c r="K173" i="8"/>
  <c r="N172" i="8"/>
  <c r="N173" i="7" s="1"/>
  <c r="J172" i="8"/>
  <c r="J173" i="7" s="1"/>
  <c r="K172" i="8"/>
  <c r="N171" i="8"/>
  <c r="N172" i="7" s="1"/>
  <c r="J171" i="8"/>
  <c r="J172" i="7" s="1"/>
  <c r="K171" i="8"/>
  <c r="N170" i="8"/>
  <c r="N171" i="7" s="1"/>
  <c r="J170" i="8"/>
  <c r="J171" i="7" s="1"/>
  <c r="K170" i="8"/>
  <c r="N169" i="8"/>
  <c r="N170" i="7" s="1"/>
  <c r="J169" i="8"/>
  <c r="J170" i="7" s="1"/>
  <c r="K169" i="8"/>
  <c r="N168" i="8"/>
  <c r="N169" i="7" s="1"/>
  <c r="J168" i="8"/>
  <c r="J169" i="7" s="1"/>
  <c r="K168" i="8"/>
  <c r="N167" i="8"/>
  <c r="N168" i="7" s="1"/>
  <c r="J167" i="8"/>
  <c r="J168" i="7" s="1"/>
  <c r="K167" i="8"/>
  <c r="N166" i="8"/>
  <c r="N167" i="7" s="1"/>
  <c r="J166" i="8"/>
  <c r="J167" i="7" s="1"/>
  <c r="K166" i="8"/>
  <c r="N165" i="8"/>
  <c r="N166" i="7" s="1"/>
  <c r="J165" i="8"/>
  <c r="J166" i="7" s="1"/>
  <c r="K165" i="8"/>
  <c r="N164" i="8"/>
  <c r="N165" i="7" s="1"/>
  <c r="J164" i="8"/>
  <c r="J165" i="7" s="1"/>
  <c r="K164" i="8"/>
  <c r="N163" i="8"/>
  <c r="N164" i="7" s="1"/>
  <c r="J163" i="8"/>
  <c r="J164" i="7" s="1"/>
  <c r="K163" i="8"/>
  <c r="N162" i="8"/>
  <c r="N163" i="7" s="1"/>
  <c r="J162" i="8"/>
  <c r="J163" i="7" s="1"/>
  <c r="K162" i="8"/>
  <c r="N161" i="8"/>
  <c r="N162" i="7" s="1"/>
  <c r="J161" i="8"/>
  <c r="J162" i="7" s="1"/>
  <c r="K161" i="8"/>
  <c r="N160" i="8"/>
  <c r="N161" i="7" s="1"/>
  <c r="J160" i="8"/>
  <c r="J161" i="7" s="1"/>
  <c r="K160" i="8"/>
  <c r="N159" i="8"/>
  <c r="N160" i="7" s="1"/>
  <c r="J159" i="8"/>
  <c r="J160" i="7" s="1"/>
  <c r="K159" i="8"/>
  <c r="N158" i="8"/>
  <c r="N159" i="7" s="1"/>
  <c r="J158" i="8"/>
  <c r="J159" i="7" s="1"/>
  <c r="K158" i="8"/>
  <c r="N157" i="8"/>
  <c r="N158" i="7" s="1"/>
  <c r="J157" i="8"/>
  <c r="J158" i="7" s="1"/>
  <c r="K157" i="8"/>
  <c r="N156" i="8"/>
  <c r="N157" i="7" s="1"/>
  <c r="J156" i="8"/>
  <c r="J157" i="7" s="1"/>
  <c r="K156" i="8"/>
  <c r="N155" i="8"/>
  <c r="N156" i="7" s="1"/>
  <c r="J155" i="8"/>
  <c r="J156" i="7" s="1"/>
  <c r="K155" i="8"/>
  <c r="N154" i="8"/>
  <c r="N155" i="7" s="1"/>
  <c r="J154" i="8"/>
  <c r="J155" i="7" s="1"/>
  <c r="K154" i="8"/>
  <c r="N153" i="8"/>
  <c r="N154" i="7" s="1"/>
  <c r="J153" i="8"/>
  <c r="J154" i="7" s="1"/>
  <c r="K153" i="8"/>
  <c r="N152" i="8"/>
  <c r="N153" i="7" s="1"/>
  <c r="J152" i="8"/>
  <c r="J153" i="7" s="1"/>
  <c r="K152" i="8"/>
  <c r="N151" i="8"/>
  <c r="N152" i="7" s="1"/>
  <c r="J151" i="8"/>
  <c r="J152" i="7" s="1"/>
  <c r="K151" i="8"/>
  <c r="N150" i="8"/>
  <c r="N151" i="7" s="1"/>
  <c r="J150" i="8"/>
  <c r="J151" i="7" s="1"/>
  <c r="K150" i="8"/>
  <c r="N149" i="8"/>
  <c r="N150" i="7" s="1"/>
  <c r="J149" i="8"/>
  <c r="J150" i="7" s="1"/>
  <c r="K149" i="8"/>
  <c r="N148" i="8"/>
  <c r="N149" i="7" s="1"/>
  <c r="J148" i="8"/>
  <c r="J149" i="7" s="1"/>
  <c r="K148" i="8"/>
  <c r="N147" i="8"/>
  <c r="N148" i="7" s="1"/>
  <c r="J147" i="8"/>
  <c r="J148" i="7" s="1"/>
  <c r="K147" i="8"/>
  <c r="N146" i="8"/>
  <c r="N147" i="7" s="1"/>
  <c r="J146" i="8"/>
  <c r="J147" i="7" s="1"/>
  <c r="K146" i="8"/>
  <c r="N145" i="8"/>
  <c r="N146" i="7" s="1"/>
  <c r="J145" i="8"/>
  <c r="J146" i="7" s="1"/>
  <c r="K145" i="8"/>
  <c r="N144" i="8"/>
  <c r="N145" i="7" s="1"/>
  <c r="J144" i="8"/>
  <c r="J145" i="7" s="1"/>
  <c r="K144" i="8"/>
  <c r="N143" i="8"/>
  <c r="N144" i="7" s="1"/>
  <c r="J143" i="8"/>
  <c r="J144" i="7" s="1"/>
  <c r="K143" i="8"/>
  <c r="N142" i="8"/>
  <c r="N143" i="7" s="1"/>
  <c r="J142" i="8"/>
  <c r="J143" i="7" s="1"/>
  <c r="K142" i="8"/>
  <c r="N141" i="8"/>
  <c r="N142" i="7" s="1"/>
  <c r="J141" i="8"/>
  <c r="J142" i="7" s="1"/>
  <c r="K141" i="8"/>
  <c r="N140" i="8"/>
  <c r="N141" i="7" s="1"/>
  <c r="J140" i="8"/>
  <c r="J141" i="7" s="1"/>
  <c r="K140" i="8"/>
  <c r="N139" i="8"/>
  <c r="N140" i="7" s="1"/>
  <c r="J139" i="8"/>
  <c r="J140" i="7" s="1"/>
  <c r="K139" i="8"/>
  <c r="N138" i="8"/>
  <c r="N139" i="7" s="1"/>
  <c r="J138" i="8"/>
  <c r="J139" i="7" s="1"/>
  <c r="K138" i="8"/>
  <c r="N137" i="8"/>
  <c r="N138" i="7" s="1"/>
  <c r="J137" i="8"/>
  <c r="J138" i="7" s="1"/>
  <c r="K137" i="8"/>
  <c r="N136" i="8"/>
  <c r="N137" i="7" s="1"/>
  <c r="J136" i="8"/>
  <c r="J137" i="7" s="1"/>
  <c r="K136" i="8"/>
  <c r="N135" i="8"/>
  <c r="N136" i="7" s="1"/>
  <c r="J135" i="8"/>
  <c r="J136" i="7" s="1"/>
  <c r="K135" i="8"/>
  <c r="N134" i="8"/>
  <c r="N135" i="7" s="1"/>
  <c r="J134" i="8"/>
  <c r="J135" i="7" s="1"/>
  <c r="K134" i="8"/>
  <c r="N133" i="8"/>
  <c r="N134" i="7" s="1"/>
  <c r="J133" i="8"/>
  <c r="J134" i="7" s="1"/>
  <c r="K133" i="8"/>
  <c r="N132" i="8"/>
  <c r="N133" i="7" s="1"/>
  <c r="J132" i="8"/>
  <c r="J133" i="7" s="1"/>
  <c r="K132" i="8"/>
  <c r="N131" i="8"/>
  <c r="N132" i="7" s="1"/>
  <c r="J131" i="8"/>
  <c r="J132" i="7" s="1"/>
  <c r="K131" i="8"/>
  <c r="N130" i="8"/>
  <c r="N131" i="7" s="1"/>
  <c r="J130" i="8"/>
  <c r="J131" i="7" s="1"/>
  <c r="K130" i="8"/>
  <c r="N129" i="8"/>
  <c r="N130" i="7" s="1"/>
  <c r="J129" i="8"/>
  <c r="J130" i="7" s="1"/>
  <c r="K129" i="8"/>
  <c r="N128" i="8"/>
  <c r="N129" i="7" s="1"/>
  <c r="J128" i="8"/>
  <c r="J129" i="7" s="1"/>
  <c r="K128" i="8"/>
  <c r="N127" i="8"/>
  <c r="N128" i="7" s="1"/>
  <c r="J127" i="8"/>
  <c r="J128" i="7" s="1"/>
  <c r="K127" i="8"/>
  <c r="N126" i="8"/>
  <c r="N127" i="7" s="1"/>
  <c r="J126" i="8"/>
  <c r="J127" i="7" s="1"/>
  <c r="K126" i="8"/>
  <c r="N125" i="8"/>
  <c r="N126" i="7" s="1"/>
  <c r="J125" i="8"/>
  <c r="J126" i="7" s="1"/>
  <c r="K125" i="8"/>
  <c r="N124" i="8"/>
  <c r="N125" i="7" s="1"/>
  <c r="J124" i="8"/>
  <c r="J125" i="7" s="1"/>
  <c r="K124" i="8"/>
  <c r="N123" i="8"/>
  <c r="N124" i="7" s="1"/>
  <c r="J123" i="8"/>
  <c r="J124" i="7" s="1"/>
  <c r="K123" i="8"/>
  <c r="N122" i="8"/>
  <c r="N123" i="7" s="1"/>
  <c r="J122" i="8"/>
  <c r="J123" i="7" s="1"/>
  <c r="K122" i="8"/>
  <c r="N121" i="8"/>
  <c r="N122" i="7" s="1"/>
  <c r="J121" i="8"/>
  <c r="J122" i="7" s="1"/>
  <c r="K121" i="8"/>
  <c r="N120" i="8"/>
  <c r="N121" i="7" s="1"/>
  <c r="J120" i="8"/>
  <c r="J121" i="7" s="1"/>
  <c r="K120" i="8"/>
  <c r="N119" i="8"/>
  <c r="N120" i="7" s="1"/>
  <c r="J119" i="8"/>
  <c r="J120" i="7" s="1"/>
  <c r="K119" i="8"/>
  <c r="N118" i="8"/>
  <c r="N119" i="7" s="1"/>
  <c r="J118" i="8"/>
  <c r="J119" i="7" s="1"/>
  <c r="K118" i="8"/>
  <c r="N117" i="8"/>
  <c r="N118" i="7" s="1"/>
  <c r="J117" i="8"/>
  <c r="J118" i="7" s="1"/>
  <c r="K117" i="8"/>
  <c r="N116" i="8"/>
  <c r="N117" i="7" s="1"/>
  <c r="J116" i="8"/>
  <c r="J117" i="7" s="1"/>
  <c r="K116" i="8"/>
  <c r="N115" i="8"/>
  <c r="N116" i="7" s="1"/>
  <c r="J115" i="8"/>
  <c r="J116" i="7" s="1"/>
  <c r="K115" i="8"/>
  <c r="N114" i="8"/>
  <c r="N115" i="7" s="1"/>
  <c r="J114" i="8"/>
  <c r="J115" i="7" s="1"/>
  <c r="K114" i="8"/>
  <c r="N113" i="8"/>
  <c r="N114" i="7" s="1"/>
  <c r="J113" i="8"/>
  <c r="J114" i="7" s="1"/>
  <c r="K113" i="8"/>
  <c r="N112" i="8"/>
  <c r="N113" i="7" s="1"/>
  <c r="J112" i="8"/>
  <c r="J113" i="7" s="1"/>
  <c r="K112" i="8"/>
  <c r="N111" i="8"/>
  <c r="N112" i="7" s="1"/>
  <c r="J111" i="8"/>
  <c r="J112" i="7" s="1"/>
  <c r="K111" i="8"/>
  <c r="N110" i="8"/>
  <c r="N111" i="7" s="1"/>
  <c r="J110" i="8"/>
  <c r="J111" i="7" s="1"/>
  <c r="K110" i="8"/>
  <c r="N109" i="8"/>
  <c r="N110" i="7" s="1"/>
  <c r="J109" i="8"/>
  <c r="J110" i="7" s="1"/>
  <c r="K109" i="8"/>
  <c r="N108" i="8"/>
  <c r="N109" i="7" s="1"/>
  <c r="J108" i="8"/>
  <c r="J109" i="7" s="1"/>
  <c r="K108" i="8"/>
  <c r="N107" i="8"/>
  <c r="N108" i="7" s="1"/>
  <c r="J107" i="8"/>
  <c r="J108" i="7" s="1"/>
  <c r="K107" i="8"/>
  <c r="N106" i="8"/>
  <c r="N107" i="7" s="1"/>
  <c r="J106" i="8"/>
  <c r="J107" i="7" s="1"/>
  <c r="K106" i="8"/>
  <c r="N105" i="8"/>
  <c r="N106" i="7" s="1"/>
  <c r="J105" i="8"/>
  <c r="J106" i="7" s="1"/>
  <c r="K105" i="8"/>
  <c r="N104" i="8"/>
  <c r="N105" i="7" s="1"/>
  <c r="J104" i="8"/>
  <c r="J105" i="7" s="1"/>
  <c r="K104" i="8"/>
  <c r="N103" i="8"/>
  <c r="N104" i="7" s="1"/>
  <c r="J103" i="8"/>
  <c r="J104" i="7" s="1"/>
  <c r="K103" i="8"/>
  <c r="N102" i="8"/>
  <c r="N103" i="7" s="1"/>
  <c r="J102" i="8"/>
  <c r="J103" i="7" s="1"/>
  <c r="K102" i="8"/>
  <c r="N101" i="8"/>
  <c r="N102" i="7" s="1"/>
  <c r="J101" i="8"/>
  <c r="J102" i="7" s="1"/>
  <c r="K101" i="8"/>
  <c r="N100" i="8"/>
  <c r="N101" i="7" s="1"/>
  <c r="J100" i="8"/>
  <c r="J101" i="7" s="1"/>
  <c r="K100" i="8"/>
  <c r="N99" i="8"/>
  <c r="N100" i="7" s="1"/>
  <c r="J99" i="8"/>
  <c r="J100" i="7" s="1"/>
  <c r="K99" i="8"/>
  <c r="N98" i="8"/>
  <c r="N99" i="7" s="1"/>
  <c r="J98" i="8"/>
  <c r="J99" i="7" s="1"/>
  <c r="K98" i="8"/>
  <c r="N97" i="8"/>
  <c r="N98" i="7" s="1"/>
  <c r="J97" i="8"/>
  <c r="J98" i="7" s="1"/>
  <c r="K97" i="8"/>
  <c r="N96" i="8"/>
  <c r="N97" i="7" s="1"/>
  <c r="J96" i="8"/>
  <c r="J97" i="7" s="1"/>
  <c r="K96" i="8"/>
  <c r="N95" i="8"/>
  <c r="N96" i="7" s="1"/>
  <c r="J95" i="8"/>
  <c r="J96" i="7" s="1"/>
  <c r="K95" i="8"/>
  <c r="N94" i="8"/>
  <c r="N95" i="7" s="1"/>
  <c r="J94" i="8"/>
  <c r="J95" i="7" s="1"/>
  <c r="K94" i="8"/>
  <c r="N93" i="8"/>
  <c r="N94" i="7" s="1"/>
  <c r="J93" i="8"/>
  <c r="J94" i="7" s="1"/>
  <c r="K93" i="8"/>
  <c r="N92" i="8"/>
  <c r="N93" i="7" s="1"/>
  <c r="J92" i="8"/>
  <c r="J93" i="7" s="1"/>
  <c r="K92" i="8"/>
  <c r="N91" i="8"/>
  <c r="N92" i="7" s="1"/>
  <c r="J91" i="8"/>
  <c r="J92" i="7" s="1"/>
  <c r="K91" i="8"/>
  <c r="N90" i="8"/>
  <c r="N91" i="7" s="1"/>
  <c r="J90" i="8"/>
  <c r="J91" i="7" s="1"/>
  <c r="K90" i="8"/>
  <c r="N89" i="8"/>
  <c r="N90" i="7" s="1"/>
  <c r="J89" i="8"/>
  <c r="J90" i="7" s="1"/>
  <c r="K89" i="8"/>
  <c r="N88" i="8"/>
  <c r="N89" i="7" s="1"/>
  <c r="J88" i="8"/>
  <c r="J89" i="7" s="1"/>
  <c r="K88" i="8"/>
  <c r="N87" i="8"/>
  <c r="N88" i="7" s="1"/>
  <c r="J87" i="8"/>
  <c r="J88" i="7" s="1"/>
  <c r="K87" i="8"/>
  <c r="N86" i="8"/>
  <c r="N87" i="7" s="1"/>
  <c r="J86" i="8"/>
  <c r="J87" i="7" s="1"/>
  <c r="K86" i="8"/>
  <c r="N85" i="8"/>
  <c r="N86" i="7" s="1"/>
  <c r="J85" i="8"/>
  <c r="J86" i="7" s="1"/>
  <c r="K85" i="8"/>
  <c r="N84" i="8"/>
  <c r="N85" i="7" s="1"/>
  <c r="J84" i="8"/>
  <c r="J85" i="7" s="1"/>
  <c r="K84" i="8"/>
  <c r="N83" i="8"/>
  <c r="N84" i="7" s="1"/>
  <c r="J83" i="8"/>
  <c r="J84" i="7" s="1"/>
  <c r="K83" i="8"/>
  <c r="N82" i="8"/>
  <c r="N83" i="7" s="1"/>
  <c r="J82" i="8"/>
  <c r="J83" i="7" s="1"/>
  <c r="K82" i="8"/>
  <c r="N81" i="8"/>
  <c r="N82" i="7" s="1"/>
  <c r="J81" i="8"/>
  <c r="J82" i="7" s="1"/>
  <c r="K81" i="8"/>
  <c r="N80" i="8"/>
  <c r="N81" i="7" s="1"/>
  <c r="J80" i="8"/>
  <c r="J81" i="7" s="1"/>
  <c r="K80" i="8"/>
  <c r="N79" i="8"/>
  <c r="N80" i="7" s="1"/>
  <c r="J79" i="8"/>
  <c r="J80" i="7" s="1"/>
  <c r="K79" i="8"/>
  <c r="N78" i="8"/>
  <c r="N79" i="7" s="1"/>
  <c r="J78" i="8"/>
  <c r="J79" i="7" s="1"/>
  <c r="K78" i="8"/>
  <c r="N77" i="8"/>
  <c r="N78" i="7" s="1"/>
  <c r="J77" i="8"/>
  <c r="J78" i="7" s="1"/>
  <c r="K77" i="8"/>
  <c r="N76" i="8"/>
  <c r="N77" i="7" s="1"/>
  <c r="J76" i="8"/>
  <c r="J77" i="7" s="1"/>
  <c r="K76" i="8"/>
  <c r="N75" i="8"/>
  <c r="N76" i="7" s="1"/>
  <c r="J75" i="8"/>
  <c r="J76" i="7" s="1"/>
  <c r="K75" i="8"/>
  <c r="N74" i="8"/>
  <c r="N75" i="7" s="1"/>
  <c r="J74" i="8"/>
  <c r="J75" i="7" s="1"/>
  <c r="K74" i="8"/>
  <c r="N73" i="8"/>
  <c r="N74" i="7" s="1"/>
  <c r="J73" i="8"/>
  <c r="J74" i="7" s="1"/>
  <c r="K73" i="8"/>
  <c r="N72" i="8"/>
  <c r="N73" i="7" s="1"/>
  <c r="J72" i="8"/>
  <c r="J73" i="7" s="1"/>
  <c r="K72" i="8"/>
  <c r="N71" i="8"/>
  <c r="N72" i="7" s="1"/>
  <c r="J71" i="8"/>
  <c r="J72" i="7" s="1"/>
  <c r="K71" i="8"/>
  <c r="N70" i="8"/>
  <c r="N71" i="7" s="1"/>
  <c r="J70" i="8"/>
  <c r="J71" i="7" s="1"/>
  <c r="K70" i="8"/>
  <c r="N69" i="8"/>
  <c r="N70" i="7" s="1"/>
  <c r="J69" i="8"/>
  <c r="J70" i="7" s="1"/>
  <c r="K69" i="8"/>
  <c r="N68" i="8"/>
  <c r="N69" i="7" s="1"/>
  <c r="J68" i="8"/>
  <c r="J69" i="7" s="1"/>
  <c r="K68" i="8"/>
  <c r="N67" i="8"/>
  <c r="N68" i="7" s="1"/>
  <c r="J67" i="8"/>
  <c r="J68" i="7" s="1"/>
  <c r="K67" i="8"/>
  <c r="N66" i="8"/>
  <c r="N67" i="7" s="1"/>
  <c r="J66" i="8"/>
  <c r="J67" i="7" s="1"/>
  <c r="K66" i="8"/>
  <c r="N65" i="8"/>
  <c r="N66" i="7" s="1"/>
  <c r="J65" i="8"/>
  <c r="J66" i="7" s="1"/>
  <c r="K65" i="8"/>
  <c r="N64" i="8"/>
  <c r="N65" i="7" s="1"/>
  <c r="J64" i="8"/>
  <c r="J65" i="7" s="1"/>
  <c r="K64" i="8"/>
  <c r="N63" i="8"/>
  <c r="N64" i="7" s="1"/>
  <c r="J63" i="8"/>
  <c r="J64" i="7" s="1"/>
  <c r="K63" i="8"/>
  <c r="N62" i="8"/>
  <c r="N63" i="7" s="1"/>
  <c r="J62" i="8"/>
  <c r="J63" i="7" s="1"/>
  <c r="K62" i="8"/>
  <c r="N61" i="8"/>
  <c r="N62" i="7" s="1"/>
  <c r="J61" i="8"/>
  <c r="J62" i="7" s="1"/>
  <c r="K61" i="8"/>
  <c r="N60" i="8"/>
  <c r="N61" i="7" s="1"/>
  <c r="J60" i="8"/>
  <c r="J61" i="7" s="1"/>
  <c r="K60" i="8"/>
  <c r="N59" i="8"/>
  <c r="N60" i="7" s="1"/>
  <c r="J59" i="8"/>
  <c r="J60" i="7" s="1"/>
  <c r="K59" i="8"/>
  <c r="N58" i="8"/>
  <c r="N59" i="7" s="1"/>
  <c r="J58" i="8"/>
  <c r="J59" i="7" s="1"/>
  <c r="K58" i="8"/>
  <c r="N57" i="8"/>
  <c r="N58" i="7" s="1"/>
  <c r="J57" i="8"/>
  <c r="J58" i="7" s="1"/>
  <c r="K57" i="8"/>
  <c r="N56" i="8"/>
  <c r="N57" i="7" s="1"/>
  <c r="J56" i="8"/>
  <c r="J57" i="7" s="1"/>
  <c r="K56" i="8"/>
  <c r="N55" i="8"/>
  <c r="N56" i="7" s="1"/>
  <c r="J55" i="8"/>
  <c r="J56" i="7" s="1"/>
  <c r="K55" i="8"/>
  <c r="N54" i="8"/>
  <c r="N55" i="7" s="1"/>
  <c r="J54" i="8"/>
  <c r="J55" i="7" s="1"/>
  <c r="K54" i="8"/>
  <c r="N53" i="8"/>
  <c r="N54" i="7" s="1"/>
  <c r="J53" i="8"/>
  <c r="J54" i="7" s="1"/>
  <c r="K53" i="8"/>
  <c r="N52" i="8"/>
  <c r="N53" i="7" s="1"/>
  <c r="J52" i="8"/>
  <c r="J53" i="7" s="1"/>
  <c r="K52" i="8"/>
  <c r="N51" i="8"/>
  <c r="N52" i="7" s="1"/>
  <c r="J51" i="8"/>
  <c r="J52" i="7" s="1"/>
  <c r="K51" i="8"/>
  <c r="N50" i="8"/>
  <c r="N51" i="7" s="1"/>
  <c r="J50" i="8"/>
  <c r="J51" i="7" s="1"/>
  <c r="K50" i="8"/>
  <c r="N49" i="8"/>
  <c r="N50" i="7" s="1"/>
  <c r="J49" i="8"/>
  <c r="J50" i="7" s="1"/>
  <c r="K49" i="8"/>
  <c r="N48" i="8"/>
  <c r="N49" i="7" s="1"/>
  <c r="J48" i="8"/>
  <c r="J49" i="7" s="1"/>
  <c r="K48" i="8"/>
  <c r="N47" i="8"/>
  <c r="N48" i="7" s="1"/>
  <c r="J47" i="8"/>
  <c r="J48" i="7" s="1"/>
  <c r="K47" i="8"/>
  <c r="N46" i="8"/>
  <c r="N47" i="7" s="1"/>
  <c r="J46" i="8"/>
  <c r="J47" i="7" s="1"/>
  <c r="K46" i="8"/>
  <c r="N45" i="8"/>
  <c r="N46" i="7" s="1"/>
  <c r="J45" i="8"/>
  <c r="J46" i="7" s="1"/>
  <c r="K45" i="8"/>
  <c r="N44" i="8"/>
  <c r="N45" i="7" s="1"/>
  <c r="J44" i="8"/>
  <c r="J45" i="7" s="1"/>
  <c r="K44" i="8"/>
  <c r="N43" i="8"/>
  <c r="N44" i="7" s="1"/>
  <c r="J43" i="8"/>
  <c r="J44" i="7" s="1"/>
  <c r="K43" i="8"/>
  <c r="N42" i="8"/>
  <c r="N43" i="7" s="1"/>
  <c r="J42" i="8"/>
  <c r="J43" i="7" s="1"/>
  <c r="K42" i="8"/>
  <c r="N41" i="8"/>
  <c r="N42" i="7" s="1"/>
  <c r="J41" i="8"/>
  <c r="J42" i="7" s="1"/>
  <c r="K41" i="8"/>
  <c r="N40" i="8"/>
  <c r="N41" i="7" s="1"/>
  <c r="J40" i="8"/>
  <c r="J41" i="7" s="1"/>
  <c r="K40" i="8"/>
  <c r="N39" i="8"/>
  <c r="N40" i="7" s="1"/>
  <c r="J39" i="8"/>
  <c r="J40" i="7" s="1"/>
  <c r="K39" i="8"/>
  <c r="N38" i="8"/>
  <c r="N39" i="7" s="1"/>
  <c r="J38" i="8"/>
  <c r="J39" i="7" s="1"/>
  <c r="K38" i="8"/>
  <c r="N37" i="8"/>
  <c r="N38" i="7" s="1"/>
  <c r="J37" i="8"/>
  <c r="J38" i="7" s="1"/>
  <c r="K37" i="8"/>
  <c r="N36" i="8"/>
  <c r="N37" i="7" s="1"/>
  <c r="J36" i="8"/>
  <c r="J37" i="7" s="1"/>
  <c r="K36" i="8"/>
  <c r="N35" i="8"/>
  <c r="N36" i="7" s="1"/>
  <c r="J35" i="8"/>
  <c r="J36" i="7" s="1"/>
  <c r="K35" i="8"/>
  <c r="N34" i="8"/>
  <c r="N35" i="7" s="1"/>
  <c r="J34" i="8"/>
  <c r="J35" i="7" s="1"/>
  <c r="K34" i="8"/>
  <c r="N33" i="8"/>
  <c r="N34" i="7" s="1"/>
  <c r="J33" i="8"/>
  <c r="J34" i="7" s="1"/>
  <c r="K33" i="8"/>
  <c r="N32" i="8"/>
  <c r="N33" i="7" s="1"/>
  <c r="J32" i="8"/>
  <c r="J33" i="7" s="1"/>
  <c r="K32" i="8"/>
  <c r="N31" i="8"/>
  <c r="N32" i="7" s="1"/>
  <c r="J31" i="8"/>
  <c r="J32" i="7" s="1"/>
  <c r="K31" i="8"/>
  <c r="N30" i="8"/>
  <c r="N31" i="7" s="1"/>
  <c r="J30" i="8"/>
  <c r="J31" i="7" s="1"/>
  <c r="K30" i="8"/>
  <c r="N29" i="8"/>
  <c r="N30" i="7" s="1"/>
  <c r="J29" i="8"/>
  <c r="J30" i="7" s="1"/>
  <c r="K29" i="8"/>
  <c r="N28" i="8"/>
  <c r="N29" i="7" s="1"/>
  <c r="J28" i="8"/>
  <c r="J29" i="7" s="1"/>
  <c r="K28" i="8"/>
  <c r="N27" i="8"/>
  <c r="N28" i="7" s="1"/>
  <c r="J27" i="8"/>
  <c r="J28" i="7" s="1"/>
  <c r="K27" i="8"/>
  <c r="N26" i="8"/>
  <c r="N27" i="7" s="1"/>
  <c r="J26" i="8"/>
  <c r="J27" i="7" s="1"/>
  <c r="K26" i="8"/>
  <c r="N25" i="8"/>
  <c r="N26" i="7" s="1"/>
  <c r="J25" i="8"/>
  <c r="J26" i="7" s="1"/>
  <c r="K25" i="8"/>
  <c r="N24" i="8"/>
  <c r="N25" i="7" s="1"/>
  <c r="J24" i="8"/>
  <c r="J25" i="7" s="1"/>
  <c r="K24" i="8"/>
  <c r="N23" i="8"/>
  <c r="N24" i="7" s="1"/>
  <c r="J23" i="8"/>
  <c r="J24" i="7" s="1"/>
  <c r="K23" i="8"/>
  <c r="N22" i="8"/>
  <c r="N23" i="7" s="1"/>
  <c r="J22" i="8"/>
  <c r="J23" i="7" s="1"/>
  <c r="K22" i="8"/>
  <c r="N21" i="8"/>
  <c r="N22" i="7" s="1"/>
  <c r="J21" i="8"/>
  <c r="J22" i="7" s="1"/>
  <c r="K21" i="8"/>
  <c r="N20" i="8"/>
  <c r="N21" i="7" s="1"/>
  <c r="J20" i="8"/>
  <c r="J21" i="7" s="1"/>
  <c r="K20" i="8"/>
  <c r="N19" i="8"/>
  <c r="N20" i="7" s="1"/>
  <c r="J19" i="8"/>
  <c r="J20" i="7" s="1"/>
  <c r="K19" i="8"/>
  <c r="N18" i="8"/>
  <c r="N19" i="7" s="1"/>
  <c r="J18" i="8"/>
  <c r="J19" i="7" s="1"/>
  <c r="K18" i="8"/>
  <c r="N17" i="8"/>
  <c r="N18" i="7" s="1"/>
  <c r="J17" i="8"/>
  <c r="J18" i="7" s="1"/>
  <c r="K17" i="8"/>
  <c r="N16" i="8"/>
  <c r="N17" i="7" s="1"/>
  <c r="J16" i="8"/>
  <c r="J17" i="7" s="1"/>
  <c r="K16" i="8"/>
  <c r="N15" i="8"/>
  <c r="N16" i="7" s="1"/>
  <c r="J15" i="8"/>
  <c r="J16" i="7" s="1"/>
  <c r="K15" i="8"/>
  <c r="N14" i="8"/>
  <c r="N15" i="7" s="1"/>
  <c r="J14" i="8"/>
  <c r="J15" i="7" s="1"/>
  <c r="K14" i="8"/>
  <c r="N13" i="8"/>
  <c r="N14" i="7" s="1"/>
  <c r="J13" i="8"/>
  <c r="J14" i="7" s="1"/>
  <c r="K13" i="8"/>
  <c r="N12" i="8"/>
  <c r="N13" i="7" s="1"/>
  <c r="J12" i="8"/>
  <c r="J13" i="7" s="1"/>
  <c r="K12" i="8"/>
  <c r="N11" i="8"/>
  <c r="N12" i="7" s="1"/>
  <c r="J11" i="8"/>
  <c r="J12" i="7" s="1"/>
  <c r="K11" i="8"/>
  <c r="N10" i="8"/>
  <c r="N11" i="7" s="1"/>
  <c r="J10" i="8"/>
  <c r="J11" i="7" s="1"/>
  <c r="K10" i="8"/>
  <c r="N9" i="8"/>
  <c r="N10" i="7" s="1"/>
  <c r="J9" i="8"/>
  <c r="J10" i="7" s="1"/>
  <c r="K9" i="8"/>
  <c r="N8" i="8"/>
  <c r="N9" i="7" s="1"/>
  <c r="J8" i="8"/>
  <c r="J9" i="7" s="1"/>
  <c r="K8" i="8"/>
  <c r="N7" i="8"/>
  <c r="N8" i="7" s="1"/>
  <c r="J7" i="8"/>
  <c r="J8" i="7" s="1"/>
  <c r="K7" i="8"/>
  <c r="N7" i="7"/>
  <c r="J6" i="8"/>
  <c r="J7" i="7" s="1"/>
  <c r="K6" i="8"/>
  <c r="M6" i="8" s="1"/>
  <c r="BK115" i="11" l="1"/>
  <c r="AP115" i="11"/>
  <c r="AV115" i="11"/>
  <c r="S140" i="11"/>
  <c r="BR15" i="11"/>
  <c r="BK30" i="11"/>
  <c r="BO30" i="11"/>
  <c r="BR30" i="11"/>
  <c r="R21" i="11"/>
  <c r="T33" i="11"/>
  <c r="BO71" i="11"/>
  <c r="BF71" i="11"/>
  <c r="BJ71" i="11"/>
  <c r="BK71" i="11"/>
  <c r="AM17" i="11"/>
  <c r="BF17" i="11"/>
  <c r="AP17" i="11"/>
  <c r="R50" i="11"/>
  <c r="S43" i="11"/>
  <c r="BN81" i="11"/>
  <c r="BO81" i="11"/>
  <c r="BR81" i="11"/>
  <c r="T43" i="11"/>
  <c r="AM81" i="11"/>
  <c r="AP81" i="11"/>
  <c r="AS81" i="11"/>
  <c r="AM115" i="11"/>
  <c r="AY115" i="11"/>
  <c r="BB115" i="11"/>
  <c r="BF115" i="11"/>
  <c r="T140" i="11"/>
  <c r="BF15" i="11"/>
  <c r="AM30" i="11"/>
  <c r="AP30" i="11"/>
  <c r="AV30" i="11"/>
  <c r="R110" i="11"/>
  <c r="T21" i="11"/>
  <c r="AM71" i="11"/>
  <c r="BN71" i="11"/>
  <c r="BR71" i="11"/>
  <c r="BC17" i="11"/>
  <c r="BO17" i="11"/>
  <c r="BB17" i="11"/>
  <c r="AM28" i="11"/>
  <c r="S50" i="11"/>
  <c r="BC47" i="11"/>
  <c r="R69" i="11"/>
  <c r="BF116" i="11"/>
  <c r="AV81" i="11"/>
  <c r="AY81" i="11"/>
  <c r="BB81" i="11"/>
  <c r="BG115" i="11"/>
  <c r="BO115" i="11"/>
  <c r="BJ115" i="11"/>
  <c r="R140" i="11"/>
  <c r="AY15" i="11"/>
  <c r="AS30" i="11"/>
  <c r="AY30" i="11"/>
  <c r="BB30" i="11"/>
  <c r="T110" i="11"/>
  <c r="S21" i="11"/>
  <c r="R33" i="11"/>
  <c r="AY71" i="11"/>
  <c r="AP71" i="11"/>
  <c r="AY17" i="11"/>
  <c r="BN17" i="11"/>
  <c r="AV17" i="11"/>
  <c r="T50" i="11"/>
  <c r="BN47" i="11"/>
  <c r="S69" i="11"/>
  <c r="AY116" i="11"/>
  <c r="AY36" i="11"/>
  <c r="BC36" i="11"/>
  <c r="AY22" i="11"/>
  <c r="AP97" i="11"/>
  <c r="BK19" i="11"/>
  <c r="AP32" i="11"/>
  <c r="BF32" i="11"/>
  <c r="BO36" i="11"/>
  <c r="AV36" i="11"/>
  <c r="AS89" i="11"/>
  <c r="BN22" i="11"/>
  <c r="BJ32" i="11"/>
  <c r="AP36" i="11"/>
  <c r="BF36" i="11"/>
  <c r="AV89" i="11"/>
  <c r="BR32" i="11"/>
  <c r="R67" i="11"/>
  <c r="BB36" i="11"/>
  <c r="BN36" i="11"/>
  <c r="BG89" i="11"/>
  <c r="AM32" i="11"/>
  <c r="AS32" i="11"/>
  <c r="S67" i="11"/>
  <c r="BJ36" i="11"/>
  <c r="AP89" i="11"/>
  <c r="AY32" i="11"/>
  <c r="BC32" i="11"/>
  <c r="T67" i="11"/>
  <c r="BR36" i="11"/>
  <c r="BB89" i="11"/>
  <c r="BG32" i="11"/>
  <c r="BK32" i="11"/>
  <c r="S77" i="11"/>
  <c r="AM36" i="11"/>
  <c r="AM22" i="11"/>
  <c r="AM97" i="11"/>
  <c r="BO19" i="11"/>
  <c r="BO32" i="11"/>
  <c r="T45" i="11"/>
  <c r="BG49" i="11"/>
  <c r="BJ49" i="11"/>
  <c r="BK49" i="11"/>
  <c r="BG37" i="11"/>
  <c r="R12" i="11"/>
  <c r="BO125" i="11"/>
  <c r="BO49" i="11"/>
  <c r="BR49" i="11"/>
  <c r="AV49" i="11"/>
  <c r="BK37" i="11"/>
  <c r="T12" i="11"/>
  <c r="BG10" i="11"/>
  <c r="BR144" i="11"/>
  <c r="AV125" i="11"/>
  <c r="AM49" i="11"/>
  <c r="AP49" i="11"/>
  <c r="AS49" i="11"/>
  <c r="BC22" i="11"/>
  <c r="BK22" i="11"/>
  <c r="BB22" i="11"/>
  <c r="BF22" i="11"/>
  <c r="BJ37" i="11"/>
  <c r="R99" i="11"/>
  <c r="S12" i="11"/>
  <c r="BC48" i="11"/>
  <c r="BN97" i="11"/>
  <c r="BO97" i="11"/>
  <c r="BR97" i="11"/>
  <c r="BF19" i="11"/>
  <c r="AY19" i="11"/>
  <c r="BN19" i="11"/>
  <c r="BR19" i="11"/>
  <c r="BG47" i="11"/>
  <c r="BJ47" i="11"/>
  <c r="BK47" i="11"/>
  <c r="R77" i="11"/>
  <c r="T77" i="11"/>
  <c r="R93" i="11"/>
  <c r="S93" i="11"/>
  <c r="AM116" i="11"/>
  <c r="AP116" i="11"/>
  <c r="AV116" i="11"/>
  <c r="BO37" i="11"/>
  <c r="BR37" i="11"/>
  <c r="AV37" i="11"/>
  <c r="BN48" i="11"/>
  <c r="BJ10" i="11"/>
  <c r="AV144" i="11"/>
  <c r="AM37" i="11"/>
  <c r="AP37" i="11"/>
  <c r="AS37" i="11"/>
  <c r="BF37" i="11"/>
  <c r="AY48" i="11"/>
  <c r="BK10" i="11"/>
  <c r="AY144" i="11"/>
  <c r="BR125" i="11"/>
  <c r="AY37" i="11"/>
  <c r="BB37" i="11"/>
  <c r="BC37" i="11"/>
  <c r="BB48" i="11"/>
  <c r="AV73" i="11"/>
  <c r="AY73" i="11"/>
  <c r="BB73" i="11"/>
  <c r="BC73" i="11"/>
  <c r="AM89" i="11"/>
  <c r="BF89" i="11"/>
  <c r="AY89" i="11"/>
  <c r="BJ89" i="11"/>
  <c r="BC79" i="11"/>
  <c r="BB123" i="11"/>
  <c r="BG22" i="11"/>
  <c r="BO22" i="11"/>
  <c r="BR22" i="11"/>
  <c r="S99" i="11"/>
  <c r="BF52" i="11"/>
  <c r="AV97" i="11"/>
  <c r="AY97" i="11"/>
  <c r="BB97" i="11"/>
  <c r="BC97" i="11"/>
  <c r="AY119" i="11"/>
  <c r="BB119" i="11"/>
  <c r="BC119" i="11"/>
  <c r="BN119" i="11"/>
  <c r="AV19" i="11"/>
  <c r="AM19" i="11"/>
  <c r="BB19" i="11"/>
  <c r="BO47" i="11"/>
  <c r="BR47" i="11"/>
  <c r="AV47" i="11"/>
  <c r="S95" i="11"/>
  <c r="BO116" i="11"/>
  <c r="AS116" i="11"/>
  <c r="BJ116" i="11"/>
  <c r="BN116" i="11"/>
  <c r="R8" i="11"/>
  <c r="BF73" i="11"/>
  <c r="BG73" i="11"/>
  <c r="BJ73" i="11"/>
  <c r="BC89" i="11"/>
  <c r="BO89" i="11"/>
  <c r="BK89" i="11"/>
  <c r="AV79" i="11"/>
  <c r="BN87" i="11"/>
  <c r="BC123" i="11"/>
  <c r="AS22" i="11"/>
  <c r="AP22" i="11"/>
  <c r="T99" i="11"/>
  <c r="AY52" i="11"/>
  <c r="BF97" i="11"/>
  <c r="BG97" i="11"/>
  <c r="BJ97" i="11"/>
  <c r="BG119" i="11"/>
  <c r="BJ119" i="11"/>
  <c r="AS19" i="11"/>
  <c r="BG19" i="11"/>
  <c r="BC19" i="11"/>
  <c r="AM47" i="11"/>
  <c r="AP47" i="11"/>
  <c r="AS47" i="11"/>
  <c r="BC116" i="11"/>
  <c r="BK116" i="11"/>
  <c r="BF79" i="11"/>
  <c r="BG79" i="11"/>
  <c r="BJ79" i="11"/>
  <c r="BK79" i="11"/>
  <c r="AM87" i="11"/>
  <c r="AP87" i="11"/>
  <c r="AS87" i="11"/>
  <c r="BG123" i="11"/>
  <c r="BJ123" i="11"/>
  <c r="BK123" i="11"/>
  <c r="T173" i="11"/>
  <c r="BC52" i="11"/>
  <c r="BO52" i="11"/>
  <c r="BK52" i="11"/>
  <c r="BR52" i="11"/>
  <c r="T95" i="11"/>
  <c r="BN79" i="11"/>
  <c r="BO79" i="11"/>
  <c r="BR79" i="11"/>
  <c r="AV87" i="11"/>
  <c r="AY87" i="11"/>
  <c r="BB87" i="11"/>
  <c r="BC87" i="11"/>
  <c r="BO123" i="11"/>
  <c r="BR123" i="11"/>
  <c r="AV123" i="11"/>
  <c r="R173" i="11"/>
  <c r="BN52" i="11"/>
  <c r="AV52" i="11"/>
  <c r="AP52" i="11"/>
  <c r="AM79" i="11"/>
  <c r="AP79" i="11"/>
  <c r="BF87" i="11"/>
  <c r="BG87" i="11"/>
  <c r="BJ87" i="11"/>
  <c r="AM123" i="11"/>
  <c r="AP123" i="11"/>
  <c r="AS123" i="11"/>
  <c r="S173" i="11"/>
  <c r="AS52" i="11"/>
  <c r="BG52" i="11"/>
  <c r="R95" i="11"/>
  <c r="AM125" i="11"/>
  <c r="AP125" i="11"/>
  <c r="AS125" i="11"/>
  <c r="BF125" i="11"/>
  <c r="BG48" i="11"/>
  <c r="BJ48" i="11"/>
  <c r="BK48" i="11"/>
  <c r="BO10" i="11"/>
  <c r="BR10" i="11"/>
  <c r="AV10" i="11"/>
  <c r="AP144" i="11"/>
  <c r="AS144" i="11"/>
  <c r="BF144" i="11"/>
  <c r="BG144" i="11"/>
  <c r="R45" i="11"/>
  <c r="AY125" i="11"/>
  <c r="BB125" i="11"/>
  <c r="BC125" i="11"/>
  <c r="BN125" i="11"/>
  <c r="BO48" i="11"/>
  <c r="BR48" i="11"/>
  <c r="AV48" i="11"/>
  <c r="AM10" i="11"/>
  <c r="AP10" i="11"/>
  <c r="AS10" i="11"/>
  <c r="BF10" i="11"/>
  <c r="BB144" i="11"/>
  <c r="BC144" i="11"/>
  <c r="BN144" i="11"/>
  <c r="BO144" i="11"/>
  <c r="S45" i="11"/>
  <c r="BG125" i="11"/>
  <c r="BJ125" i="11"/>
  <c r="AM48" i="11"/>
  <c r="AP48" i="11"/>
  <c r="AS48" i="11"/>
  <c r="AY10" i="11"/>
  <c r="BB10" i="11"/>
  <c r="BC10" i="11"/>
  <c r="BJ144" i="11"/>
  <c r="BK144" i="11"/>
  <c r="Q189" i="11"/>
  <c r="U179" i="11"/>
  <c r="U189" i="11" s="1"/>
  <c r="BO15" i="11"/>
  <c r="BK15" i="11"/>
  <c r="AP15" i="11"/>
  <c r="BR138" i="11"/>
  <c r="AV15" i="11"/>
  <c r="AM15" i="11"/>
  <c r="BB15" i="11"/>
  <c r="AS15" i="11"/>
  <c r="BG15" i="11"/>
  <c r="BC15" i="11"/>
  <c r="AY28" i="11"/>
  <c r="AV138" i="11"/>
  <c r="BJ28" i="11"/>
  <c r="AY138" i="11"/>
  <c r="BN28" i="11"/>
  <c r="BG28" i="11"/>
  <c r="BO28" i="11"/>
  <c r="BR28" i="11"/>
  <c r="AP138" i="11"/>
  <c r="AS138" i="11"/>
  <c r="BF138" i="11"/>
  <c r="BG138" i="11"/>
  <c r="AS28" i="11"/>
  <c r="AP28" i="11"/>
  <c r="AV28" i="11"/>
  <c r="BB138" i="11"/>
  <c r="BC138" i="11"/>
  <c r="BN138" i="11"/>
  <c r="BO138" i="11"/>
  <c r="BC28" i="11"/>
  <c r="BK28" i="11"/>
  <c r="BB28" i="11"/>
  <c r="BJ138" i="11"/>
  <c r="BK138" i="11"/>
  <c r="M7" i="8"/>
  <c r="M8" i="7" s="1"/>
  <c r="K8" i="7"/>
  <c r="M15" i="8"/>
  <c r="M16" i="7" s="1"/>
  <c r="K16" i="7"/>
  <c r="M23" i="8"/>
  <c r="M24" i="7" s="1"/>
  <c r="K24" i="7"/>
  <c r="M31" i="8"/>
  <c r="M32" i="7" s="1"/>
  <c r="K32" i="7"/>
  <c r="M43" i="8"/>
  <c r="M44" i="7" s="1"/>
  <c r="K44" i="7"/>
  <c r="M47" i="8"/>
  <c r="M48" i="7" s="1"/>
  <c r="K48" i="7"/>
  <c r="M51" i="8"/>
  <c r="M52" i="7" s="1"/>
  <c r="K52" i="7"/>
  <c r="M75" i="8"/>
  <c r="M76" i="7" s="1"/>
  <c r="K76" i="7"/>
  <c r="M79" i="8"/>
  <c r="M80" i="7" s="1"/>
  <c r="K80" i="7"/>
  <c r="M87" i="8"/>
  <c r="M88" i="7" s="1"/>
  <c r="K88" i="7"/>
  <c r="M95" i="8"/>
  <c r="M96" i="7" s="1"/>
  <c r="K96" i="7"/>
  <c r="M99" i="8"/>
  <c r="M100" i="7" s="1"/>
  <c r="K100" i="7"/>
  <c r="M107" i="8"/>
  <c r="M108" i="7" s="1"/>
  <c r="K108" i="7"/>
  <c r="M115" i="8"/>
  <c r="M116" i="7" s="1"/>
  <c r="K116" i="7"/>
  <c r="M119" i="8"/>
  <c r="M120" i="7" s="1"/>
  <c r="K120" i="7"/>
  <c r="M127" i="8"/>
  <c r="M128" i="7" s="1"/>
  <c r="K128" i="7"/>
  <c r="M139" i="8"/>
  <c r="K140" i="7"/>
  <c r="M179" i="8"/>
  <c r="M180" i="7" s="1"/>
  <c r="K180" i="7"/>
  <c r="M183" i="8"/>
  <c r="M184" i="7" s="1"/>
  <c r="K184" i="7"/>
  <c r="M7" i="7"/>
  <c r="K7" i="7"/>
  <c r="M10" i="8"/>
  <c r="M11" i="7" s="1"/>
  <c r="K11" i="7"/>
  <c r="M14" i="8"/>
  <c r="M15" i="7" s="1"/>
  <c r="K15" i="7"/>
  <c r="M18" i="8"/>
  <c r="M19" i="7" s="1"/>
  <c r="K19" i="7"/>
  <c r="M22" i="8"/>
  <c r="M23" i="7" s="1"/>
  <c r="K23" i="7"/>
  <c r="M26" i="8"/>
  <c r="M27" i="7" s="1"/>
  <c r="K27" i="7"/>
  <c r="M30" i="8"/>
  <c r="M31" i="7" s="1"/>
  <c r="K31" i="7"/>
  <c r="M34" i="8"/>
  <c r="M35" i="7" s="1"/>
  <c r="K35" i="7"/>
  <c r="M38" i="8"/>
  <c r="M39" i="7" s="1"/>
  <c r="K39" i="7"/>
  <c r="M42" i="8"/>
  <c r="M43" i="7" s="1"/>
  <c r="K43" i="7"/>
  <c r="M46" i="8"/>
  <c r="M47" i="7" s="1"/>
  <c r="K47" i="7"/>
  <c r="M50" i="8"/>
  <c r="M51" i="7" s="1"/>
  <c r="K51" i="7"/>
  <c r="M54" i="8"/>
  <c r="M55" i="7" s="1"/>
  <c r="K55" i="7"/>
  <c r="M58" i="8"/>
  <c r="M59" i="7" s="1"/>
  <c r="K59" i="7"/>
  <c r="M62" i="8"/>
  <c r="M63" i="7" s="1"/>
  <c r="K63" i="7"/>
  <c r="M66" i="8"/>
  <c r="M67" i="7" s="1"/>
  <c r="K67" i="7"/>
  <c r="M70" i="8"/>
  <c r="M71" i="7" s="1"/>
  <c r="K71" i="7"/>
  <c r="M74" i="8"/>
  <c r="M75" i="7" s="1"/>
  <c r="K75" i="7"/>
  <c r="M78" i="8"/>
  <c r="M79" i="7" s="1"/>
  <c r="K79" i="7"/>
  <c r="M82" i="8"/>
  <c r="M83" i="7" s="1"/>
  <c r="K83" i="7"/>
  <c r="M86" i="8"/>
  <c r="M87" i="7" s="1"/>
  <c r="K87" i="7"/>
  <c r="M90" i="8"/>
  <c r="M91" i="7" s="1"/>
  <c r="K91" i="7"/>
  <c r="M94" i="8"/>
  <c r="M95" i="7" s="1"/>
  <c r="K95" i="7"/>
  <c r="M98" i="8"/>
  <c r="M99" i="7" s="1"/>
  <c r="K99" i="7"/>
  <c r="M102" i="8"/>
  <c r="M103" i="7" s="1"/>
  <c r="K103" i="7"/>
  <c r="M106" i="8"/>
  <c r="M107" i="7" s="1"/>
  <c r="K107" i="7"/>
  <c r="M110" i="8"/>
  <c r="M111" i="7" s="1"/>
  <c r="K111" i="7"/>
  <c r="M114" i="8"/>
  <c r="M115" i="7" s="1"/>
  <c r="K115" i="7"/>
  <c r="M118" i="8"/>
  <c r="M119" i="7" s="1"/>
  <c r="K119" i="7"/>
  <c r="M122" i="8"/>
  <c r="M123" i="7" s="1"/>
  <c r="K123" i="7"/>
  <c r="M126" i="8"/>
  <c r="M127" i="7" s="1"/>
  <c r="K127" i="7"/>
  <c r="M130" i="8"/>
  <c r="K131" i="7"/>
  <c r="M134" i="8"/>
  <c r="K135" i="7"/>
  <c r="M138" i="8"/>
  <c r="M139" i="7" s="1"/>
  <c r="K139" i="7"/>
  <c r="M142" i="8"/>
  <c r="K143" i="7"/>
  <c r="M146" i="8"/>
  <c r="K147" i="7"/>
  <c r="M150" i="8"/>
  <c r="M151" i="7" s="1"/>
  <c r="K151" i="7"/>
  <c r="M154" i="8"/>
  <c r="M155" i="7" s="1"/>
  <c r="K155" i="7"/>
  <c r="M158" i="8"/>
  <c r="K159" i="7"/>
  <c r="M162" i="8"/>
  <c r="M163" i="7" s="1"/>
  <c r="K163" i="7"/>
  <c r="M166" i="8"/>
  <c r="M167" i="7" s="1"/>
  <c r="K167" i="7"/>
  <c r="M170" i="8"/>
  <c r="M171" i="7" s="1"/>
  <c r="K171" i="7"/>
  <c r="M174" i="8"/>
  <c r="K175" i="7"/>
  <c r="M178" i="8"/>
  <c r="K179" i="7"/>
  <c r="M182" i="8"/>
  <c r="K183" i="7"/>
  <c r="M186" i="8"/>
  <c r="K187" i="7"/>
  <c r="M11" i="8"/>
  <c r="M12" i="7" s="1"/>
  <c r="K12" i="7"/>
  <c r="M27" i="8"/>
  <c r="M28" i="7" s="1"/>
  <c r="K28" i="7"/>
  <c r="M143" i="8"/>
  <c r="K144" i="7"/>
  <c r="M147" i="8"/>
  <c r="K148" i="7"/>
  <c r="M155" i="8"/>
  <c r="M156" i="7" s="1"/>
  <c r="K156" i="7"/>
  <c r="M159" i="8"/>
  <c r="K160" i="7"/>
  <c r="M163" i="8"/>
  <c r="M164" i="7" s="1"/>
  <c r="K164" i="7"/>
  <c r="M13" i="8"/>
  <c r="M14" i="7" s="1"/>
  <c r="K14" i="7"/>
  <c r="M17" i="8"/>
  <c r="M18" i="7" s="1"/>
  <c r="K18" i="7"/>
  <c r="M25" i="8"/>
  <c r="M26" i="7" s="1"/>
  <c r="K26" i="7"/>
  <c r="M29" i="8"/>
  <c r="M30" i="7" s="1"/>
  <c r="K30" i="7"/>
  <c r="M33" i="8"/>
  <c r="M34" i="7" s="1"/>
  <c r="K34" i="7"/>
  <c r="M37" i="8"/>
  <c r="M38" i="7" s="1"/>
  <c r="K38" i="7"/>
  <c r="M41" i="8"/>
  <c r="M42" i="7" s="1"/>
  <c r="K42" i="7"/>
  <c r="M45" i="8"/>
  <c r="M46" i="7" s="1"/>
  <c r="K46" i="7"/>
  <c r="M49" i="8"/>
  <c r="M50" i="7" s="1"/>
  <c r="K50" i="7"/>
  <c r="M53" i="8"/>
  <c r="M54" i="7" s="1"/>
  <c r="K54" i="7"/>
  <c r="M57" i="8"/>
  <c r="M58" i="7" s="1"/>
  <c r="K58" i="7"/>
  <c r="M61" i="8"/>
  <c r="M62" i="7" s="1"/>
  <c r="K62" i="7"/>
  <c r="M65" i="8"/>
  <c r="M66" i="7" s="1"/>
  <c r="K66" i="7"/>
  <c r="M69" i="8"/>
  <c r="M70" i="7" s="1"/>
  <c r="K70" i="7"/>
  <c r="M73" i="8"/>
  <c r="M74" i="7" s="1"/>
  <c r="K74" i="7"/>
  <c r="M77" i="8"/>
  <c r="M78" i="7" s="1"/>
  <c r="K78" i="7"/>
  <c r="M81" i="8"/>
  <c r="M82" i="7" s="1"/>
  <c r="K82" i="7"/>
  <c r="M85" i="8"/>
  <c r="M86" i="7" s="1"/>
  <c r="K86" i="7"/>
  <c r="M89" i="8"/>
  <c r="M90" i="7" s="1"/>
  <c r="K90" i="7"/>
  <c r="M93" i="8"/>
  <c r="M94" i="7" s="1"/>
  <c r="K94" i="7"/>
  <c r="M97" i="8"/>
  <c r="M98" i="7" s="1"/>
  <c r="K98" i="7"/>
  <c r="M101" i="8"/>
  <c r="M102" i="7" s="1"/>
  <c r="K102" i="7"/>
  <c r="M105" i="8"/>
  <c r="M106" i="7" s="1"/>
  <c r="K106" i="7"/>
  <c r="M109" i="8"/>
  <c r="M110" i="7" s="1"/>
  <c r="K110" i="7"/>
  <c r="M113" i="8"/>
  <c r="M114" i="7" s="1"/>
  <c r="K114" i="7"/>
  <c r="M117" i="8"/>
  <c r="M118" i="7" s="1"/>
  <c r="K118" i="7"/>
  <c r="M121" i="8"/>
  <c r="M122" i="7" s="1"/>
  <c r="K122" i="7"/>
  <c r="M125" i="8"/>
  <c r="M126" i="7" s="1"/>
  <c r="K126" i="7"/>
  <c r="M129" i="8"/>
  <c r="K130" i="7"/>
  <c r="M133" i="8"/>
  <c r="K134" i="7"/>
  <c r="M137" i="8"/>
  <c r="M138" i="7" s="1"/>
  <c r="K138" i="7"/>
  <c r="M141" i="8"/>
  <c r="K142" i="7"/>
  <c r="M145" i="8"/>
  <c r="K146" i="7"/>
  <c r="M149" i="8"/>
  <c r="K150" i="7"/>
  <c r="M153" i="8"/>
  <c r="M154" i="7" s="1"/>
  <c r="K154" i="7"/>
  <c r="M157" i="8"/>
  <c r="M158" i="7" s="1"/>
  <c r="K158" i="7"/>
  <c r="M161" i="8"/>
  <c r="M162" i="7" s="1"/>
  <c r="K162" i="7"/>
  <c r="M165" i="8"/>
  <c r="M166" i="7" s="1"/>
  <c r="K166" i="7"/>
  <c r="M169" i="8"/>
  <c r="M170" i="7" s="1"/>
  <c r="K170" i="7"/>
  <c r="M173" i="8"/>
  <c r="M174" i="7" s="1"/>
  <c r="K174" i="7"/>
  <c r="M177" i="8"/>
  <c r="K178" i="7"/>
  <c r="M181" i="8"/>
  <c r="M182" i="7" s="1"/>
  <c r="K182" i="7"/>
  <c r="M185" i="8"/>
  <c r="K186" i="7"/>
  <c r="M19" i="8"/>
  <c r="M20" i="7" s="1"/>
  <c r="K20" i="7"/>
  <c r="M35" i="8"/>
  <c r="M36" i="7" s="1"/>
  <c r="K36" i="7"/>
  <c r="M39" i="8"/>
  <c r="M40" i="7" s="1"/>
  <c r="K40" i="7"/>
  <c r="M55" i="8"/>
  <c r="M56" i="7" s="1"/>
  <c r="K56" i="7"/>
  <c r="M59" i="8"/>
  <c r="M60" i="7" s="1"/>
  <c r="K60" i="7"/>
  <c r="M63" i="8"/>
  <c r="M64" i="7" s="1"/>
  <c r="K64" i="7"/>
  <c r="M67" i="8"/>
  <c r="M68" i="7" s="1"/>
  <c r="K68" i="7"/>
  <c r="M71" i="8"/>
  <c r="M72" i="7" s="1"/>
  <c r="K72" i="7"/>
  <c r="M83" i="8"/>
  <c r="M84" i="7" s="1"/>
  <c r="K84" i="7"/>
  <c r="M91" i="8"/>
  <c r="M92" i="7" s="1"/>
  <c r="K92" i="7"/>
  <c r="M103" i="8"/>
  <c r="M104" i="7" s="1"/>
  <c r="K104" i="7"/>
  <c r="M111" i="8"/>
  <c r="M112" i="7" s="1"/>
  <c r="K112" i="7"/>
  <c r="M123" i="8"/>
  <c r="M124" i="7" s="1"/>
  <c r="K124" i="7"/>
  <c r="M131" i="8"/>
  <c r="K132" i="7"/>
  <c r="M135" i="8"/>
  <c r="K136" i="7"/>
  <c r="M151" i="8"/>
  <c r="M152" i="7" s="1"/>
  <c r="K152" i="7"/>
  <c r="M167" i="8"/>
  <c r="M168" i="7" s="1"/>
  <c r="K168" i="7"/>
  <c r="M171" i="8"/>
  <c r="M172" i="7" s="1"/>
  <c r="K172" i="7"/>
  <c r="M175" i="8"/>
  <c r="M176" i="7" s="1"/>
  <c r="K176" i="7"/>
  <c r="M187" i="8"/>
  <c r="K188" i="7"/>
  <c r="M9" i="8"/>
  <c r="M10" i="7" s="1"/>
  <c r="K10" i="7"/>
  <c r="M21" i="8"/>
  <c r="M22" i="7" s="1"/>
  <c r="K22" i="7"/>
  <c r="M8" i="8"/>
  <c r="M9" i="7" s="1"/>
  <c r="K9" i="7"/>
  <c r="M12" i="8"/>
  <c r="M13" i="7" s="1"/>
  <c r="K13" i="7"/>
  <c r="M16" i="8"/>
  <c r="M17" i="7" s="1"/>
  <c r="K17" i="7"/>
  <c r="M20" i="8"/>
  <c r="M21" i="7" s="1"/>
  <c r="K21" i="7"/>
  <c r="M24" i="8"/>
  <c r="M25" i="7" s="1"/>
  <c r="K25" i="7"/>
  <c r="M28" i="8"/>
  <c r="M29" i="7" s="1"/>
  <c r="K29" i="7"/>
  <c r="M32" i="8"/>
  <c r="M33" i="7" s="1"/>
  <c r="K33" i="7"/>
  <c r="M36" i="8"/>
  <c r="M37" i="7" s="1"/>
  <c r="K37" i="7"/>
  <c r="M40" i="8"/>
  <c r="K41" i="7"/>
  <c r="M44" i="8"/>
  <c r="K45" i="7"/>
  <c r="M48" i="8"/>
  <c r="M49" i="7" s="1"/>
  <c r="K49" i="7"/>
  <c r="M52" i="8"/>
  <c r="M53" i="7" s="1"/>
  <c r="K53" i="7"/>
  <c r="M56" i="8"/>
  <c r="M57" i="7" s="1"/>
  <c r="K57" i="7"/>
  <c r="M60" i="8"/>
  <c r="M61" i="7" s="1"/>
  <c r="K61" i="7"/>
  <c r="M64" i="8"/>
  <c r="M65" i="7" s="1"/>
  <c r="K65" i="7"/>
  <c r="M68" i="8"/>
  <c r="M69" i="7" s="1"/>
  <c r="K69" i="7"/>
  <c r="M72" i="8"/>
  <c r="M73" i="7" s="1"/>
  <c r="K73" i="7"/>
  <c r="M76" i="8"/>
  <c r="M77" i="7" s="1"/>
  <c r="K77" i="7"/>
  <c r="M80" i="8"/>
  <c r="M81" i="7" s="1"/>
  <c r="K81" i="7"/>
  <c r="M84" i="8"/>
  <c r="M85" i="7" s="1"/>
  <c r="K85" i="7"/>
  <c r="M88" i="8"/>
  <c r="M89" i="7" s="1"/>
  <c r="K89" i="7"/>
  <c r="M92" i="8"/>
  <c r="M93" i="7" s="1"/>
  <c r="K93" i="7"/>
  <c r="M96" i="8"/>
  <c r="K97" i="7"/>
  <c r="M100" i="8"/>
  <c r="M101" i="7" s="1"/>
  <c r="K101" i="7"/>
  <c r="M104" i="8"/>
  <c r="M105" i="7" s="1"/>
  <c r="K105" i="7"/>
  <c r="M108" i="8"/>
  <c r="M109" i="7" s="1"/>
  <c r="K109" i="7"/>
  <c r="M112" i="8"/>
  <c r="M113" i="7" s="1"/>
  <c r="K113" i="7"/>
  <c r="M116" i="8"/>
  <c r="M117" i="7" s="1"/>
  <c r="K117" i="7"/>
  <c r="M120" i="8"/>
  <c r="M121" i="7" s="1"/>
  <c r="K121" i="7"/>
  <c r="M124" i="8"/>
  <c r="M125" i="7" s="1"/>
  <c r="K125" i="7"/>
  <c r="M128" i="8"/>
  <c r="K129" i="7"/>
  <c r="M132" i="8"/>
  <c r="K133" i="7"/>
  <c r="M136" i="8"/>
  <c r="M137" i="7" s="1"/>
  <c r="K137" i="7"/>
  <c r="M140" i="8"/>
  <c r="M141" i="7" s="1"/>
  <c r="K141" i="7"/>
  <c r="M144" i="8"/>
  <c r="M145" i="7" s="1"/>
  <c r="K145" i="7"/>
  <c r="M148" i="8"/>
  <c r="K149" i="7"/>
  <c r="M152" i="8"/>
  <c r="K153" i="7"/>
  <c r="M156" i="8"/>
  <c r="M157" i="7" s="1"/>
  <c r="K157" i="7"/>
  <c r="M160" i="8"/>
  <c r="M161" i="7" s="1"/>
  <c r="K161" i="7"/>
  <c r="M164" i="8"/>
  <c r="M165" i="7" s="1"/>
  <c r="K165" i="7"/>
  <c r="M168" i="8"/>
  <c r="M169" i="7" s="1"/>
  <c r="K169" i="7"/>
  <c r="M172" i="8"/>
  <c r="M173" i="7" s="1"/>
  <c r="K173" i="7"/>
  <c r="M176" i="8"/>
  <c r="K177" i="7"/>
  <c r="M180" i="8"/>
  <c r="K181" i="7"/>
  <c r="M184" i="8"/>
  <c r="K185" i="7"/>
  <c r="M188" i="8"/>
  <c r="K189" i="7"/>
  <c r="O136" i="8"/>
  <c r="P136" i="8" s="1"/>
  <c r="P137" i="7" s="1"/>
  <c r="BK179" i="11"/>
  <c r="BC179" i="11"/>
  <c r="AS179" i="11"/>
  <c r="BR179" i="11"/>
  <c r="BJ179" i="11"/>
  <c r="BB179" i="11"/>
  <c r="AP179" i="11"/>
  <c r="BN179" i="11"/>
  <c r="BF179" i="11"/>
  <c r="AV179" i="11"/>
  <c r="BG179" i="11"/>
  <c r="AY179" i="11"/>
  <c r="AM179" i="11"/>
  <c r="BO179" i="11"/>
  <c r="T179" i="11"/>
  <c r="S179" i="11"/>
  <c r="R179" i="11"/>
  <c r="O154" i="8"/>
  <c r="O155" i="7" s="1"/>
  <c r="O66" i="8"/>
  <c r="P66" i="8" s="1"/>
  <c r="P67" i="7" s="1"/>
  <c r="O22" i="8"/>
  <c r="O23" i="8"/>
  <c r="O43" i="8"/>
  <c r="O51" i="8"/>
  <c r="AI3" i="8"/>
  <c r="AJ131" i="8" s="1"/>
  <c r="O107" i="8" l="1"/>
  <c r="BN137" i="7"/>
  <c r="BF137" i="7"/>
  <c r="AV137" i="7"/>
  <c r="AP137" i="7"/>
  <c r="BJ67" i="7"/>
  <c r="BB67" i="7"/>
  <c r="AS67" i="7"/>
  <c r="AM67" i="7"/>
  <c r="O80" i="8"/>
  <c r="O28" i="8"/>
  <c r="P28" i="8" s="1"/>
  <c r="BL28" i="8" s="1"/>
  <c r="O74" i="8"/>
  <c r="P74" i="8" s="1"/>
  <c r="P75" i="7" s="1"/>
  <c r="O170" i="8"/>
  <c r="Q170" i="8" s="1"/>
  <c r="R170" i="8" s="1"/>
  <c r="R171" i="7" s="1"/>
  <c r="O12" i="8"/>
  <c r="O18" i="8"/>
  <c r="P18" i="8" s="1"/>
  <c r="O119" i="8"/>
  <c r="Q119" i="8" s="1"/>
  <c r="T119" i="8" s="1"/>
  <c r="T120" i="7" s="1"/>
  <c r="O106" i="8"/>
  <c r="P106" i="8" s="1"/>
  <c r="O79" i="8"/>
  <c r="O48" i="8"/>
  <c r="O49" i="7" s="1"/>
  <c r="O15" i="8"/>
  <c r="P15" i="8" s="1"/>
  <c r="P16" i="7" s="1"/>
  <c r="O30" i="8"/>
  <c r="O31" i="7" s="1"/>
  <c r="O127" i="8"/>
  <c r="P127" i="8" s="1"/>
  <c r="S189" i="11"/>
  <c r="Q191" i="11" s="1"/>
  <c r="O110" i="8"/>
  <c r="P110" i="8" s="1"/>
  <c r="P111" i="7" s="1"/>
  <c r="O70" i="8"/>
  <c r="Q70" i="8" s="1"/>
  <c r="O118" i="8"/>
  <c r="O119" i="7" s="1"/>
  <c r="O162" i="8"/>
  <c r="O163" i="7" s="1"/>
  <c r="O50" i="8"/>
  <c r="O51" i="7" s="1"/>
  <c r="O82" i="8"/>
  <c r="P82" i="8" s="1"/>
  <c r="P83" i="7" s="1"/>
  <c r="O41" i="8"/>
  <c r="P41" i="8" s="1"/>
  <c r="AM41" i="8" s="1"/>
  <c r="O114" i="8"/>
  <c r="O115" i="7" s="1"/>
  <c r="O98" i="8"/>
  <c r="Q98" i="8" s="1"/>
  <c r="U98" i="8" s="1"/>
  <c r="O95" i="8"/>
  <c r="P95" i="8" s="1"/>
  <c r="O10" i="8"/>
  <c r="P10" i="8" s="1"/>
  <c r="O26" i="8"/>
  <c r="Q26" i="8" s="1"/>
  <c r="U26" i="8" s="1"/>
  <c r="O160" i="8"/>
  <c r="Q160" i="8" s="1"/>
  <c r="R160" i="8" s="1"/>
  <c r="R161" i="7" s="1"/>
  <c r="O58" i="8"/>
  <c r="O59" i="7" s="1"/>
  <c r="O153" i="8"/>
  <c r="Q153" i="8" s="1"/>
  <c r="R153" i="8" s="1"/>
  <c r="R154" i="7" s="1"/>
  <c r="O35" i="8"/>
  <c r="O36" i="7" s="1"/>
  <c r="O89" i="8"/>
  <c r="Q89" i="8" s="1"/>
  <c r="U89" i="8" s="1"/>
  <c r="O27" i="8"/>
  <c r="O28" i="7" s="1"/>
  <c r="O13" i="8"/>
  <c r="O14" i="7" s="1"/>
  <c r="O34" i="8"/>
  <c r="P34" i="8" s="1"/>
  <c r="P35" i="7" s="1"/>
  <c r="O42" i="8"/>
  <c r="P42" i="8" s="1"/>
  <c r="P43" i="7" s="1"/>
  <c r="O49" i="8"/>
  <c r="Q49" i="8" s="1"/>
  <c r="O56" i="8"/>
  <c r="O57" i="7" s="1"/>
  <c r="O108" i="8"/>
  <c r="P108" i="8" s="1"/>
  <c r="P109" i="7" s="1"/>
  <c r="O25" i="8"/>
  <c r="P25" i="8" s="1"/>
  <c r="P26" i="7" s="1"/>
  <c r="O7" i="8"/>
  <c r="O8" i="7" s="1"/>
  <c r="O90" i="8"/>
  <c r="P90" i="8" s="1"/>
  <c r="O20" i="8"/>
  <c r="Q20" i="8" s="1"/>
  <c r="O183" i="8"/>
  <c r="O184" i="7" s="1"/>
  <c r="O122" i="8"/>
  <c r="Q122" i="8" s="1"/>
  <c r="U122" i="8" s="1"/>
  <c r="T189" i="11"/>
  <c r="Q192" i="11" s="1"/>
  <c r="Q193" i="11"/>
  <c r="Q154" i="8"/>
  <c r="Q155" i="7" s="1"/>
  <c r="O87" i="8"/>
  <c r="O88" i="7" s="1"/>
  <c r="O37" i="8"/>
  <c r="O38" i="7" s="1"/>
  <c r="O75" i="8"/>
  <c r="Q75" i="8" s="1"/>
  <c r="O101" i="8"/>
  <c r="Q101" i="8" s="1"/>
  <c r="O167" i="8"/>
  <c r="Q167" i="8" s="1"/>
  <c r="S167" i="8" s="1"/>
  <c r="S168" i="7" s="1"/>
  <c r="O14" i="8"/>
  <c r="O15" i="7" s="1"/>
  <c r="O126" i="8"/>
  <c r="O85" i="8"/>
  <c r="P85" i="8" s="1"/>
  <c r="O54" i="8"/>
  <c r="O55" i="7" s="1"/>
  <c r="O125" i="8"/>
  <c r="Q125" i="8" s="1"/>
  <c r="O88" i="8"/>
  <c r="Q88" i="8" s="1"/>
  <c r="O78" i="8"/>
  <c r="Q78" i="8" s="1"/>
  <c r="U78" i="8" s="1"/>
  <c r="O62" i="8"/>
  <c r="Q62" i="8" s="1"/>
  <c r="U62" i="8" s="1"/>
  <c r="R189" i="11"/>
  <c r="Q190" i="11" s="1"/>
  <c r="O46" i="8"/>
  <c r="Q46" i="8" s="1"/>
  <c r="O47" i="8"/>
  <c r="P47" i="8" s="1"/>
  <c r="P48" i="7" s="1"/>
  <c r="O53" i="8"/>
  <c r="Q53" i="8" s="1"/>
  <c r="R53" i="8" s="1"/>
  <c r="R54" i="7" s="1"/>
  <c r="O45" i="8"/>
  <c r="P45" i="8" s="1"/>
  <c r="O31" i="8"/>
  <c r="P31" i="8" s="1"/>
  <c r="AY31" i="8" s="1"/>
  <c r="O99" i="8"/>
  <c r="Q99" i="8" s="1"/>
  <c r="O6" i="8"/>
  <c r="P6" i="8" s="1"/>
  <c r="AU6" i="8" s="1"/>
  <c r="O166" i="8"/>
  <c r="O167" i="7" s="1"/>
  <c r="O150" i="8"/>
  <c r="O151" i="7" s="1"/>
  <c r="O94" i="8"/>
  <c r="O95" i="7" s="1"/>
  <c r="O38" i="8"/>
  <c r="O39" i="7" s="1"/>
  <c r="O33" i="8"/>
  <c r="P33" i="8" s="1"/>
  <c r="O124" i="8"/>
  <c r="P124" i="8" s="1"/>
  <c r="O102" i="8"/>
  <c r="P102" i="8" s="1"/>
  <c r="AZ102" i="8" s="1"/>
  <c r="O29" i="8"/>
  <c r="O30" i="7" s="1"/>
  <c r="O17" i="8"/>
  <c r="Q17" i="8" s="1"/>
  <c r="O115" i="8"/>
  <c r="Q115" i="8" s="1"/>
  <c r="U115" i="8" s="1"/>
  <c r="U116" i="7" s="1"/>
  <c r="O86" i="8"/>
  <c r="O87" i="7" s="1"/>
  <c r="O155" i="8"/>
  <c r="Q155" i="8" s="1"/>
  <c r="O81" i="8"/>
  <c r="Q81" i="8" s="1"/>
  <c r="O24" i="8"/>
  <c r="O25" i="7" s="1"/>
  <c r="O165" i="8"/>
  <c r="Q165" i="8" s="1"/>
  <c r="Q166" i="7" s="1"/>
  <c r="O72" i="8"/>
  <c r="P72" i="8" s="1"/>
  <c r="P73" i="7" s="1"/>
  <c r="O179" i="8"/>
  <c r="Q179" i="8" s="1"/>
  <c r="O138" i="8"/>
  <c r="Q138" i="8" s="1"/>
  <c r="U138" i="8" s="1"/>
  <c r="U139" i="7" s="1"/>
  <c r="O121" i="8"/>
  <c r="P121" i="8" s="1"/>
  <c r="P122" i="7" s="1"/>
  <c r="O91" i="8"/>
  <c r="O92" i="7" s="1"/>
  <c r="O63" i="8"/>
  <c r="Q63" i="8" s="1"/>
  <c r="O60" i="8"/>
  <c r="Q60" i="8" s="1"/>
  <c r="O116" i="8"/>
  <c r="O117" i="7" s="1"/>
  <c r="O103" i="8"/>
  <c r="P103" i="8" s="1"/>
  <c r="P104" i="7" s="1"/>
  <c r="O93" i="8"/>
  <c r="P93" i="8" s="1"/>
  <c r="P94" i="7" s="1"/>
  <c r="O71" i="8"/>
  <c r="Q71" i="8" s="1"/>
  <c r="U71" i="8" s="1"/>
  <c r="O65" i="8"/>
  <c r="Q65" i="8" s="1"/>
  <c r="O57" i="8"/>
  <c r="P57" i="8" s="1"/>
  <c r="O92" i="8"/>
  <c r="Q92" i="8" s="1"/>
  <c r="U92" i="8" s="1"/>
  <c r="U93" i="7" s="1"/>
  <c r="O11" i="8"/>
  <c r="O12" i="7" s="1"/>
  <c r="O36" i="8"/>
  <c r="O37" i="7" s="1"/>
  <c r="O84" i="8"/>
  <c r="P84" i="8" s="1"/>
  <c r="O173" i="8"/>
  <c r="O174" i="7" s="1"/>
  <c r="O111" i="8"/>
  <c r="O112" i="7" s="1"/>
  <c r="O175" i="8"/>
  <c r="O176" i="7" s="1"/>
  <c r="O163" i="8"/>
  <c r="O164" i="7" s="1"/>
  <c r="O73" i="8"/>
  <c r="O74" i="7" s="1"/>
  <c r="O69" i="8"/>
  <c r="O70" i="7" s="1"/>
  <c r="O61" i="8"/>
  <c r="Q61" i="8" s="1"/>
  <c r="O16" i="8"/>
  <c r="P16" i="8" s="1"/>
  <c r="P17" i="7" s="1"/>
  <c r="O120" i="8"/>
  <c r="Q120" i="8" s="1"/>
  <c r="O59" i="8"/>
  <c r="P59" i="8" s="1"/>
  <c r="P60" i="7" s="1"/>
  <c r="O68" i="8"/>
  <c r="O100" i="8"/>
  <c r="Q100" i="8" s="1"/>
  <c r="O21" i="8"/>
  <c r="P21" i="8" s="1"/>
  <c r="O9" i="8"/>
  <c r="Q9" i="8" s="1"/>
  <c r="S9" i="8" s="1"/>
  <c r="S10" i="7" s="1"/>
  <c r="O109" i="8"/>
  <c r="P109" i="8" s="1"/>
  <c r="O144" i="8"/>
  <c r="Q144" i="8" s="1"/>
  <c r="O32" i="8"/>
  <c r="Q32" i="8" s="1"/>
  <c r="O157" i="8"/>
  <c r="P157" i="8" s="1"/>
  <c r="P158" i="7" s="1"/>
  <c r="O168" i="8"/>
  <c r="O164" i="8"/>
  <c r="Q164" i="8" s="1"/>
  <c r="O140" i="8"/>
  <c r="Q140" i="8" s="1"/>
  <c r="U140" i="8" s="1"/>
  <c r="O123" i="8"/>
  <c r="Q123" i="8" s="1"/>
  <c r="P51" i="8"/>
  <c r="P52" i="7" s="1"/>
  <c r="O52" i="7"/>
  <c r="Q23" i="8"/>
  <c r="T23" i="8" s="1"/>
  <c r="T24" i="7" s="1"/>
  <c r="O24" i="7"/>
  <c r="O141" i="7"/>
  <c r="O75" i="7"/>
  <c r="O107" i="7"/>
  <c r="O156" i="8"/>
  <c r="Q156" i="8" s="1"/>
  <c r="U156" i="8" s="1"/>
  <c r="U157" i="7" s="1"/>
  <c r="O172" i="8"/>
  <c r="Q172" i="8" s="1"/>
  <c r="U172" i="8" s="1"/>
  <c r="Q136" i="8"/>
  <c r="U136" i="8" s="1"/>
  <c r="O137" i="7"/>
  <c r="O176" i="8"/>
  <c r="M177" i="7"/>
  <c r="O128" i="8"/>
  <c r="M129" i="7"/>
  <c r="O96" i="8"/>
  <c r="M97" i="7"/>
  <c r="O149" i="8"/>
  <c r="M150" i="7"/>
  <c r="O141" i="8"/>
  <c r="M142" i="7"/>
  <c r="O133" i="8"/>
  <c r="M134" i="7"/>
  <c r="O143" i="8"/>
  <c r="M144" i="7"/>
  <c r="O182" i="8"/>
  <c r="M183" i="7"/>
  <c r="O174" i="8"/>
  <c r="M175" i="7"/>
  <c r="O158" i="8"/>
  <c r="M159" i="7"/>
  <c r="O142" i="8"/>
  <c r="M143" i="7"/>
  <c r="O134" i="8"/>
  <c r="M135" i="7"/>
  <c r="P43" i="8"/>
  <c r="P44" i="7" s="1"/>
  <c r="O44" i="7"/>
  <c r="O125" i="7"/>
  <c r="Q116" i="8"/>
  <c r="T116" i="8" s="1"/>
  <c r="T117" i="7" s="1"/>
  <c r="Q12" i="8"/>
  <c r="T12" i="8" s="1"/>
  <c r="T13" i="7" s="1"/>
  <c r="O13" i="7"/>
  <c r="O168" i="7"/>
  <c r="P22" i="8"/>
  <c r="P23" i="7" s="1"/>
  <c r="O23" i="7"/>
  <c r="Q79" i="8"/>
  <c r="S79" i="8" s="1"/>
  <c r="S80" i="7" s="1"/>
  <c r="O80" i="7"/>
  <c r="Q66" i="8"/>
  <c r="R66" i="8" s="1"/>
  <c r="R67" i="7" s="1"/>
  <c r="O67" i="7"/>
  <c r="Q13" i="8"/>
  <c r="R13" i="8" s="1"/>
  <c r="R14" i="7" s="1"/>
  <c r="Q107" i="8"/>
  <c r="T107" i="8" s="1"/>
  <c r="T108" i="7" s="1"/>
  <c r="O108" i="7"/>
  <c r="O79" i="7"/>
  <c r="O184" i="8"/>
  <c r="M185" i="7"/>
  <c r="O152" i="8"/>
  <c r="M153" i="7"/>
  <c r="O40" i="8"/>
  <c r="M41" i="7"/>
  <c r="O135" i="8"/>
  <c r="M136" i="7"/>
  <c r="P154" i="8"/>
  <c r="P155" i="7" s="1"/>
  <c r="Q22" i="8"/>
  <c r="R22" i="8" s="1"/>
  <c r="R23" i="7" s="1"/>
  <c r="P12" i="8"/>
  <c r="BF12" i="8" s="1"/>
  <c r="O67" i="8"/>
  <c r="P67" i="8" s="1"/>
  <c r="P68" i="7" s="1"/>
  <c r="O52" i="8"/>
  <c r="Q52" i="8" s="1"/>
  <c r="U52" i="8" s="1"/>
  <c r="O76" i="8"/>
  <c r="O39" i="8"/>
  <c r="P39" i="8" s="1"/>
  <c r="P40" i="7" s="1"/>
  <c r="O169" i="8"/>
  <c r="O64" i="8"/>
  <c r="Q64" i="8" s="1"/>
  <c r="U64" i="8" s="1"/>
  <c r="O112" i="8"/>
  <c r="O104" i="8"/>
  <c r="Q104" i="8" s="1"/>
  <c r="O19" i="8"/>
  <c r="P19" i="8" s="1"/>
  <c r="P20" i="7" s="1"/>
  <c r="O113" i="8"/>
  <c r="O105" i="8"/>
  <c r="Q105" i="8" s="1"/>
  <c r="U105" i="8" s="1"/>
  <c r="O97" i="8"/>
  <c r="O55" i="8"/>
  <c r="P55" i="8" s="1"/>
  <c r="O8" i="8"/>
  <c r="P8" i="8" s="1"/>
  <c r="P9" i="7" s="1"/>
  <c r="O171" i="8"/>
  <c r="P171" i="8" s="1"/>
  <c r="O83" i="8"/>
  <c r="O161" i="8"/>
  <c r="Q161" i="8" s="1"/>
  <c r="U161" i="8" s="1"/>
  <c r="O77" i="8"/>
  <c r="O181" i="8"/>
  <c r="Q181" i="8" s="1"/>
  <c r="U181" i="8" s="1"/>
  <c r="O151" i="8"/>
  <c r="O137" i="8"/>
  <c r="Q137" i="8" s="1"/>
  <c r="U137" i="8" s="1"/>
  <c r="O117" i="8"/>
  <c r="P117" i="8" s="1"/>
  <c r="Q110" i="8"/>
  <c r="T110" i="8" s="1"/>
  <c r="T111" i="7" s="1"/>
  <c r="P80" i="8"/>
  <c r="AV80" i="8" s="1"/>
  <c r="O81" i="7"/>
  <c r="O161" i="7"/>
  <c r="O180" i="7"/>
  <c r="O122" i="7"/>
  <c r="O188" i="8"/>
  <c r="M189" i="7"/>
  <c r="O180" i="8"/>
  <c r="M181" i="7"/>
  <c r="O148" i="8"/>
  <c r="M149" i="7"/>
  <c r="O132" i="8"/>
  <c r="M133" i="7"/>
  <c r="O44" i="8"/>
  <c r="M45" i="7"/>
  <c r="O187" i="8"/>
  <c r="M188" i="7"/>
  <c r="O131" i="8"/>
  <c r="M132" i="7"/>
  <c r="O185" i="8"/>
  <c r="M186" i="7"/>
  <c r="O177" i="8"/>
  <c r="M178" i="7"/>
  <c r="O145" i="8"/>
  <c r="M146" i="7"/>
  <c r="O129" i="8"/>
  <c r="M130" i="7"/>
  <c r="O159" i="8"/>
  <c r="M160" i="7"/>
  <c r="O147" i="8"/>
  <c r="M148" i="7"/>
  <c r="O186" i="8"/>
  <c r="M187" i="7"/>
  <c r="O178" i="8"/>
  <c r="M179" i="7"/>
  <c r="O146" i="8"/>
  <c r="M147" i="7"/>
  <c r="O130" i="8"/>
  <c r="M131" i="7"/>
  <c r="O139" i="8"/>
  <c r="M140" i="7"/>
  <c r="Q127" i="8"/>
  <c r="U127" i="8" s="1"/>
  <c r="Q42" i="8"/>
  <c r="U42" i="8" s="1"/>
  <c r="Q80" i="8"/>
  <c r="U80" i="8" s="1"/>
  <c r="P99" i="8"/>
  <c r="BF66" i="8"/>
  <c r="BC66" i="8"/>
  <c r="BL136" i="8"/>
  <c r="BI136" i="8"/>
  <c r="Q106" i="8"/>
  <c r="U106" i="8" s="1"/>
  <c r="P107" i="8"/>
  <c r="Q28" i="8"/>
  <c r="U28" i="8" s="1"/>
  <c r="AN72" i="8"/>
  <c r="AN21" i="8"/>
  <c r="AZ136" i="8"/>
  <c r="AY136" i="8"/>
  <c r="AV136" i="8"/>
  <c r="AN136" i="8"/>
  <c r="AR136" i="8"/>
  <c r="AU136" i="8"/>
  <c r="AQ127" i="8"/>
  <c r="AQ66" i="8"/>
  <c r="AZ66" i="8"/>
  <c r="AV66" i="8"/>
  <c r="AR66" i="8"/>
  <c r="AN66" i="8"/>
  <c r="AM66" i="8"/>
  <c r="AV43" i="8"/>
  <c r="P97" i="8"/>
  <c r="P98" i="7" s="1"/>
  <c r="Q21" i="8"/>
  <c r="U21" i="8" s="1"/>
  <c r="Q76" i="8"/>
  <c r="U76" i="8" s="1"/>
  <c r="P23" i="8"/>
  <c r="P24" i="7" s="1"/>
  <c r="P79" i="8"/>
  <c r="P80" i="7" s="1"/>
  <c r="P81" i="8"/>
  <c r="P82" i="7" s="1"/>
  <c r="Q43" i="8"/>
  <c r="U43" i="8" s="1"/>
  <c r="AJ21" i="8"/>
  <c r="AJ25" i="8"/>
  <c r="AJ29" i="8"/>
  <c r="AJ33" i="8"/>
  <c r="AJ37" i="8"/>
  <c r="AJ41" i="8"/>
  <c r="AJ45" i="8"/>
  <c r="AJ49" i="8"/>
  <c r="AJ53" i="8"/>
  <c r="AJ57" i="8"/>
  <c r="AJ61" i="8"/>
  <c r="AJ65" i="8"/>
  <c r="AJ69" i="8"/>
  <c r="AJ73" i="8"/>
  <c r="AJ77" i="8"/>
  <c r="AJ81" i="8"/>
  <c r="AJ85" i="8"/>
  <c r="AJ89" i="8"/>
  <c r="AJ93" i="8"/>
  <c r="AJ97" i="8"/>
  <c r="AJ101" i="8"/>
  <c r="AJ105" i="8"/>
  <c r="AJ109" i="8"/>
  <c r="AJ113" i="8"/>
  <c r="AJ117" i="8"/>
  <c r="AJ121" i="8"/>
  <c r="AJ125" i="8"/>
  <c r="AJ129" i="8"/>
  <c r="AJ133" i="8"/>
  <c r="AJ137" i="8"/>
  <c r="AJ141" i="8"/>
  <c r="AJ145" i="8"/>
  <c r="AJ149" i="8"/>
  <c r="AJ153" i="8"/>
  <c r="AJ157" i="8"/>
  <c r="AJ161" i="8"/>
  <c r="AJ165" i="8"/>
  <c r="AJ169" i="8"/>
  <c r="AJ173" i="8"/>
  <c r="AJ177" i="8"/>
  <c r="AJ181" i="8"/>
  <c r="AJ185" i="8"/>
  <c r="AJ7" i="8"/>
  <c r="AJ11" i="8"/>
  <c r="AJ15" i="8"/>
  <c r="AJ20" i="8"/>
  <c r="AJ24" i="8"/>
  <c r="AJ28" i="8"/>
  <c r="AJ32" i="8"/>
  <c r="AJ36" i="8"/>
  <c r="AJ40" i="8"/>
  <c r="AJ44" i="8"/>
  <c r="AJ48" i="8"/>
  <c r="AJ52" i="8"/>
  <c r="AJ56" i="8"/>
  <c r="AJ60" i="8"/>
  <c r="AJ64" i="8"/>
  <c r="AJ68" i="8"/>
  <c r="AJ72" i="8"/>
  <c r="AJ76" i="8"/>
  <c r="AJ80" i="8"/>
  <c r="AJ84" i="8"/>
  <c r="AJ88" i="8"/>
  <c r="AJ92" i="8"/>
  <c r="AJ96" i="8"/>
  <c r="AJ100" i="8"/>
  <c r="AJ104" i="8"/>
  <c r="AJ108" i="8"/>
  <c r="AJ112" i="8"/>
  <c r="AJ116" i="8"/>
  <c r="AJ120" i="8"/>
  <c r="AJ124" i="8"/>
  <c r="AJ128" i="8"/>
  <c r="AJ132" i="8"/>
  <c r="AJ136" i="8"/>
  <c r="BC136" i="8" s="1"/>
  <c r="AJ140" i="8"/>
  <c r="AJ144" i="8"/>
  <c r="AJ148" i="8"/>
  <c r="AJ152" i="8"/>
  <c r="AJ156" i="8"/>
  <c r="AJ160" i="8"/>
  <c r="AJ164" i="8"/>
  <c r="AJ168" i="8"/>
  <c r="AJ172" i="8"/>
  <c r="AJ176" i="8"/>
  <c r="AJ180" i="8"/>
  <c r="AJ184" i="8"/>
  <c r="AJ188" i="8"/>
  <c r="AJ10" i="8"/>
  <c r="AJ14" i="8"/>
  <c r="AJ6" i="8"/>
  <c r="AJ19" i="8"/>
  <c r="AJ23" i="8"/>
  <c r="AJ27" i="8"/>
  <c r="AJ31" i="8"/>
  <c r="AJ35" i="8"/>
  <c r="AJ39" i="8"/>
  <c r="AJ43" i="8"/>
  <c r="AJ47" i="8"/>
  <c r="AJ51" i="8"/>
  <c r="AJ55" i="8"/>
  <c r="AJ59" i="8"/>
  <c r="AJ63" i="8"/>
  <c r="AJ67" i="8"/>
  <c r="AJ71" i="8"/>
  <c r="AJ75" i="8"/>
  <c r="AJ79" i="8"/>
  <c r="AJ83" i="8"/>
  <c r="AJ87" i="8"/>
  <c r="AJ91" i="8"/>
  <c r="AJ95" i="8"/>
  <c r="AJ99" i="8"/>
  <c r="AJ103" i="8"/>
  <c r="AJ107" i="8"/>
  <c r="AJ111" i="8"/>
  <c r="AJ115" i="8"/>
  <c r="AJ119" i="8"/>
  <c r="AJ123" i="8"/>
  <c r="AJ127" i="8"/>
  <c r="AJ135" i="8"/>
  <c r="AJ139" i="8"/>
  <c r="AJ143" i="8"/>
  <c r="AJ147" i="8"/>
  <c r="AJ151" i="8"/>
  <c r="AJ155" i="8"/>
  <c r="AJ159" i="8"/>
  <c r="AJ163" i="8"/>
  <c r="AJ167" i="8"/>
  <c r="AJ171" i="8"/>
  <c r="AJ175" i="8"/>
  <c r="AJ179" i="8"/>
  <c r="AJ183" i="8"/>
  <c r="AJ187" i="8"/>
  <c r="AJ9" i="8"/>
  <c r="AJ13" i="8"/>
  <c r="AJ17" i="8"/>
  <c r="AJ18" i="8"/>
  <c r="AJ22" i="8"/>
  <c r="AJ26" i="8"/>
  <c r="AJ30" i="8"/>
  <c r="AJ34" i="8"/>
  <c r="AJ38" i="8"/>
  <c r="AJ42" i="8"/>
  <c r="AJ46" i="8"/>
  <c r="AJ50" i="8"/>
  <c r="AJ54" i="8"/>
  <c r="AJ58" i="8"/>
  <c r="AJ62" i="8"/>
  <c r="AJ66" i="8"/>
  <c r="AY66" i="8" s="1"/>
  <c r="AJ70" i="8"/>
  <c r="AJ74" i="8"/>
  <c r="AJ78" i="8"/>
  <c r="AJ82" i="8"/>
  <c r="AJ86" i="8"/>
  <c r="AJ90" i="8"/>
  <c r="AJ94" i="8"/>
  <c r="AJ98" i="8"/>
  <c r="AJ102" i="8"/>
  <c r="AJ106" i="8"/>
  <c r="AJ110" i="8"/>
  <c r="AJ114" i="8"/>
  <c r="AJ118" i="8"/>
  <c r="AJ122" i="8"/>
  <c r="AJ126" i="8"/>
  <c r="AJ130" i="8"/>
  <c r="AJ134" i="8"/>
  <c r="AJ138" i="8"/>
  <c r="AJ142" i="8"/>
  <c r="AJ146" i="8"/>
  <c r="AJ150" i="8"/>
  <c r="AJ154" i="8"/>
  <c r="AJ158" i="8"/>
  <c r="AJ162" i="8"/>
  <c r="AJ166" i="8"/>
  <c r="AJ170" i="8"/>
  <c r="AJ174" i="8"/>
  <c r="AJ178" i="8"/>
  <c r="AJ182" i="8"/>
  <c r="AJ186" i="8"/>
  <c r="AJ8" i="8"/>
  <c r="AJ12" i="8"/>
  <c r="AJ16" i="8"/>
  <c r="P83" i="8"/>
  <c r="P84" i="7" s="1"/>
  <c r="Q51" i="8"/>
  <c r="U51" i="8" s="1"/>
  <c r="P35" i="8"/>
  <c r="P36" i="7" s="1"/>
  <c r="T79" i="8"/>
  <c r="T80" i="7" s="1"/>
  <c r="R110" i="8"/>
  <c r="R111" i="7" s="1"/>
  <c r="R12" i="8"/>
  <c r="R13" i="7" s="1"/>
  <c r="R107" i="8"/>
  <c r="R108" i="7" s="1"/>
  <c r="R116" i="8"/>
  <c r="R117" i="7" s="1"/>
  <c r="T61" i="8" l="1"/>
  <c r="T62" i="7" s="1"/>
  <c r="R61" i="8"/>
  <c r="R62" i="7" s="1"/>
  <c r="U104" i="8"/>
  <c r="R104" i="8"/>
  <c r="R105" i="7" s="1"/>
  <c r="P36" i="8"/>
  <c r="P37" i="7" s="1"/>
  <c r="R165" i="8"/>
  <c r="R166" i="7" s="1"/>
  <c r="P116" i="8"/>
  <c r="P117" i="7" s="1"/>
  <c r="P50" i="8"/>
  <c r="AN50" i="8" s="1"/>
  <c r="E50" i="13" s="1"/>
  <c r="P78" i="8"/>
  <c r="AR78" i="8" s="1"/>
  <c r="Q74" i="8"/>
  <c r="S74" i="8" s="1"/>
  <c r="S75" i="7" s="1"/>
  <c r="O102" i="7"/>
  <c r="U165" i="8"/>
  <c r="U166" i="7" s="1"/>
  <c r="BC157" i="8"/>
  <c r="P160" i="8"/>
  <c r="P161" i="7" s="1"/>
  <c r="Q36" i="8"/>
  <c r="S12" i="8"/>
  <c r="S13" i="7" s="1"/>
  <c r="S165" i="8"/>
  <c r="S166" i="7" s="1"/>
  <c r="Q31" i="8"/>
  <c r="U31" i="8" s="1"/>
  <c r="AY110" i="8"/>
  <c r="Q102" i="8"/>
  <c r="U102" i="8" s="1"/>
  <c r="U103" i="7" s="1"/>
  <c r="BC110" i="8"/>
  <c r="P24" i="8"/>
  <c r="O62" i="7"/>
  <c r="O166" i="7"/>
  <c r="O103" i="7"/>
  <c r="Q50" i="8"/>
  <c r="S50" i="8" s="1"/>
  <c r="S51" i="7" s="1"/>
  <c r="O27" i="7"/>
  <c r="O43" i="7"/>
  <c r="Q183" i="8"/>
  <c r="T183" i="8" s="1"/>
  <c r="T184" i="7" s="1"/>
  <c r="O16" i="7"/>
  <c r="O29" i="7"/>
  <c r="O100" i="7"/>
  <c r="P101" i="8"/>
  <c r="P183" i="8"/>
  <c r="P184" i="7" s="1"/>
  <c r="P61" i="8"/>
  <c r="BC61" i="8" s="1"/>
  <c r="T165" i="8"/>
  <c r="T166" i="7" s="1"/>
  <c r="Q15" i="8"/>
  <c r="U15" i="8" s="1"/>
  <c r="P11" i="8"/>
  <c r="P12" i="7" s="1"/>
  <c r="AQ110" i="8"/>
  <c r="P20" i="8"/>
  <c r="AQ20" i="8" s="1"/>
  <c r="G20" i="13" s="1"/>
  <c r="P88" i="8"/>
  <c r="P165" i="8"/>
  <c r="AZ165" i="8" s="1"/>
  <c r="O35" i="7"/>
  <c r="O76" i="7"/>
  <c r="O66" i="7"/>
  <c r="O86" i="7"/>
  <c r="P48" i="8"/>
  <c r="AY48" i="8" s="1"/>
  <c r="P86" i="7"/>
  <c r="BN86" i="7" s="1"/>
  <c r="BI85" i="8"/>
  <c r="AZ85" i="8"/>
  <c r="AV85" i="8"/>
  <c r="AR85" i="8"/>
  <c r="H85" i="13" s="1"/>
  <c r="BL85" i="8"/>
  <c r="AY85" i="8"/>
  <c r="P85" i="13" s="1"/>
  <c r="T154" i="8"/>
  <c r="T155" i="7" s="1"/>
  <c r="AQ85" i="8"/>
  <c r="G85" i="13" s="1"/>
  <c r="AZ110" i="8"/>
  <c r="O111" i="7"/>
  <c r="Q86" i="8"/>
  <c r="U86" i="8" s="1"/>
  <c r="U87" i="7" s="1"/>
  <c r="Q35" i="8"/>
  <c r="R35" i="8" s="1"/>
  <c r="R36" i="7" s="1"/>
  <c r="R154" i="8"/>
  <c r="R155" i="7" s="1"/>
  <c r="AN121" i="8"/>
  <c r="E121" i="13" s="1"/>
  <c r="Q121" i="8"/>
  <c r="S121" i="8" s="1"/>
  <c r="S122" i="7" s="1"/>
  <c r="P65" i="8"/>
  <c r="AY65" i="8" s="1"/>
  <c r="P65" i="13" s="1"/>
  <c r="AZ121" i="8"/>
  <c r="P98" i="8"/>
  <c r="BF110" i="8"/>
  <c r="O99" i="7"/>
  <c r="Q85" i="8"/>
  <c r="U85" i="8" s="1"/>
  <c r="AQ98" i="8"/>
  <c r="G98" i="13" s="1"/>
  <c r="AM110" i="8"/>
  <c r="O26" i="7"/>
  <c r="O48" i="7"/>
  <c r="P114" i="8"/>
  <c r="AZ114" i="8" s="1"/>
  <c r="O120" i="7"/>
  <c r="P86" i="8"/>
  <c r="P87" i="7" s="1"/>
  <c r="AQ121" i="8"/>
  <c r="P94" i="8"/>
  <c r="P95" i="7" s="1"/>
  <c r="BN95" i="7" s="1"/>
  <c r="AM8" i="8"/>
  <c r="P119" i="8"/>
  <c r="P120" i="7" s="1"/>
  <c r="BJ120" i="7" s="1"/>
  <c r="AM121" i="8"/>
  <c r="AN110" i="8"/>
  <c r="Q25" i="8"/>
  <c r="R25" i="8" s="1"/>
  <c r="R26" i="7" s="1"/>
  <c r="Q47" i="8"/>
  <c r="Q48" i="7" s="1"/>
  <c r="O90" i="7"/>
  <c r="Q94" i="8"/>
  <c r="U94" i="8" s="1"/>
  <c r="U95" i="7" s="1"/>
  <c r="AV121" i="8"/>
  <c r="AR110" i="8"/>
  <c r="BC121" i="8"/>
  <c r="P89" i="8"/>
  <c r="AV89" i="8" s="1"/>
  <c r="U154" i="8"/>
  <c r="U155" i="7" s="1"/>
  <c r="S154" i="8"/>
  <c r="S155" i="7" s="1"/>
  <c r="AY121" i="8"/>
  <c r="AR121" i="8"/>
  <c r="AV110" i="8"/>
  <c r="BF121" i="8"/>
  <c r="BJ37" i="7"/>
  <c r="BB37" i="7"/>
  <c r="AS37" i="7"/>
  <c r="AM37" i="7"/>
  <c r="BN82" i="7"/>
  <c r="BF82" i="7"/>
  <c r="AV82" i="7"/>
  <c r="AP82" i="7"/>
  <c r="BJ158" i="7"/>
  <c r="BN158" i="7"/>
  <c r="BF158" i="7"/>
  <c r="AS158" i="7"/>
  <c r="AV158" i="7"/>
  <c r="BB158" i="7"/>
  <c r="AP158" i="7"/>
  <c r="AM158" i="7"/>
  <c r="BN60" i="7"/>
  <c r="BF60" i="7"/>
  <c r="AV60" i="7"/>
  <c r="AP60" i="7"/>
  <c r="BN17" i="7"/>
  <c r="BF17" i="7"/>
  <c r="AV17" i="7"/>
  <c r="AP17" i="7"/>
  <c r="BN104" i="7"/>
  <c r="BF104" i="7"/>
  <c r="AV104" i="7"/>
  <c r="AP104" i="7"/>
  <c r="BN73" i="7"/>
  <c r="BF73" i="7"/>
  <c r="AV73" i="7"/>
  <c r="AP73" i="7"/>
  <c r="BN83" i="7"/>
  <c r="BF83" i="7"/>
  <c r="AV83" i="7"/>
  <c r="AP83" i="7"/>
  <c r="BN36" i="7"/>
  <c r="BJ36" i="7"/>
  <c r="BB36" i="7"/>
  <c r="BF36" i="7"/>
  <c r="AS36" i="7"/>
  <c r="AV36" i="7"/>
  <c r="AP36" i="7"/>
  <c r="AM36" i="7"/>
  <c r="BN9" i="7"/>
  <c r="BF9" i="7"/>
  <c r="AV9" i="7"/>
  <c r="AP9" i="7"/>
  <c r="BJ24" i="7"/>
  <c r="BB24" i="7"/>
  <c r="AS24" i="7"/>
  <c r="AM24" i="7"/>
  <c r="BN98" i="7"/>
  <c r="BF98" i="7"/>
  <c r="AV98" i="7"/>
  <c r="AP98" i="7"/>
  <c r="BN20" i="7"/>
  <c r="BJ20" i="7"/>
  <c r="BB20" i="7"/>
  <c r="BF20" i="7"/>
  <c r="AS20" i="7"/>
  <c r="AV20" i="7"/>
  <c r="AP20" i="7"/>
  <c r="AM20" i="7"/>
  <c r="BJ122" i="7"/>
  <c r="BB122" i="7"/>
  <c r="AS122" i="7"/>
  <c r="AM122" i="7"/>
  <c r="BJ111" i="7"/>
  <c r="BB111" i="7"/>
  <c r="AS111" i="7"/>
  <c r="AM111" i="7"/>
  <c r="BN48" i="7"/>
  <c r="BF48" i="7"/>
  <c r="AV48" i="7"/>
  <c r="AP48" i="7"/>
  <c r="BN75" i="7"/>
  <c r="BF75" i="7"/>
  <c r="AV75" i="7"/>
  <c r="AP75" i="7"/>
  <c r="BN84" i="7"/>
  <c r="BF84" i="7"/>
  <c r="AV84" i="7"/>
  <c r="AP84" i="7"/>
  <c r="BN12" i="7"/>
  <c r="BF12" i="7"/>
  <c r="AV12" i="7"/>
  <c r="AP12" i="7"/>
  <c r="BN184" i="7"/>
  <c r="BF184" i="7"/>
  <c r="BJ184" i="7"/>
  <c r="BB184" i="7"/>
  <c r="AS184" i="7"/>
  <c r="AV184" i="7"/>
  <c r="AP184" i="7"/>
  <c r="AM184" i="7"/>
  <c r="BJ155" i="7"/>
  <c r="BN155" i="7"/>
  <c r="BF155" i="7"/>
  <c r="AV155" i="7"/>
  <c r="AS155" i="7"/>
  <c r="BB155" i="7"/>
  <c r="AP155" i="7"/>
  <c r="AM155" i="7"/>
  <c r="BJ23" i="7"/>
  <c r="BB23" i="7"/>
  <c r="AS23" i="7"/>
  <c r="AM23" i="7"/>
  <c r="BN109" i="7"/>
  <c r="BF109" i="7"/>
  <c r="AV109" i="7"/>
  <c r="AP109" i="7"/>
  <c r="BJ35" i="7"/>
  <c r="BN35" i="7"/>
  <c r="BB35" i="7"/>
  <c r="BF35" i="7"/>
  <c r="AS35" i="7"/>
  <c r="AV35" i="7"/>
  <c r="AP35" i="7"/>
  <c r="AM35" i="7"/>
  <c r="BN117" i="7"/>
  <c r="BF117" i="7"/>
  <c r="AV117" i="7"/>
  <c r="AP117" i="7"/>
  <c r="BN80" i="7"/>
  <c r="BF80" i="7"/>
  <c r="AV80" i="7"/>
  <c r="AP80" i="7"/>
  <c r="BJ26" i="7"/>
  <c r="BN26" i="7"/>
  <c r="BF26" i="7"/>
  <c r="BB26" i="7"/>
  <c r="AS26" i="7"/>
  <c r="AV26" i="7"/>
  <c r="AP26" i="7"/>
  <c r="AM26" i="7"/>
  <c r="BJ161" i="7"/>
  <c r="BN161" i="7"/>
  <c r="BF161" i="7"/>
  <c r="AV161" i="7"/>
  <c r="BB161" i="7"/>
  <c r="AS161" i="7"/>
  <c r="AP161" i="7"/>
  <c r="AM161" i="7"/>
  <c r="BN40" i="7"/>
  <c r="BJ40" i="7"/>
  <c r="BB40" i="7"/>
  <c r="BF40" i="7"/>
  <c r="AV40" i="7"/>
  <c r="AS40" i="7"/>
  <c r="AP40" i="7"/>
  <c r="AM40" i="7"/>
  <c r="BJ16" i="7"/>
  <c r="BB16" i="7"/>
  <c r="AS16" i="7"/>
  <c r="AM16" i="7"/>
  <c r="BN44" i="7"/>
  <c r="BJ44" i="7"/>
  <c r="BB44" i="7"/>
  <c r="BF44" i="7"/>
  <c r="AS44" i="7"/>
  <c r="AV44" i="7"/>
  <c r="AP44" i="7"/>
  <c r="AM44" i="7"/>
  <c r="BJ94" i="7"/>
  <c r="BB94" i="7"/>
  <c r="AS94" i="7"/>
  <c r="AM94" i="7"/>
  <c r="BF6" i="8"/>
  <c r="AQ6" i="8"/>
  <c r="AM6" i="8"/>
  <c r="AQ43" i="8"/>
  <c r="BF43" i="8"/>
  <c r="X43" i="13" s="1"/>
  <c r="BI16" i="8"/>
  <c r="O104" i="7"/>
  <c r="P155" i="8"/>
  <c r="AU155" i="8" s="1"/>
  <c r="P54" i="8"/>
  <c r="AR54" i="8" s="1"/>
  <c r="H54" i="13" s="1"/>
  <c r="S107" i="8"/>
  <c r="S108" i="7" s="1"/>
  <c r="P87" i="8"/>
  <c r="P88" i="7" s="1"/>
  <c r="AU16" i="8"/>
  <c r="AN157" i="8"/>
  <c r="E157" i="13" s="1"/>
  <c r="Q57" i="8"/>
  <c r="R57" i="8" s="1"/>
  <c r="R58" i="7" s="1"/>
  <c r="Q87" i="8"/>
  <c r="P70" i="8"/>
  <c r="P71" i="7" s="1"/>
  <c r="Q82" i="8"/>
  <c r="U82" i="8" s="1"/>
  <c r="U83" i="7" s="1"/>
  <c r="AQ15" i="8"/>
  <c r="G15" i="13" s="1"/>
  <c r="AU157" i="8"/>
  <c r="O63" i="7"/>
  <c r="O60" i="7"/>
  <c r="P30" i="8"/>
  <c r="AV183" i="8"/>
  <c r="Q175" i="8"/>
  <c r="P85" i="7"/>
  <c r="AR84" i="8"/>
  <c r="H84" i="13" s="1"/>
  <c r="P107" i="7"/>
  <c r="BI106" i="8"/>
  <c r="AR106" i="8"/>
  <c r="H106" i="13" s="1"/>
  <c r="AV106" i="8"/>
  <c r="AZ106" i="8"/>
  <c r="AU106" i="8"/>
  <c r="BL106" i="8"/>
  <c r="AE106" i="13" s="1"/>
  <c r="AY106" i="8"/>
  <c r="P106" i="13" s="1"/>
  <c r="AN106" i="8"/>
  <c r="P38" i="8"/>
  <c r="P39" i="7" s="1"/>
  <c r="P9" i="8"/>
  <c r="P10" i="7" s="1"/>
  <c r="AV51" i="8"/>
  <c r="AR16" i="8"/>
  <c r="AY157" i="8"/>
  <c r="AV157" i="8"/>
  <c r="N157" i="13" s="1"/>
  <c r="AV72" i="8"/>
  <c r="BF157" i="8"/>
  <c r="X157" i="13" s="1"/>
  <c r="BL16" i="8"/>
  <c r="Q103" i="8"/>
  <c r="P62" i="8"/>
  <c r="AR62" i="8" s="1"/>
  <c r="H62" i="13" s="1"/>
  <c r="Q27" i="8"/>
  <c r="T27" i="8" s="1"/>
  <c r="T28" i="7" s="1"/>
  <c r="O171" i="7"/>
  <c r="Q30" i="8"/>
  <c r="T30" i="8" s="1"/>
  <c r="T31" i="7" s="1"/>
  <c r="Q157" i="8"/>
  <c r="R157" i="8" s="1"/>
  <c r="R158" i="7" s="1"/>
  <c r="Q163" i="8"/>
  <c r="AQ84" i="8"/>
  <c r="Q38" i="8"/>
  <c r="Q39" i="7" s="1"/>
  <c r="AQ106" i="8"/>
  <c r="G106" i="13" s="1"/>
  <c r="Q84" i="8"/>
  <c r="U84" i="8" s="1"/>
  <c r="U85" i="7" s="1"/>
  <c r="AV6" i="8"/>
  <c r="AY16" i="8"/>
  <c r="AZ157" i="8"/>
  <c r="Q157" i="13" s="1"/>
  <c r="AR157" i="8"/>
  <c r="P170" i="8"/>
  <c r="AM170" i="8" s="1"/>
  <c r="D170" i="13" s="1"/>
  <c r="BI157" i="8"/>
  <c r="AC157" i="13" s="1"/>
  <c r="P123" i="8"/>
  <c r="O10" i="7"/>
  <c r="O54" i="7"/>
  <c r="O50" i="7"/>
  <c r="Q58" i="8"/>
  <c r="R58" i="8" s="1"/>
  <c r="R59" i="7" s="1"/>
  <c r="O85" i="7"/>
  <c r="AQ16" i="8"/>
  <c r="G16" i="13" s="1"/>
  <c r="AQ72" i="8"/>
  <c r="Q59" i="8"/>
  <c r="U59" i="8" s="1"/>
  <c r="U60" i="7" s="1"/>
  <c r="P53" i="8"/>
  <c r="P54" i="7" s="1"/>
  <c r="AY6" i="8"/>
  <c r="AZ16" i="8"/>
  <c r="AM157" i="8"/>
  <c r="D157" i="13" s="1"/>
  <c r="AQ157" i="8"/>
  <c r="G157" i="13" s="1"/>
  <c r="BL157" i="8"/>
  <c r="AE157" i="13" s="1"/>
  <c r="O17" i="7"/>
  <c r="O123" i="7"/>
  <c r="O156" i="7"/>
  <c r="O83" i="7"/>
  <c r="O124" i="7"/>
  <c r="P29" i="8"/>
  <c r="O73" i="7"/>
  <c r="Q7" i="8"/>
  <c r="R7" i="8" s="1"/>
  <c r="R8" i="7" s="1"/>
  <c r="T123" i="8"/>
  <c r="T124" i="7" s="1"/>
  <c r="R123" i="8"/>
  <c r="R124" i="7" s="1"/>
  <c r="R99" i="8"/>
  <c r="R100" i="7" s="1"/>
  <c r="S99" i="8"/>
  <c r="S100" i="7" s="1"/>
  <c r="T99" i="8"/>
  <c r="T100" i="7" s="1"/>
  <c r="AQ59" i="8"/>
  <c r="AQ136" i="8"/>
  <c r="G136" i="13" s="1"/>
  <c r="BF136" i="8"/>
  <c r="O158" i="7"/>
  <c r="P173" i="8"/>
  <c r="P174" i="7" s="1"/>
  <c r="P175" i="8"/>
  <c r="AU175" i="8" s="1"/>
  <c r="M175" i="13" s="1"/>
  <c r="AM136" i="8"/>
  <c r="D136" i="13" s="1"/>
  <c r="T20" i="8"/>
  <c r="T21" i="7" s="1"/>
  <c r="S20" i="8"/>
  <c r="S21" i="7" s="1"/>
  <c r="R20" i="8"/>
  <c r="R21" i="7" s="1"/>
  <c r="P19" i="7"/>
  <c r="BF18" i="8"/>
  <c r="AV18" i="8"/>
  <c r="BC18" i="8"/>
  <c r="V18" i="13" s="1"/>
  <c r="AR18" i="8"/>
  <c r="H18" i="13" s="1"/>
  <c r="AQ18" i="8"/>
  <c r="AN18" i="8"/>
  <c r="AZ18" i="8"/>
  <c r="Q18" i="13" s="1"/>
  <c r="AM18" i="8"/>
  <c r="AN61" i="8"/>
  <c r="BL101" i="8"/>
  <c r="AE101" i="13" s="1"/>
  <c r="P150" i="8"/>
  <c r="Q34" i="8"/>
  <c r="P26" i="8"/>
  <c r="Q11" i="8"/>
  <c r="S11" i="8" s="1"/>
  <c r="S12" i="7" s="1"/>
  <c r="O32" i="7"/>
  <c r="O72" i="7"/>
  <c r="O109" i="7"/>
  <c r="AR15" i="8"/>
  <c r="H15" i="13" s="1"/>
  <c r="R86" i="8"/>
  <c r="R87" i="7" s="1"/>
  <c r="Q69" i="8"/>
  <c r="T69" i="8" s="1"/>
  <c r="T70" i="7" s="1"/>
  <c r="O33" i="7"/>
  <c r="Q111" i="8"/>
  <c r="O19" i="7"/>
  <c r="P140" i="8"/>
  <c r="BF140" i="8" s="1"/>
  <c r="O21" i="7"/>
  <c r="O116" i="7"/>
  <c r="Q108" i="8"/>
  <c r="AY18" i="8"/>
  <c r="S22" i="8"/>
  <c r="S23" i="7" s="1"/>
  <c r="Q162" i="8"/>
  <c r="P162" i="8"/>
  <c r="P32" i="8"/>
  <c r="P33" i="7" s="1"/>
  <c r="Q114" i="8"/>
  <c r="U114" i="8" s="1"/>
  <c r="U115" i="7" s="1"/>
  <c r="Q48" i="8"/>
  <c r="U48" i="8" s="1"/>
  <c r="AN15" i="8"/>
  <c r="E15" i="13" s="1"/>
  <c r="AU48" i="8"/>
  <c r="AM61" i="8"/>
  <c r="D61" i="13" s="1"/>
  <c r="AV160" i="8"/>
  <c r="R78" i="8"/>
  <c r="R79" i="7" s="1"/>
  <c r="S160" i="8"/>
  <c r="S161" i="7" s="1"/>
  <c r="P60" i="8"/>
  <c r="P61" i="7" s="1"/>
  <c r="P46" i="8"/>
  <c r="Q18" i="8"/>
  <c r="U18" i="8" s="1"/>
  <c r="AV15" i="8"/>
  <c r="AR98" i="8"/>
  <c r="H98" i="13" s="1"/>
  <c r="AZ59" i="8"/>
  <c r="AV61" i="8"/>
  <c r="AN85" i="8"/>
  <c r="AU85" i="8"/>
  <c r="M85" i="13" s="1"/>
  <c r="AZ101" i="8"/>
  <c r="Q101" i="13" s="1"/>
  <c r="BI59" i="8"/>
  <c r="BL98" i="8"/>
  <c r="AE98" i="13" s="1"/>
  <c r="BF61" i="8"/>
  <c r="R138" i="8"/>
  <c r="R139" i="7" s="1"/>
  <c r="Q24" i="8"/>
  <c r="O58" i="7"/>
  <c r="O89" i="7"/>
  <c r="O22" i="7"/>
  <c r="Q139" i="7"/>
  <c r="AV95" i="8"/>
  <c r="N95" i="13" s="1"/>
  <c r="AR95" i="8"/>
  <c r="BF95" i="8"/>
  <c r="X95" i="13" s="1"/>
  <c r="T70" i="8"/>
  <c r="T71" i="7" s="1"/>
  <c r="R70" i="8"/>
  <c r="R71" i="7" s="1"/>
  <c r="S70" i="8"/>
  <c r="S71" i="7" s="1"/>
  <c r="AV127" i="8"/>
  <c r="N127" i="13" s="1"/>
  <c r="BC127" i="8"/>
  <c r="V127" i="13" s="1"/>
  <c r="R155" i="8"/>
  <c r="R156" i="7" s="1"/>
  <c r="S155" i="8"/>
  <c r="S156" i="7" s="1"/>
  <c r="R167" i="8"/>
  <c r="R168" i="7" s="1"/>
  <c r="T167" i="8"/>
  <c r="T168" i="7" s="1"/>
  <c r="P22" i="7"/>
  <c r="BL21" i="8"/>
  <c r="AR21" i="8"/>
  <c r="H21" i="13" s="1"/>
  <c r="AQ21" i="8"/>
  <c r="G21" i="13" s="1"/>
  <c r="BC21" i="8"/>
  <c r="V21" i="13" s="1"/>
  <c r="AV21" i="8"/>
  <c r="AY21" i="8"/>
  <c r="P21" i="13" s="1"/>
  <c r="BF21" i="8"/>
  <c r="X21" i="13" s="1"/>
  <c r="BI21" i="8"/>
  <c r="AC21" i="13" s="1"/>
  <c r="AU21" i="8"/>
  <c r="AZ21" i="8"/>
  <c r="Q21" i="13" s="1"/>
  <c r="AM21" i="8"/>
  <c r="D21" i="13" s="1"/>
  <c r="S7" i="8"/>
  <c r="S8" i="7" s="1"/>
  <c r="T163" i="8"/>
  <c r="T164" i="7" s="1"/>
  <c r="Q33" i="8"/>
  <c r="AU173" i="8"/>
  <c r="M173" i="13" s="1"/>
  <c r="AM93" i="8"/>
  <c r="AZ183" i="8"/>
  <c r="Q183" i="13" s="1"/>
  <c r="O128" i="7"/>
  <c r="Q56" i="8"/>
  <c r="Q57" i="7" s="1"/>
  <c r="S170" i="8"/>
  <c r="S171" i="7" s="1"/>
  <c r="S61" i="8"/>
  <c r="S62" i="7" s="1"/>
  <c r="S116" i="8"/>
  <c r="S117" i="7" s="1"/>
  <c r="S66" i="8"/>
  <c r="S67" i="7" s="1"/>
  <c r="P91" i="8"/>
  <c r="P7" i="8"/>
  <c r="AM7" i="8" s="1"/>
  <c r="Q54" i="8"/>
  <c r="U54" i="8" s="1"/>
  <c r="U55" i="7" s="1"/>
  <c r="AQ80" i="8"/>
  <c r="G80" i="13" s="1"/>
  <c r="AY15" i="8"/>
  <c r="P15" i="13" s="1"/>
  <c r="AQ101" i="8"/>
  <c r="G101" i="13" s="1"/>
  <c r="P58" i="8"/>
  <c r="P59" i="7" s="1"/>
  <c r="P49" i="8"/>
  <c r="AZ49" i="8" s="1"/>
  <c r="Q29" i="8"/>
  <c r="U29" i="8" s="1"/>
  <c r="U30" i="7" s="1"/>
  <c r="AM15" i="8"/>
  <c r="D15" i="13" s="1"/>
  <c r="AZ6" i="8"/>
  <c r="Q6" i="13" s="1"/>
  <c r="AN16" i="8"/>
  <c r="E16" i="13" s="1"/>
  <c r="AN42" i="8"/>
  <c r="AZ84" i="8"/>
  <c r="Q84" i="13" s="1"/>
  <c r="AU72" i="8"/>
  <c r="M72" i="13" s="1"/>
  <c r="AY72" i="8"/>
  <c r="P72" i="13" s="1"/>
  <c r="AN101" i="8"/>
  <c r="AU101" i="8"/>
  <c r="M101" i="13" s="1"/>
  <c r="AZ154" i="8"/>
  <c r="Q154" i="13" s="1"/>
  <c r="P27" i="8"/>
  <c r="P153" i="8"/>
  <c r="BF15" i="8"/>
  <c r="X15" i="13" s="1"/>
  <c r="BI6" i="8"/>
  <c r="AC6" i="13" s="1"/>
  <c r="BC93" i="8"/>
  <c r="V93" i="13" s="1"/>
  <c r="BI72" i="8"/>
  <c r="BF154" i="8"/>
  <c r="X154" i="13" s="1"/>
  <c r="Q95" i="8"/>
  <c r="P73" i="8"/>
  <c r="P179" i="8"/>
  <c r="P180" i="7" s="1"/>
  <c r="Q16" i="8"/>
  <c r="U16" i="8" s="1"/>
  <c r="U17" i="7" s="1"/>
  <c r="Q73" i="8"/>
  <c r="Q74" i="7" s="1"/>
  <c r="O7" i="7"/>
  <c r="O96" i="7"/>
  <c r="P122" i="8"/>
  <c r="O71" i="7"/>
  <c r="Q118" i="8"/>
  <c r="P167" i="8"/>
  <c r="P168" i="7" s="1"/>
  <c r="Q72" i="8"/>
  <c r="Q45" i="8"/>
  <c r="AQ82" i="8"/>
  <c r="AU154" i="8"/>
  <c r="BF22" i="8"/>
  <c r="X22" i="13" s="1"/>
  <c r="BI183" i="8"/>
  <c r="AC183" i="13" s="1"/>
  <c r="P118" i="8"/>
  <c r="T9" i="8"/>
  <c r="T10" i="7" s="1"/>
  <c r="Q91" i="8"/>
  <c r="S91" i="8" s="1"/>
  <c r="S92" i="7" s="1"/>
  <c r="Q10" i="8"/>
  <c r="AR22" i="8"/>
  <c r="H22" i="13" s="1"/>
  <c r="AZ15" i="8"/>
  <c r="AN6" i="8"/>
  <c r="E6" i="13" s="1"/>
  <c r="AV16" i="8"/>
  <c r="N16" i="13" s="1"/>
  <c r="AR72" i="8"/>
  <c r="AZ72" i="8"/>
  <c r="Q72" i="13" s="1"/>
  <c r="AY101" i="8"/>
  <c r="P101" i="13" s="1"/>
  <c r="AR101" i="8"/>
  <c r="H101" i="13" s="1"/>
  <c r="AM160" i="8"/>
  <c r="AN183" i="8"/>
  <c r="E183" i="13" s="1"/>
  <c r="Q90" i="8"/>
  <c r="U90" i="8" s="1"/>
  <c r="U91" i="7" s="1"/>
  <c r="P163" i="8"/>
  <c r="BC15" i="8"/>
  <c r="BL6" i="8"/>
  <c r="BL89" i="8"/>
  <c r="AE89" i="13" s="1"/>
  <c r="BL72" i="8"/>
  <c r="AE72" i="13" s="1"/>
  <c r="P92" i="8"/>
  <c r="Q6" i="8"/>
  <c r="Q37" i="8"/>
  <c r="Q166" i="8"/>
  <c r="T63" i="8"/>
  <c r="T64" i="7" s="1"/>
  <c r="R63" i="8"/>
  <c r="R64" i="7" s="1"/>
  <c r="S63" i="8"/>
  <c r="S64" i="7" s="1"/>
  <c r="P34" i="7"/>
  <c r="BL33" i="8"/>
  <c r="AM33" i="8"/>
  <c r="D33" i="13" s="1"/>
  <c r="AN33" i="8"/>
  <c r="E33" i="13" s="1"/>
  <c r="BC33" i="8"/>
  <c r="V33" i="13" s="1"/>
  <c r="BF33" i="8"/>
  <c r="AR33" i="8"/>
  <c r="H33" i="13" s="1"/>
  <c r="AQ33" i="8"/>
  <c r="G33" i="13" s="1"/>
  <c r="BI33" i="8"/>
  <c r="AC33" i="13" s="1"/>
  <c r="AU33" i="8"/>
  <c r="AZ33" i="8"/>
  <c r="Q33" i="13" s="1"/>
  <c r="AV33" i="8"/>
  <c r="N33" i="13" s="1"/>
  <c r="AY33" i="8"/>
  <c r="T125" i="8"/>
  <c r="T126" i="7" s="1"/>
  <c r="S125" i="8"/>
  <c r="S126" i="7" s="1"/>
  <c r="R125" i="8"/>
  <c r="R126" i="7" s="1"/>
  <c r="P11" i="7"/>
  <c r="BF10" i="8"/>
  <c r="AR10" i="8"/>
  <c r="BC10" i="8"/>
  <c r="V10" i="13" s="1"/>
  <c r="AN10" i="8"/>
  <c r="E10" i="13" s="1"/>
  <c r="AQ10" i="8"/>
  <c r="AZ10" i="8"/>
  <c r="Q10" i="13" s="1"/>
  <c r="AV10" i="8"/>
  <c r="N10" i="13" s="1"/>
  <c r="AM10" i="8"/>
  <c r="D10" i="13" s="1"/>
  <c r="R17" i="8"/>
  <c r="R18" i="7" s="1"/>
  <c r="S17" i="8"/>
  <c r="S18" i="7" s="1"/>
  <c r="T17" i="8"/>
  <c r="T18" i="7" s="1"/>
  <c r="P46" i="7"/>
  <c r="BL45" i="8"/>
  <c r="AV45" i="8"/>
  <c r="N45" i="13" s="1"/>
  <c r="AU45" i="8"/>
  <c r="M45" i="13" s="1"/>
  <c r="AN45" i="8"/>
  <c r="E45" i="13" s="1"/>
  <c r="BI45" i="8"/>
  <c r="AZ45" i="8"/>
  <c r="Q45" i="13" s="1"/>
  <c r="AR45" i="8"/>
  <c r="H45" i="13" s="1"/>
  <c r="AY45" i="8"/>
  <c r="P45" i="13" s="1"/>
  <c r="P91" i="7"/>
  <c r="AZ90" i="8"/>
  <c r="Q90" i="13" s="1"/>
  <c r="AM90" i="8"/>
  <c r="D90" i="13" s="1"/>
  <c r="BC90" i="8"/>
  <c r="V90" i="13" s="1"/>
  <c r="AV90" i="8"/>
  <c r="BF90" i="8"/>
  <c r="AR90" i="8"/>
  <c r="H90" i="13" s="1"/>
  <c r="AQ90" i="8"/>
  <c r="G90" i="13" s="1"/>
  <c r="AN90" i="8"/>
  <c r="T22" i="8"/>
  <c r="T23" i="7" s="1"/>
  <c r="S23" i="8"/>
  <c r="S24" i="7" s="1"/>
  <c r="R121" i="8"/>
  <c r="R122" i="7" s="1"/>
  <c r="S123" i="8"/>
  <c r="S124" i="7" s="1"/>
  <c r="T170" i="8"/>
  <c r="T171" i="7" s="1"/>
  <c r="R9" i="8"/>
  <c r="R10" i="7" s="1"/>
  <c r="S25" i="8"/>
  <c r="S26" i="7" s="1"/>
  <c r="T155" i="8"/>
  <c r="T156" i="7" s="1"/>
  <c r="S57" i="8"/>
  <c r="S58" i="7" s="1"/>
  <c r="AQ78" i="8"/>
  <c r="G78" i="13" s="1"/>
  <c r="AQ30" i="8"/>
  <c r="G30" i="13" s="1"/>
  <c r="AU10" i="8"/>
  <c r="AU165" i="8"/>
  <c r="M165" i="13" s="1"/>
  <c r="P13" i="8"/>
  <c r="P14" i="7" s="1"/>
  <c r="AM43" i="8"/>
  <c r="D43" i="13" s="1"/>
  <c r="AU43" i="8"/>
  <c r="M43" i="13" s="1"/>
  <c r="AZ51" i="8"/>
  <c r="Q51" i="13" s="1"/>
  <c r="AY173" i="8"/>
  <c r="AV173" i="8"/>
  <c r="AR42" i="8"/>
  <c r="H42" i="13" s="1"/>
  <c r="AN59" i="8"/>
  <c r="E59" i="13" s="1"/>
  <c r="AU59" i="8"/>
  <c r="AN84" i="8"/>
  <c r="E84" i="13" s="1"/>
  <c r="AN93" i="8"/>
  <c r="E93" i="13" s="1"/>
  <c r="AV93" i="8"/>
  <c r="N93" i="13" s="1"/>
  <c r="AR154" i="8"/>
  <c r="AQ154" i="8"/>
  <c r="G154" i="13" s="1"/>
  <c r="P17" i="8"/>
  <c r="BL17" i="8" s="1"/>
  <c r="P166" i="8"/>
  <c r="AM166" i="8" s="1"/>
  <c r="BC43" i="8"/>
  <c r="BL59" i="8"/>
  <c r="AE59" i="13" s="1"/>
  <c r="BF93" i="8"/>
  <c r="X93" i="13" s="1"/>
  <c r="BC173" i="8"/>
  <c r="V173" i="13" s="1"/>
  <c r="BL154" i="8"/>
  <c r="AE154" i="13" s="1"/>
  <c r="Q173" i="8"/>
  <c r="U173" i="8" s="1"/>
  <c r="U174" i="7" s="1"/>
  <c r="P125" i="8"/>
  <c r="AY125" i="8" s="1"/>
  <c r="P125" i="13" s="1"/>
  <c r="O93" i="7"/>
  <c r="O18" i="7"/>
  <c r="O126" i="7"/>
  <c r="O46" i="7"/>
  <c r="O34" i="7"/>
  <c r="O64" i="7"/>
  <c r="O11" i="7"/>
  <c r="O42" i="7"/>
  <c r="O154" i="7"/>
  <c r="O91" i="7"/>
  <c r="P14" i="8"/>
  <c r="BF14" i="8" s="1"/>
  <c r="T121" i="8"/>
  <c r="T122" i="7" s="1"/>
  <c r="S13" i="8"/>
  <c r="S14" i="7" s="1"/>
  <c r="T57" i="8"/>
  <c r="T58" i="7" s="1"/>
  <c r="S110" i="8"/>
  <c r="S111" i="7" s="1"/>
  <c r="AY90" i="8"/>
  <c r="P90" i="13" s="1"/>
  <c r="AQ42" i="8"/>
  <c r="G42" i="13" s="1"/>
  <c r="AQ51" i="8"/>
  <c r="P63" i="8"/>
  <c r="AV63" i="8" s="1"/>
  <c r="AU26" i="8"/>
  <c r="M26" i="13" s="1"/>
  <c r="AY43" i="8"/>
  <c r="P43" i="13" s="1"/>
  <c r="AR43" i="8"/>
  <c r="H43" i="13" s="1"/>
  <c r="AR51" i="8"/>
  <c r="H51" i="13" s="1"/>
  <c r="AZ173" i="8"/>
  <c r="AR173" i="8"/>
  <c r="H173" i="13" s="1"/>
  <c r="AU82" i="8"/>
  <c r="M82" i="13" s="1"/>
  <c r="AV42" i="8"/>
  <c r="N42" i="13" s="1"/>
  <c r="AV59" i="8"/>
  <c r="N59" i="13" s="1"/>
  <c r="AR59" i="8"/>
  <c r="H59" i="13" s="1"/>
  <c r="AV84" i="8"/>
  <c r="N84" i="13" s="1"/>
  <c r="AZ93" i="8"/>
  <c r="Q93" i="13" s="1"/>
  <c r="AR93" i="8"/>
  <c r="AM154" i="8"/>
  <c r="D154" i="13" s="1"/>
  <c r="AV154" i="8"/>
  <c r="N154" i="13" s="1"/>
  <c r="P56" i="8"/>
  <c r="BI43" i="8"/>
  <c r="BI84" i="8"/>
  <c r="AC84" i="13" s="1"/>
  <c r="BF173" i="8"/>
  <c r="X173" i="13" s="1"/>
  <c r="BC154" i="8"/>
  <c r="V154" i="13" s="1"/>
  <c r="Q41" i="8"/>
  <c r="U41" i="8" s="1"/>
  <c r="O82" i="7"/>
  <c r="O94" i="7"/>
  <c r="T25" i="8"/>
  <c r="T26" i="7" s="1"/>
  <c r="AY93" i="8"/>
  <c r="P93" i="13" s="1"/>
  <c r="AQ45" i="8"/>
  <c r="G45" i="13" s="1"/>
  <c r="P37" i="8"/>
  <c r="AN43" i="8"/>
  <c r="E43" i="13" s="1"/>
  <c r="AZ43" i="8"/>
  <c r="Q43" i="13" s="1"/>
  <c r="AN51" i="8"/>
  <c r="E51" i="13" s="1"/>
  <c r="AM173" i="8"/>
  <c r="D173" i="13" s="1"/>
  <c r="AQ173" i="8"/>
  <c r="G173" i="13" s="1"/>
  <c r="AZ82" i="8"/>
  <c r="Q82" i="13" s="1"/>
  <c r="AZ42" i="8"/>
  <c r="Q42" i="13" s="1"/>
  <c r="AY59" i="8"/>
  <c r="P59" i="13" s="1"/>
  <c r="AU84" i="8"/>
  <c r="M84" i="13" s="1"/>
  <c r="AY84" i="8"/>
  <c r="AQ93" i="8"/>
  <c r="G93" i="13" s="1"/>
  <c r="AN154" i="8"/>
  <c r="E154" i="13" s="1"/>
  <c r="AY154" i="8"/>
  <c r="P154" i="13" s="1"/>
  <c r="BL43" i="8"/>
  <c r="AE43" i="13" s="1"/>
  <c r="BL84" i="8"/>
  <c r="AE84" i="13" s="1"/>
  <c r="BI173" i="8"/>
  <c r="AC173" i="13" s="1"/>
  <c r="BI154" i="8"/>
  <c r="AC154" i="13" s="1"/>
  <c r="Q14" i="8"/>
  <c r="Q93" i="8"/>
  <c r="Q94" i="7" s="1"/>
  <c r="R100" i="8"/>
  <c r="R101" i="7" s="1"/>
  <c r="S100" i="8"/>
  <c r="S101" i="7" s="1"/>
  <c r="T100" i="8"/>
  <c r="T101" i="7" s="1"/>
  <c r="U75" i="8"/>
  <c r="U76" i="7" s="1"/>
  <c r="T75" i="8"/>
  <c r="T76" i="7" s="1"/>
  <c r="S75" i="8"/>
  <c r="S76" i="7" s="1"/>
  <c r="S164" i="8"/>
  <c r="S165" i="7" s="1"/>
  <c r="R164" i="8"/>
  <c r="R165" i="7" s="1"/>
  <c r="T164" i="8"/>
  <c r="T165" i="7" s="1"/>
  <c r="S60" i="8"/>
  <c r="S61" i="7" s="1"/>
  <c r="T60" i="8"/>
  <c r="T61" i="7" s="1"/>
  <c r="R60" i="8"/>
  <c r="R61" i="7" s="1"/>
  <c r="R46" i="8"/>
  <c r="R47" i="7" s="1"/>
  <c r="S46" i="8"/>
  <c r="S47" i="7" s="1"/>
  <c r="T46" i="8"/>
  <c r="T47" i="7" s="1"/>
  <c r="O127" i="7"/>
  <c r="Q126" i="8"/>
  <c r="S30" i="8"/>
  <c r="S31" i="7" s="1"/>
  <c r="S111" i="8"/>
  <c r="S112" i="7" s="1"/>
  <c r="S24" i="8"/>
  <c r="S25" i="7" s="1"/>
  <c r="T13" i="8"/>
  <c r="T14" i="7" s="1"/>
  <c r="T66" i="8"/>
  <c r="T67" i="7" s="1"/>
  <c r="T53" i="8"/>
  <c r="T54" i="7" s="1"/>
  <c r="R183" i="8"/>
  <c r="R184" i="7" s="1"/>
  <c r="P100" i="8"/>
  <c r="P111" i="8"/>
  <c r="AV111" i="8" s="1"/>
  <c r="P75" i="8"/>
  <c r="BC75" i="8" s="1"/>
  <c r="AV22" i="8"/>
  <c r="N22" i="13" s="1"/>
  <c r="AR82" i="8"/>
  <c r="H82" i="13" s="1"/>
  <c r="AM140" i="8"/>
  <c r="AN155" i="8"/>
  <c r="E155" i="13" s="1"/>
  <c r="AV150" i="8"/>
  <c r="AU160" i="8"/>
  <c r="M160" i="13" s="1"/>
  <c r="AY160" i="8"/>
  <c r="AY183" i="8"/>
  <c r="P183" i="13" s="1"/>
  <c r="BL114" i="8"/>
  <c r="AE114" i="13" s="1"/>
  <c r="BF150" i="8"/>
  <c r="X150" i="13" s="1"/>
  <c r="P144" i="8"/>
  <c r="AY144" i="8" s="1"/>
  <c r="P144" i="13" s="1"/>
  <c r="O145" i="7"/>
  <c r="O61" i="7"/>
  <c r="O139" i="7"/>
  <c r="P126" i="8"/>
  <c r="Q124" i="8"/>
  <c r="P71" i="8"/>
  <c r="AM71" i="8" s="1"/>
  <c r="P115" i="8"/>
  <c r="AN115" i="8" s="1"/>
  <c r="E115" i="13" s="1"/>
  <c r="S138" i="8"/>
  <c r="S139" i="7" s="1"/>
  <c r="AY150" i="8"/>
  <c r="P150" i="13" s="1"/>
  <c r="AQ102" i="8"/>
  <c r="G102" i="13" s="1"/>
  <c r="AY22" i="8"/>
  <c r="P22" i="13" s="1"/>
  <c r="AY95" i="8"/>
  <c r="P95" i="13" s="1"/>
  <c r="AM22" i="8"/>
  <c r="D22" i="13" s="1"/>
  <c r="AZ22" i="8"/>
  <c r="Q22" i="13" s="1"/>
  <c r="AR179" i="8"/>
  <c r="H179" i="13" s="1"/>
  <c r="AU114" i="8"/>
  <c r="M114" i="13" s="1"/>
  <c r="AV82" i="8"/>
  <c r="N82" i="13" s="1"/>
  <c r="AR12" i="8"/>
  <c r="H12" i="13" s="1"/>
  <c r="AZ140" i="8"/>
  <c r="Q140" i="13" s="1"/>
  <c r="AM150" i="8"/>
  <c r="D150" i="13" s="1"/>
  <c r="AZ150" i="8"/>
  <c r="Q150" i="13" s="1"/>
  <c r="AR160" i="8"/>
  <c r="H160" i="13" s="1"/>
  <c r="AZ160" i="8"/>
  <c r="Q160" i="13" s="1"/>
  <c r="T138" i="8"/>
  <c r="T139" i="7" s="1"/>
  <c r="BI82" i="8"/>
  <c r="AC82" i="13" s="1"/>
  <c r="BI160" i="8"/>
  <c r="AC160" i="13" s="1"/>
  <c r="P138" i="8"/>
  <c r="O47" i="7"/>
  <c r="O101" i="7"/>
  <c r="AN22" i="8"/>
  <c r="E22" i="13" s="1"/>
  <c r="AQ22" i="8"/>
  <c r="G22" i="13" s="1"/>
  <c r="AY179" i="8"/>
  <c r="P179" i="13" s="1"/>
  <c r="AU102" i="8"/>
  <c r="M102" i="13" s="1"/>
  <c r="AN82" i="8"/>
  <c r="E82" i="13" s="1"/>
  <c r="AY82" i="8"/>
  <c r="P82" i="13" s="1"/>
  <c r="AQ12" i="8"/>
  <c r="G12" i="13" s="1"/>
  <c r="AN150" i="8"/>
  <c r="E150" i="13" s="1"/>
  <c r="AQ150" i="8"/>
  <c r="G150" i="13" s="1"/>
  <c r="AN160" i="8"/>
  <c r="E160" i="13" s="1"/>
  <c r="AQ160" i="8"/>
  <c r="G160" i="13" s="1"/>
  <c r="AM183" i="8"/>
  <c r="D183" i="13" s="1"/>
  <c r="AQ183" i="8"/>
  <c r="G183" i="13" s="1"/>
  <c r="BC22" i="8"/>
  <c r="V22" i="13" s="1"/>
  <c r="BL179" i="8"/>
  <c r="AE179" i="13" s="1"/>
  <c r="BF183" i="8"/>
  <c r="X183" i="13" s="1"/>
  <c r="BL82" i="8"/>
  <c r="AE82" i="13" s="1"/>
  <c r="P69" i="8"/>
  <c r="Q150" i="8"/>
  <c r="O121" i="7"/>
  <c r="P120" i="8"/>
  <c r="AY120" i="8" s="1"/>
  <c r="P120" i="13" s="1"/>
  <c r="P110" i="7"/>
  <c r="AR109" i="8"/>
  <c r="H109" i="13" s="1"/>
  <c r="AY109" i="8"/>
  <c r="P109" i="13" s="1"/>
  <c r="BL109" i="8"/>
  <c r="AE109" i="13" s="1"/>
  <c r="AU109" i="8"/>
  <c r="M109" i="13" s="1"/>
  <c r="AN109" i="8"/>
  <c r="E109" i="13" s="1"/>
  <c r="BI109" i="8"/>
  <c r="AC109" i="13" s="1"/>
  <c r="AV109" i="8"/>
  <c r="N109" i="13" s="1"/>
  <c r="Q120" i="7"/>
  <c r="U119" i="8"/>
  <c r="U120" i="7" s="1"/>
  <c r="U88" i="8"/>
  <c r="U89" i="7" s="1"/>
  <c r="R88" i="8"/>
  <c r="R89" i="7" s="1"/>
  <c r="P30" i="7"/>
  <c r="BF29" i="8"/>
  <c r="X29" i="13" s="1"/>
  <c r="AU29" i="8"/>
  <c r="M29" i="13" s="1"/>
  <c r="AZ29" i="8"/>
  <c r="Q29" i="13" s="1"/>
  <c r="BL29" i="8"/>
  <c r="AE29" i="13" s="1"/>
  <c r="AV29" i="8"/>
  <c r="N29" i="13" s="1"/>
  <c r="AY29" i="8"/>
  <c r="P29" i="13" s="1"/>
  <c r="BI29" i="8"/>
  <c r="AM29" i="8"/>
  <c r="D29" i="13" s="1"/>
  <c r="AN29" i="8"/>
  <c r="E29" i="13" s="1"/>
  <c r="Q50" i="7"/>
  <c r="U49" i="8"/>
  <c r="U50" i="7" s="1"/>
  <c r="S49" i="8"/>
  <c r="S50" i="7" s="1"/>
  <c r="Q75" i="7"/>
  <c r="U74" i="8"/>
  <c r="U75" i="7" s="1"/>
  <c r="T74" i="8"/>
  <c r="T75" i="7" s="1"/>
  <c r="Q102" i="7"/>
  <c r="U101" i="8"/>
  <c r="U102" i="7" s="1"/>
  <c r="R101" i="8"/>
  <c r="R102" i="7" s="1"/>
  <c r="T101" i="8"/>
  <c r="T102" i="7" s="1"/>
  <c r="U108" i="8"/>
  <c r="U109" i="7" s="1"/>
  <c r="U35" i="8"/>
  <c r="U36" i="7" s="1"/>
  <c r="P168" i="8"/>
  <c r="Q168" i="8"/>
  <c r="O169" i="7"/>
  <c r="Q68" i="8"/>
  <c r="O69" i="7"/>
  <c r="P68" i="8"/>
  <c r="Q163" i="7"/>
  <c r="U162" i="8"/>
  <c r="U163" i="7" s="1"/>
  <c r="S119" i="8"/>
  <c r="S120" i="7" s="1"/>
  <c r="T49" i="8"/>
  <c r="T50" i="7" s="1"/>
  <c r="S101" i="8"/>
  <c r="S102" i="7" s="1"/>
  <c r="AR28" i="8"/>
  <c r="H28" i="13" s="1"/>
  <c r="AQ29" i="8"/>
  <c r="G29" i="13" s="1"/>
  <c r="BC29" i="8"/>
  <c r="V29" i="13" s="1"/>
  <c r="Q161" i="7"/>
  <c r="U160" i="8"/>
  <c r="U161" i="7" s="1"/>
  <c r="T160" i="8"/>
  <c r="T161" i="7" s="1"/>
  <c r="P128" i="7"/>
  <c r="BL127" i="8"/>
  <c r="AE127" i="13" s="1"/>
  <c r="AZ127" i="8"/>
  <c r="Q127" i="13" s="1"/>
  <c r="AN127" i="8"/>
  <c r="E127" i="13" s="1"/>
  <c r="BI127" i="8"/>
  <c r="AC127" i="13" s="1"/>
  <c r="AR127" i="8"/>
  <c r="H127" i="13" s="1"/>
  <c r="AY127" i="8"/>
  <c r="P127" i="13" s="1"/>
  <c r="BF127" i="8"/>
  <c r="X127" i="13" s="1"/>
  <c r="AU127" i="8"/>
  <c r="M127" i="13" s="1"/>
  <c r="AM127" i="8"/>
  <c r="D127" i="13" s="1"/>
  <c r="U179" i="8"/>
  <c r="U180" i="7" s="1"/>
  <c r="T179" i="8"/>
  <c r="T180" i="7" s="1"/>
  <c r="Q62" i="7"/>
  <c r="U61" i="8"/>
  <c r="U62" i="7" s="1"/>
  <c r="P166" i="7"/>
  <c r="AN165" i="8"/>
  <c r="AR165" i="8"/>
  <c r="H165" i="13" s="1"/>
  <c r="AV165" i="8"/>
  <c r="N165" i="13" s="1"/>
  <c r="U81" i="8"/>
  <c r="U82" i="7" s="1"/>
  <c r="S81" i="8"/>
  <c r="S82" i="7" s="1"/>
  <c r="P42" i="7"/>
  <c r="AQ41" i="8"/>
  <c r="G41" i="13" s="1"/>
  <c r="BF41" i="8"/>
  <c r="X41" i="13" s="1"/>
  <c r="AR41" i="8"/>
  <c r="AZ41" i="8"/>
  <c r="Q41" i="13" s="1"/>
  <c r="BC41" i="8"/>
  <c r="V41" i="13" s="1"/>
  <c r="AV41" i="8"/>
  <c r="N41" i="13" s="1"/>
  <c r="AN41" i="8"/>
  <c r="AQ54" i="8"/>
  <c r="G54" i="13" s="1"/>
  <c r="AM54" i="8"/>
  <c r="D54" i="13" s="1"/>
  <c r="AM167" i="8"/>
  <c r="D167" i="13" s="1"/>
  <c r="BF167" i="8"/>
  <c r="Q80" i="7"/>
  <c r="U79" i="8"/>
  <c r="U80" i="7" s="1"/>
  <c r="R79" i="8"/>
  <c r="R80" i="7" s="1"/>
  <c r="Q168" i="7"/>
  <c r="U167" i="8"/>
  <c r="U168" i="7" s="1"/>
  <c r="Q13" i="7"/>
  <c r="U12" i="8"/>
  <c r="U13" i="7" s="1"/>
  <c r="U38" i="8"/>
  <c r="U39" i="7" s="1"/>
  <c r="Q88" i="7"/>
  <c r="U87" i="8"/>
  <c r="P32" i="7"/>
  <c r="AR31" i="8"/>
  <c r="H31" i="13" s="1"/>
  <c r="AV31" i="8"/>
  <c r="N31" i="13" s="1"/>
  <c r="BL31" i="8"/>
  <c r="AE31" i="13" s="1"/>
  <c r="AU31" i="8"/>
  <c r="M31" i="13" s="1"/>
  <c r="AN31" i="8"/>
  <c r="E31" i="13" s="1"/>
  <c r="BI31" i="8"/>
  <c r="AC31" i="13" s="1"/>
  <c r="AZ31" i="8"/>
  <c r="Q31" i="13" s="1"/>
  <c r="Q154" i="7"/>
  <c r="U153" i="8"/>
  <c r="U154" i="7" s="1"/>
  <c r="P29" i="7"/>
  <c r="BI28" i="8"/>
  <c r="AC28" i="13" s="1"/>
  <c r="AY28" i="8"/>
  <c r="P28" i="13" s="1"/>
  <c r="AU28" i="8"/>
  <c r="M28" i="13" s="1"/>
  <c r="AV28" i="8"/>
  <c r="N28" i="13" s="1"/>
  <c r="AN28" i="8"/>
  <c r="E28" i="13" s="1"/>
  <c r="AR115" i="8"/>
  <c r="H115" i="13" s="1"/>
  <c r="P31" i="7"/>
  <c r="AZ30" i="8"/>
  <c r="Q30" i="13" s="1"/>
  <c r="AU30" i="8"/>
  <c r="M30" i="13" s="1"/>
  <c r="BL30" i="8"/>
  <c r="AE30" i="13" s="1"/>
  <c r="AY30" i="8"/>
  <c r="P30" i="13" s="1"/>
  <c r="AN30" i="8"/>
  <c r="E30" i="13" s="1"/>
  <c r="BI30" i="8"/>
  <c r="AC30" i="13" s="1"/>
  <c r="AV30" i="8"/>
  <c r="N30" i="13" s="1"/>
  <c r="Q24" i="7"/>
  <c r="U23" i="8"/>
  <c r="U24" i="7" s="1"/>
  <c r="P49" i="7"/>
  <c r="BF48" i="8"/>
  <c r="X48" i="13" s="1"/>
  <c r="AV48" i="8"/>
  <c r="N48" i="13" s="1"/>
  <c r="AM48" i="8"/>
  <c r="D48" i="13" s="1"/>
  <c r="BL48" i="8"/>
  <c r="AE48" i="13" s="1"/>
  <c r="AQ48" i="8"/>
  <c r="G48" i="13" s="1"/>
  <c r="AN48" i="8"/>
  <c r="E48" i="13" s="1"/>
  <c r="BI48" i="8"/>
  <c r="AC48" i="13" s="1"/>
  <c r="AZ48" i="8"/>
  <c r="Q48" i="13" s="1"/>
  <c r="AR48" i="8"/>
  <c r="H48" i="13" s="1"/>
  <c r="O110" i="7"/>
  <c r="Q109" i="8"/>
  <c r="R23" i="8"/>
  <c r="R24" i="7" s="1"/>
  <c r="S153" i="8"/>
  <c r="S154" i="7" s="1"/>
  <c r="T58" i="8"/>
  <c r="T59" i="7" s="1"/>
  <c r="AQ31" i="8"/>
  <c r="AQ109" i="8"/>
  <c r="G109" i="13" s="1"/>
  <c r="AZ109" i="8"/>
  <c r="Q109" i="13" s="1"/>
  <c r="AZ28" i="8"/>
  <c r="Q28" i="13" s="1"/>
  <c r="AR29" i="8"/>
  <c r="H29" i="13" s="1"/>
  <c r="U65" i="8"/>
  <c r="U66" i="7" s="1"/>
  <c r="T65" i="8"/>
  <c r="T66" i="7" s="1"/>
  <c r="BC48" i="8"/>
  <c r="V48" i="13" s="1"/>
  <c r="T153" i="8"/>
  <c r="T154" i="7" s="1"/>
  <c r="Q37" i="7"/>
  <c r="U36" i="8"/>
  <c r="U37" i="7" s="1"/>
  <c r="T35" i="8"/>
  <c r="T36" i="7" s="1"/>
  <c r="R119" i="8"/>
  <c r="R120" i="7" s="1"/>
  <c r="R49" i="8"/>
  <c r="R50" i="7" s="1"/>
  <c r="R74" i="8"/>
  <c r="R75" i="7" s="1"/>
  <c r="S88" i="8"/>
  <c r="S89" i="7" s="1"/>
  <c r="AR30" i="8"/>
  <c r="H30" i="13" s="1"/>
  <c r="P81" i="7"/>
  <c r="AN80" i="8"/>
  <c r="E80" i="13" s="1"/>
  <c r="BL80" i="8"/>
  <c r="AE80" i="13" s="1"/>
  <c r="AZ80" i="8"/>
  <c r="Q80" i="13" s="1"/>
  <c r="AR80" i="8"/>
  <c r="BI80" i="8"/>
  <c r="AC80" i="13" s="1"/>
  <c r="AY80" i="8"/>
  <c r="P80" i="13" s="1"/>
  <c r="AU80" i="8"/>
  <c r="M80" i="13" s="1"/>
  <c r="U32" i="8"/>
  <c r="U33" i="7" s="1"/>
  <c r="T32" i="8"/>
  <c r="T33" i="7" s="1"/>
  <c r="S32" i="8"/>
  <c r="S33" i="7" s="1"/>
  <c r="P96" i="7"/>
  <c r="BC95" i="8"/>
  <c r="AQ95" i="8"/>
  <c r="G95" i="13" s="1"/>
  <c r="AN95" i="8"/>
  <c r="E95" i="13" s="1"/>
  <c r="AZ95" i="8"/>
  <c r="Q95" i="13" s="1"/>
  <c r="AM95" i="8"/>
  <c r="D95" i="13" s="1"/>
  <c r="Q112" i="7"/>
  <c r="U111" i="8"/>
  <c r="U112" i="7" s="1"/>
  <c r="Q18" i="7"/>
  <c r="U17" i="8"/>
  <c r="U18" i="7" s="1"/>
  <c r="P103" i="7"/>
  <c r="AY102" i="8"/>
  <c r="P102" i="13" s="1"/>
  <c r="AN102" i="8"/>
  <c r="E102" i="13" s="1"/>
  <c r="BL102" i="8"/>
  <c r="AV102" i="8"/>
  <c r="N102" i="13" s="1"/>
  <c r="BI102" i="8"/>
  <c r="AC102" i="13" s="1"/>
  <c r="AR102" i="8"/>
  <c r="H102" i="13" s="1"/>
  <c r="Q126" i="7"/>
  <c r="U125" i="8"/>
  <c r="U126" i="7" s="1"/>
  <c r="U37" i="8"/>
  <c r="U38" i="7" s="1"/>
  <c r="Q54" i="7"/>
  <c r="U53" i="8"/>
  <c r="U54" i="7" s="1"/>
  <c r="S53" i="8"/>
  <c r="S54" i="7" s="1"/>
  <c r="Q51" i="7"/>
  <c r="U50" i="8"/>
  <c r="U51" i="7" s="1"/>
  <c r="R50" i="8"/>
  <c r="R51" i="7" s="1"/>
  <c r="T50" i="8"/>
  <c r="T51" i="7" s="1"/>
  <c r="P63" i="7"/>
  <c r="BI62" i="8"/>
  <c r="AC62" i="13" s="1"/>
  <c r="P27" i="7"/>
  <c r="BC26" i="8"/>
  <c r="V26" i="13" s="1"/>
  <c r="AQ26" i="8"/>
  <c r="G26" i="13" s="1"/>
  <c r="P156" i="7"/>
  <c r="BL155" i="8"/>
  <c r="AE155" i="13" s="1"/>
  <c r="AZ155" i="8"/>
  <c r="BI155" i="8"/>
  <c r="AC155" i="13" s="1"/>
  <c r="AY155" i="8"/>
  <c r="AR155" i="8"/>
  <c r="H155" i="13" s="1"/>
  <c r="AV155" i="8"/>
  <c r="N155" i="13" s="1"/>
  <c r="P13" i="7"/>
  <c r="AV12" i="8"/>
  <c r="N12" i="13" s="1"/>
  <c r="AM12" i="8"/>
  <c r="D12" i="13" s="1"/>
  <c r="AZ12" i="8"/>
  <c r="BC12" i="8"/>
  <c r="V12" i="13" s="1"/>
  <c r="AN12" i="8"/>
  <c r="E12" i="13" s="1"/>
  <c r="P141" i="7"/>
  <c r="BC140" i="8"/>
  <c r="AV140" i="8"/>
  <c r="N140" i="13" s="1"/>
  <c r="AN140" i="8"/>
  <c r="E140" i="13" s="1"/>
  <c r="AQ140" i="8"/>
  <c r="G140" i="13" s="1"/>
  <c r="AR140" i="8"/>
  <c r="H140" i="13" s="1"/>
  <c r="U118" i="8"/>
  <c r="U119" i="7" s="1"/>
  <c r="Q184" i="7"/>
  <c r="U183" i="8"/>
  <c r="U184" i="7" s="1"/>
  <c r="S183" i="8"/>
  <c r="S184" i="7" s="1"/>
  <c r="P79" i="7"/>
  <c r="AZ78" i="8"/>
  <c r="Q78" i="13" s="1"/>
  <c r="AU78" i="8"/>
  <c r="BL78" i="8"/>
  <c r="AY78" i="8"/>
  <c r="P78" i="13" s="1"/>
  <c r="AN78" i="8"/>
  <c r="E78" i="13" s="1"/>
  <c r="BI78" i="8"/>
  <c r="AC78" i="13" s="1"/>
  <c r="AV78" i="8"/>
  <c r="N78" i="13" s="1"/>
  <c r="Q167" i="7"/>
  <c r="P90" i="7"/>
  <c r="BI89" i="8"/>
  <c r="AC89" i="13" s="1"/>
  <c r="AZ89" i="8"/>
  <c r="Q89" i="13" s="1"/>
  <c r="AR89" i="8"/>
  <c r="H89" i="13" s="1"/>
  <c r="AY89" i="8"/>
  <c r="P89" i="13" s="1"/>
  <c r="AU89" i="8"/>
  <c r="M89" i="13" s="1"/>
  <c r="AN89" i="8"/>
  <c r="E89" i="13" s="1"/>
  <c r="Q14" i="7"/>
  <c r="U13" i="8"/>
  <c r="U14" i="7" s="1"/>
  <c r="P115" i="7"/>
  <c r="BI114" i="8"/>
  <c r="AY114" i="8"/>
  <c r="P114" i="13" s="1"/>
  <c r="AN114" i="8"/>
  <c r="E114" i="13" s="1"/>
  <c r="AV114" i="8"/>
  <c r="N114" i="13" s="1"/>
  <c r="AR114" i="8"/>
  <c r="H114" i="13" s="1"/>
  <c r="AY140" i="8"/>
  <c r="P140" i="13" s="1"/>
  <c r="AQ28" i="8"/>
  <c r="AU183" i="8"/>
  <c r="M183" i="13" s="1"/>
  <c r="AR183" i="8"/>
  <c r="H183" i="13" s="1"/>
  <c r="BC179" i="8"/>
  <c r="V179" i="13" s="1"/>
  <c r="BL183" i="8"/>
  <c r="AE183" i="13" s="1"/>
  <c r="BC150" i="8"/>
  <c r="V150" i="13" s="1"/>
  <c r="BL160" i="8"/>
  <c r="AE160" i="13" s="1"/>
  <c r="Q171" i="7"/>
  <c r="U170" i="8"/>
  <c r="U171" i="7" s="1"/>
  <c r="Q23" i="7"/>
  <c r="U22" i="8"/>
  <c r="U23" i="7" s="1"/>
  <c r="Q15" i="7"/>
  <c r="U14" i="8"/>
  <c r="U15" i="7" s="1"/>
  <c r="Q122" i="7"/>
  <c r="U121" i="8"/>
  <c r="U122" i="7" s="1"/>
  <c r="Q70" i="7"/>
  <c r="U69" i="8"/>
  <c r="U70" i="7" s="1"/>
  <c r="Q25" i="7"/>
  <c r="U24" i="8"/>
  <c r="U25" i="7" s="1"/>
  <c r="U6" i="8"/>
  <c r="U7" i="7" s="1"/>
  <c r="T144" i="8"/>
  <c r="T145" i="7" s="1"/>
  <c r="U144" i="8"/>
  <c r="U145" i="7" s="1"/>
  <c r="Q104" i="7"/>
  <c r="U103" i="8"/>
  <c r="U104" i="7" s="1"/>
  <c r="Q10" i="7"/>
  <c r="U9" i="8"/>
  <c r="U10" i="7" s="1"/>
  <c r="Q26" i="7"/>
  <c r="U25" i="8"/>
  <c r="U26" i="7" s="1"/>
  <c r="Q111" i="7"/>
  <c r="U110" i="8"/>
  <c r="U111" i="7" s="1"/>
  <c r="Q61" i="7"/>
  <c r="U60" i="8"/>
  <c r="U61" i="7" s="1"/>
  <c r="Q64" i="7"/>
  <c r="U63" i="8"/>
  <c r="U64" i="7" s="1"/>
  <c r="Q71" i="7"/>
  <c r="U70" i="8"/>
  <c r="U71" i="7" s="1"/>
  <c r="Q165" i="7"/>
  <c r="U164" i="8"/>
  <c r="U165" i="7" s="1"/>
  <c r="Q21" i="7"/>
  <c r="U20" i="8"/>
  <c r="U21" i="7" s="1"/>
  <c r="Q108" i="7"/>
  <c r="U107" i="8"/>
  <c r="U108" i="7" s="1"/>
  <c r="Q31" i="7"/>
  <c r="U30" i="8"/>
  <c r="U31" i="7" s="1"/>
  <c r="Q67" i="7"/>
  <c r="U66" i="8"/>
  <c r="U67" i="7" s="1"/>
  <c r="Q117" i="7"/>
  <c r="U116" i="8"/>
  <c r="U117" i="7" s="1"/>
  <c r="Q124" i="7"/>
  <c r="U123" i="8"/>
  <c r="U124" i="7" s="1"/>
  <c r="Q58" i="7"/>
  <c r="U57" i="8"/>
  <c r="U58" i="7" s="1"/>
  <c r="Q164" i="7"/>
  <c r="U163" i="8"/>
  <c r="U164" i="7" s="1"/>
  <c r="Q100" i="7"/>
  <c r="U99" i="8"/>
  <c r="U100" i="7" s="1"/>
  <c r="Q47" i="7"/>
  <c r="U46" i="8"/>
  <c r="U47" i="7" s="1"/>
  <c r="Q176" i="7"/>
  <c r="U175" i="8"/>
  <c r="U176" i="7" s="1"/>
  <c r="Q8" i="7"/>
  <c r="U7" i="8"/>
  <c r="U8" i="7" s="1"/>
  <c r="Q101" i="7"/>
  <c r="U100" i="8"/>
  <c r="U101" i="7" s="1"/>
  <c r="AU12" i="8"/>
  <c r="AQ114" i="8"/>
  <c r="G114" i="13" s="1"/>
  <c r="AQ155" i="8"/>
  <c r="G155" i="13" s="1"/>
  <c r="AQ89" i="8"/>
  <c r="AY41" i="8"/>
  <c r="P41" i="13" s="1"/>
  <c r="BF179" i="8"/>
  <c r="X179" i="13" s="1"/>
  <c r="BC183" i="8"/>
  <c r="BC160" i="8"/>
  <c r="V160" i="13" s="1"/>
  <c r="Q156" i="7"/>
  <c r="U155" i="8"/>
  <c r="U156" i="7" s="1"/>
  <c r="Q121" i="7"/>
  <c r="U120" i="8"/>
  <c r="U121" i="7" s="1"/>
  <c r="O165" i="7"/>
  <c r="P164" i="8"/>
  <c r="BI164" i="8" s="1"/>
  <c r="AQ117" i="8"/>
  <c r="G117" i="13" s="1"/>
  <c r="P118" i="7"/>
  <c r="T76" i="8"/>
  <c r="T77" i="7" s="1"/>
  <c r="Q77" i="7"/>
  <c r="U63" i="7"/>
  <c r="Q63" i="7"/>
  <c r="AM107" i="8"/>
  <c r="D107" i="13" s="1"/>
  <c r="P108" i="7"/>
  <c r="AZ92" i="8"/>
  <c r="Q92" i="13" s="1"/>
  <c r="P93" i="7"/>
  <c r="T42" i="8"/>
  <c r="T43" i="7" s="1"/>
  <c r="Q43" i="7"/>
  <c r="Q77" i="8"/>
  <c r="U77" i="8" s="1"/>
  <c r="O78" i="7"/>
  <c r="S86" i="8"/>
  <c r="S87" i="7" s="1"/>
  <c r="Q87" i="7"/>
  <c r="P76" i="8"/>
  <c r="BF76" i="8" s="1"/>
  <c r="O77" i="7"/>
  <c r="R120" i="8"/>
  <c r="R121" i="7" s="1"/>
  <c r="R45" i="8"/>
  <c r="R46" i="7" s="1"/>
  <c r="R15" i="8"/>
  <c r="R16" i="7" s="1"/>
  <c r="Q16" i="7"/>
  <c r="T86" i="8"/>
  <c r="T87" i="7" s="1"/>
  <c r="T48" i="8"/>
  <c r="T49" i="7" s="1"/>
  <c r="Q49" i="7"/>
  <c r="AV126" i="8"/>
  <c r="N126" i="13" s="1"/>
  <c r="P57" i="7"/>
  <c r="P77" i="8"/>
  <c r="AY77" i="8" s="1"/>
  <c r="P77" i="13" s="1"/>
  <c r="AY171" i="8"/>
  <c r="P171" i="13" s="1"/>
  <c r="P172" i="7"/>
  <c r="AZ27" i="8"/>
  <c r="Q27" i="13" s="1"/>
  <c r="U79" i="7"/>
  <c r="Q79" i="7"/>
  <c r="T115" i="8"/>
  <c r="T116" i="7" s="1"/>
  <c r="Q116" i="7"/>
  <c r="AZ20" i="8"/>
  <c r="Q20" i="13" s="1"/>
  <c r="AQ153" i="8"/>
  <c r="G153" i="13" s="1"/>
  <c r="P154" i="7"/>
  <c r="BL118" i="8"/>
  <c r="AE118" i="13" s="1"/>
  <c r="U173" i="7"/>
  <c r="Q173" i="7"/>
  <c r="T80" i="8"/>
  <c r="T81" i="7" s="1"/>
  <c r="Q81" i="7"/>
  <c r="R122" i="8"/>
  <c r="R123" i="7" s="1"/>
  <c r="Q123" i="7"/>
  <c r="S137" i="8"/>
  <c r="S138" i="7" s="1"/>
  <c r="Q138" i="7"/>
  <c r="AQ61" i="8"/>
  <c r="P62" i="7"/>
  <c r="O140" i="7"/>
  <c r="P139" i="8"/>
  <c r="Q139" i="8"/>
  <c r="U139" i="8" s="1"/>
  <c r="O147" i="7"/>
  <c r="Q146" i="8"/>
  <c r="U146" i="8" s="1"/>
  <c r="P146" i="8"/>
  <c r="O187" i="7"/>
  <c r="P186" i="8"/>
  <c r="Q186" i="8"/>
  <c r="U186" i="8" s="1"/>
  <c r="O160" i="7"/>
  <c r="Q159" i="8"/>
  <c r="U159" i="8" s="1"/>
  <c r="P159" i="8"/>
  <c r="O146" i="7"/>
  <c r="Q145" i="8"/>
  <c r="U145" i="8" s="1"/>
  <c r="P145" i="8"/>
  <c r="O186" i="7"/>
  <c r="Q185" i="8"/>
  <c r="U185" i="8" s="1"/>
  <c r="P185" i="8"/>
  <c r="O188" i="7"/>
  <c r="P187" i="8"/>
  <c r="Q187" i="8"/>
  <c r="U187" i="8" s="1"/>
  <c r="O133" i="7"/>
  <c r="P132" i="8"/>
  <c r="Q132" i="8"/>
  <c r="U132" i="8" s="1"/>
  <c r="O181" i="7"/>
  <c r="Q180" i="8"/>
  <c r="U180" i="8" s="1"/>
  <c r="P180" i="8"/>
  <c r="T92" i="8"/>
  <c r="T93" i="7" s="1"/>
  <c r="Q93" i="7"/>
  <c r="S92" i="8"/>
  <c r="S93" i="7" s="1"/>
  <c r="R179" i="8"/>
  <c r="R180" i="7" s="1"/>
  <c r="Q180" i="7"/>
  <c r="S179" i="8"/>
  <c r="S180" i="7" s="1"/>
  <c r="S73" i="8"/>
  <c r="S74" i="7" s="1"/>
  <c r="R81" i="8"/>
  <c r="R82" i="7" s="1"/>
  <c r="Q82" i="7"/>
  <c r="R32" i="8"/>
  <c r="R33" i="7" s="1"/>
  <c r="Q33" i="7"/>
  <c r="P181" i="8"/>
  <c r="BL181" i="8" s="1"/>
  <c r="O182" i="7"/>
  <c r="P161" i="8"/>
  <c r="O162" i="7"/>
  <c r="Q55" i="8"/>
  <c r="U55" i="8" s="1"/>
  <c r="O56" i="7"/>
  <c r="Q39" i="8"/>
  <c r="U39" i="8" s="1"/>
  <c r="O40" i="7"/>
  <c r="O136" i="7"/>
  <c r="P135" i="8"/>
  <c r="Q135" i="8"/>
  <c r="U135" i="8" s="1"/>
  <c r="O153" i="7"/>
  <c r="P152" i="8"/>
  <c r="Q152" i="8"/>
  <c r="U152" i="8" s="1"/>
  <c r="O135" i="7"/>
  <c r="Q134" i="8"/>
  <c r="U134" i="8" s="1"/>
  <c r="P134" i="8"/>
  <c r="O159" i="7"/>
  <c r="P158" i="8"/>
  <c r="Q158" i="8"/>
  <c r="U158" i="8" s="1"/>
  <c r="O183" i="7"/>
  <c r="P182" i="8"/>
  <c r="Q182" i="8"/>
  <c r="U182" i="8" s="1"/>
  <c r="O134" i="7"/>
  <c r="Q133" i="8"/>
  <c r="U133" i="8" s="1"/>
  <c r="P133" i="8"/>
  <c r="O150" i="7"/>
  <c r="Q149" i="8"/>
  <c r="U149" i="8" s="1"/>
  <c r="P149" i="8"/>
  <c r="O129" i="7"/>
  <c r="P128" i="8"/>
  <c r="Q128" i="8"/>
  <c r="U128" i="8" s="1"/>
  <c r="R136" i="8"/>
  <c r="R137" i="7" s="1"/>
  <c r="Q137" i="7"/>
  <c r="U137" i="7"/>
  <c r="S136" i="8"/>
  <c r="S137" i="7" s="1"/>
  <c r="T136" i="8"/>
  <c r="T137" i="7" s="1"/>
  <c r="T88" i="8"/>
  <c r="T89" i="7" s="1"/>
  <c r="Q89" i="7"/>
  <c r="Q86" i="7"/>
  <c r="S85" i="8"/>
  <c r="S86" i="7" s="1"/>
  <c r="U86" i="7"/>
  <c r="T85" i="8"/>
  <c r="T86" i="7" s="1"/>
  <c r="R85" i="8"/>
  <c r="R86" i="7" s="1"/>
  <c r="U65" i="7"/>
  <c r="Q65" i="7"/>
  <c r="R29" i="8"/>
  <c r="R30" i="7" s="1"/>
  <c r="AR99" i="8"/>
  <c r="H99" i="13" s="1"/>
  <c r="P100" i="7"/>
  <c r="AZ24" i="8"/>
  <c r="Q24" i="13" s="1"/>
  <c r="P25" i="7"/>
  <c r="Q151" i="8"/>
  <c r="U151" i="8" s="1"/>
  <c r="O152" i="7"/>
  <c r="P112" i="8"/>
  <c r="AQ112" i="8" s="1"/>
  <c r="G112" i="13" s="1"/>
  <c r="O113" i="7"/>
  <c r="T120" i="8"/>
  <c r="T121" i="7" s="1"/>
  <c r="U53" i="7"/>
  <c r="Q53" i="7"/>
  <c r="S21" i="8"/>
  <c r="S22" i="7" s="1"/>
  <c r="Q22" i="7"/>
  <c r="U19" i="7"/>
  <c r="Q19" i="7"/>
  <c r="AN126" i="8"/>
  <c r="E126" i="13" s="1"/>
  <c r="T104" i="8"/>
  <c r="T105" i="7" s="1"/>
  <c r="Q105" i="7"/>
  <c r="T98" i="8"/>
  <c r="T99" i="7" s="1"/>
  <c r="Q99" i="7"/>
  <c r="AZ55" i="8"/>
  <c r="Q55" i="13" s="1"/>
  <c r="P56" i="7"/>
  <c r="S28" i="8"/>
  <c r="S29" i="7" s="1"/>
  <c r="Q29" i="7"/>
  <c r="AY88" i="8"/>
  <c r="P88" i="13" s="1"/>
  <c r="P89" i="7"/>
  <c r="BF160" i="8"/>
  <c r="X160" i="13" s="1"/>
  <c r="R92" i="8"/>
  <c r="R93" i="7" s="1"/>
  <c r="S144" i="8"/>
  <c r="S145" i="7" s="1"/>
  <c r="T81" i="8"/>
  <c r="T82" i="7" s="1"/>
  <c r="P151" i="8"/>
  <c r="Q83" i="8"/>
  <c r="U83" i="8" s="1"/>
  <c r="O84" i="7"/>
  <c r="Q8" i="8"/>
  <c r="U8" i="8" s="1"/>
  <c r="O9" i="7"/>
  <c r="Q97" i="8"/>
  <c r="U97" i="8" s="1"/>
  <c r="O98" i="7"/>
  <c r="Q19" i="8"/>
  <c r="U19" i="8" s="1"/>
  <c r="O20" i="7"/>
  <c r="R75" i="8"/>
  <c r="R76" i="7" s="1"/>
  <c r="Q76" i="7"/>
  <c r="P172" i="8"/>
  <c r="AY172" i="8" s="1"/>
  <c r="P172" i="13" s="1"/>
  <c r="O173" i="7"/>
  <c r="S156" i="8"/>
  <c r="S157" i="7" s="1"/>
  <c r="Q157" i="7"/>
  <c r="U90" i="7"/>
  <c r="Q90" i="7"/>
  <c r="AV57" i="8"/>
  <c r="N57" i="13" s="1"/>
  <c r="P58" i="7"/>
  <c r="S127" i="8"/>
  <c r="S128" i="7" s="1"/>
  <c r="Q128" i="7"/>
  <c r="Q117" i="8"/>
  <c r="U117" i="8" s="1"/>
  <c r="O118" i="7"/>
  <c r="P113" i="8"/>
  <c r="AQ113" i="8" s="1"/>
  <c r="G113" i="13" s="1"/>
  <c r="O114" i="7"/>
  <c r="P169" i="8"/>
  <c r="BF169" i="8" s="1"/>
  <c r="O170" i="7"/>
  <c r="Q67" i="8"/>
  <c r="U67" i="8" s="1"/>
  <c r="O68" i="7"/>
  <c r="S120" i="8"/>
  <c r="S121" i="7" s="1"/>
  <c r="S31" i="8"/>
  <c r="S32" i="7" s="1"/>
  <c r="Q32" i="7"/>
  <c r="S51" i="8"/>
  <c r="S52" i="7" s="1"/>
  <c r="Q52" i="7"/>
  <c r="S43" i="8"/>
  <c r="S44" i="7" s="1"/>
  <c r="Q44" i="7"/>
  <c r="U27" i="7"/>
  <c r="Q27" i="7"/>
  <c r="Q112" i="8"/>
  <c r="R112" i="8" s="1"/>
  <c r="R113" i="7" s="1"/>
  <c r="R82" i="8"/>
  <c r="R83" i="7" s="1"/>
  <c r="T84" i="8"/>
  <c r="T85" i="7" s="1"/>
  <c r="Q113" i="8"/>
  <c r="U113" i="8" s="1"/>
  <c r="U106" i="7"/>
  <c r="Q106" i="7"/>
  <c r="AU126" i="8"/>
  <c r="AZ126" i="8"/>
  <c r="Q126" i="13" s="1"/>
  <c r="AQ124" i="8"/>
  <c r="G124" i="13" s="1"/>
  <c r="P125" i="7"/>
  <c r="S65" i="8"/>
  <c r="S66" i="7" s="1"/>
  <c r="Q66" i="7"/>
  <c r="R71" i="8"/>
  <c r="R72" i="7" s="1"/>
  <c r="Q72" i="7"/>
  <c r="Q169" i="8"/>
  <c r="U169" i="8" s="1"/>
  <c r="U170" i="7" s="1"/>
  <c r="T106" i="8"/>
  <c r="T107" i="7" s="1"/>
  <c r="Q107" i="7"/>
  <c r="BF123" i="8"/>
  <c r="X123" i="13" s="1"/>
  <c r="P124" i="7"/>
  <c r="T41" i="8"/>
  <c r="T42" i="7" s="1"/>
  <c r="Q96" i="7"/>
  <c r="U162" i="7"/>
  <c r="Q162" i="7"/>
  <c r="P74" i="7"/>
  <c r="R181" i="8"/>
  <c r="R182" i="7" s="1"/>
  <c r="Q182" i="7"/>
  <c r="O131" i="7"/>
  <c r="P130" i="8"/>
  <c r="Q130" i="8"/>
  <c r="U130" i="8" s="1"/>
  <c r="O179" i="7"/>
  <c r="Q178" i="8"/>
  <c r="U178" i="8" s="1"/>
  <c r="P178" i="8"/>
  <c r="O148" i="7"/>
  <c r="Q147" i="8"/>
  <c r="U147" i="8" s="1"/>
  <c r="P147" i="8"/>
  <c r="O130" i="7"/>
  <c r="P129" i="8"/>
  <c r="Q129" i="8"/>
  <c r="U129" i="8" s="1"/>
  <c r="Q177" i="8"/>
  <c r="U177" i="8" s="1"/>
  <c r="O178" i="7"/>
  <c r="P177" i="8"/>
  <c r="O132" i="7"/>
  <c r="P131" i="8"/>
  <c r="Q131" i="8"/>
  <c r="U131" i="8" s="1"/>
  <c r="O45" i="7"/>
  <c r="P44" i="8"/>
  <c r="Q44" i="8"/>
  <c r="U44" i="8" s="1"/>
  <c r="O149" i="7"/>
  <c r="Q148" i="8"/>
  <c r="U148" i="8" s="1"/>
  <c r="P148" i="8"/>
  <c r="O189" i="7"/>
  <c r="P188" i="8"/>
  <c r="Q188" i="8"/>
  <c r="U188" i="8" s="1"/>
  <c r="R144" i="8"/>
  <c r="R145" i="7" s="1"/>
  <c r="Q145" i="7"/>
  <c r="P137" i="8"/>
  <c r="AQ137" i="8" s="1"/>
  <c r="G137" i="13" s="1"/>
  <c r="O138" i="7"/>
  <c r="R34" i="8"/>
  <c r="R35" i="7" s="1"/>
  <c r="Q35" i="7"/>
  <c r="Q171" i="8"/>
  <c r="U171" i="8" s="1"/>
  <c r="O172" i="7"/>
  <c r="P105" i="8"/>
  <c r="BL105" i="8" s="1"/>
  <c r="O106" i="7"/>
  <c r="P104" i="8"/>
  <c r="BI104" i="8" s="1"/>
  <c r="O105" i="7"/>
  <c r="P64" i="8"/>
  <c r="O65" i="7"/>
  <c r="P52" i="8"/>
  <c r="AU52" i="8" s="1"/>
  <c r="O53" i="7"/>
  <c r="O41" i="7"/>
  <c r="Q40" i="8"/>
  <c r="U40" i="8" s="1"/>
  <c r="P40" i="8"/>
  <c r="O185" i="7"/>
  <c r="P184" i="8"/>
  <c r="Q184" i="8"/>
  <c r="U184" i="8" s="1"/>
  <c r="Q142" i="8"/>
  <c r="U142" i="8" s="1"/>
  <c r="O143" i="7"/>
  <c r="P142" i="8"/>
  <c r="O175" i="7"/>
  <c r="Q174" i="8"/>
  <c r="U174" i="8" s="1"/>
  <c r="P174" i="8"/>
  <c r="O144" i="7"/>
  <c r="Q143" i="8"/>
  <c r="U143" i="8" s="1"/>
  <c r="P143" i="8"/>
  <c r="O142" i="7"/>
  <c r="Q141" i="8"/>
  <c r="U141" i="8" s="1"/>
  <c r="P141" i="8"/>
  <c r="O97" i="7"/>
  <c r="Q96" i="8"/>
  <c r="U96" i="8" s="1"/>
  <c r="P96" i="8"/>
  <c r="O177" i="7"/>
  <c r="Q176" i="8"/>
  <c r="U176" i="8" s="1"/>
  <c r="P176" i="8"/>
  <c r="P156" i="8"/>
  <c r="O157" i="7"/>
  <c r="R140" i="8"/>
  <c r="R141" i="7" s="1"/>
  <c r="Q141" i="7"/>
  <c r="S140" i="8"/>
  <c r="S141" i="7" s="1"/>
  <c r="U141" i="7"/>
  <c r="T140" i="8"/>
  <c r="T141" i="7" s="1"/>
  <c r="T127" i="8"/>
  <c r="T128" i="7" s="1"/>
  <c r="T29" i="8"/>
  <c r="T30" i="7" s="1"/>
  <c r="U43" i="7"/>
  <c r="U128" i="7"/>
  <c r="R42" i="8"/>
  <c r="R43" i="7" s="1"/>
  <c r="AY61" i="8"/>
  <c r="P61" i="13" s="1"/>
  <c r="AZ61" i="8"/>
  <c r="AR61" i="8"/>
  <c r="H61" i="13" s="1"/>
  <c r="AY20" i="8"/>
  <c r="P20" i="13" s="1"/>
  <c r="AU57" i="8"/>
  <c r="M57" i="13" s="1"/>
  <c r="AN107" i="8"/>
  <c r="E107" i="13" s="1"/>
  <c r="AR24" i="8"/>
  <c r="H24" i="13" s="1"/>
  <c r="AN92" i="8"/>
  <c r="E92" i="13" s="1"/>
  <c r="AQ24" i="8"/>
  <c r="G24" i="13" s="1"/>
  <c r="BF24" i="8"/>
  <c r="X24" i="13" s="1"/>
  <c r="BI92" i="8"/>
  <c r="AC92" i="13" s="1"/>
  <c r="AY24" i="8"/>
  <c r="P24" i="13" s="1"/>
  <c r="R127" i="8"/>
  <c r="R128" i="7" s="1"/>
  <c r="S42" i="8"/>
  <c r="S43" i="7" s="1"/>
  <c r="U107" i="7"/>
  <c r="BI99" i="8"/>
  <c r="AC99" i="13" s="1"/>
  <c r="AY99" i="8"/>
  <c r="P99" i="13" s="1"/>
  <c r="T18" i="8"/>
  <c r="T19" i="7" s="1"/>
  <c r="T95" i="8"/>
  <c r="T96" i="7" s="1"/>
  <c r="S15" i="8"/>
  <c r="S16" i="7" s="1"/>
  <c r="T181" i="8"/>
  <c r="T182" i="7" s="1"/>
  <c r="U42" i="7"/>
  <c r="AV123" i="8"/>
  <c r="N123" i="13" s="1"/>
  <c r="R41" i="8"/>
  <c r="R42" i="7" s="1"/>
  <c r="AZ69" i="8"/>
  <c r="Q69" i="13" s="1"/>
  <c r="AY123" i="8"/>
  <c r="P123" i="13" s="1"/>
  <c r="R161" i="8"/>
  <c r="R162" i="7" s="1"/>
  <c r="U182" i="7"/>
  <c r="S161" i="8"/>
  <c r="S162" i="7" s="1"/>
  <c r="AQ123" i="8"/>
  <c r="G123" i="13" s="1"/>
  <c r="S181" i="8"/>
  <c r="S182" i="7" s="1"/>
  <c r="T161" i="8"/>
  <c r="T162" i="7" s="1"/>
  <c r="S41" i="8"/>
  <c r="S42" i="7" s="1"/>
  <c r="S98" i="8"/>
  <c r="S99" i="7" s="1"/>
  <c r="AR73" i="8"/>
  <c r="H73" i="13" s="1"/>
  <c r="AR123" i="8"/>
  <c r="H123" i="13" s="1"/>
  <c r="U49" i="7"/>
  <c r="R76" i="8"/>
  <c r="R77" i="7" s="1"/>
  <c r="AY27" i="8"/>
  <c r="P27" i="13" s="1"/>
  <c r="AZ73" i="8"/>
  <c r="Q73" i="13" s="1"/>
  <c r="AN123" i="8"/>
  <c r="E123" i="13" s="1"/>
  <c r="AZ123" i="8"/>
  <c r="Q123" i="13" s="1"/>
  <c r="AM171" i="8"/>
  <c r="D171" i="13" s="1"/>
  <c r="AN27" i="8"/>
  <c r="E27" i="13" s="1"/>
  <c r="BC123" i="8"/>
  <c r="V123" i="13" s="1"/>
  <c r="AY50" i="8"/>
  <c r="P50" i="13" s="1"/>
  <c r="AZ171" i="8"/>
  <c r="Q171" i="13" s="1"/>
  <c r="AN153" i="8"/>
  <c r="E153" i="13" s="1"/>
  <c r="BI123" i="8"/>
  <c r="AC123" i="13" s="1"/>
  <c r="T64" i="8"/>
  <c r="T65" i="7" s="1"/>
  <c r="AM123" i="8"/>
  <c r="D123" i="13" s="1"/>
  <c r="AU123" i="8"/>
  <c r="M123" i="13" s="1"/>
  <c r="BL123" i="8"/>
  <c r="AE123" i="13" s="1"/>
  <c r="AM124" i="8"/>
  <c r="D124" i="13" s="1"/>
  <c r="AV124" i="8"/>
  <c r="N124" i="13" s="1"/>
  <c r="R80" i="8"/>
  <c r="R81" i="7" s="1"/>
  <c r="U138" i="7"/>
  <c r="T71" i="8"/>
  <c r="T72" i="7" s="1"/>
  <c r="S26" i="8"/>
  <c r="S27" i="7" s="1"/>
  <c r="S62" i="8"/>
  <c r="S63" i="7" s="1"/>
  <c r="S80" i="8"/>
  <c r="S81" i="7" s="1"/>
  <c r="R64" i="8"/>
  <c r="R65" i="7" s="1"/>
  <c r="R89" i="8"/>
  <c r="R90" i="7" s="1"/>
  <c r="AR57" i="8"/>
  <c r="H57" i="13" s="1"/>
  <c r="AQ107" i="8"/>
  <c r="G107" i="13" s="1"/>
  <c r="T26" i="8"/>
  <c r="T27" i="7" s="1"/>
  <c r="T89" i="8"/>
  <c r="T90" i="7" s="1"/>
  <c r="AQ118" i="8"/>
  <c r="G118" i="13" s="1"/>
  <c r="AV117" i="8"/>
  <c r="N117" i="13" s="1"/>
  <c r="R62" i="8"/>
  <c r="R63" i="7" s="1"/>
  <c r="R137" i="8"/>
  <c r="R138" i="7" s="1"/>
  <c r="R26" i="8"/>
  <c r="R27" i="7" s="1"/>
  <c r="T137" i="8"/>
  <c r="T138" i="7" s="1"/>
  <c r="S64" i="8"/>
  <c r="S65" i="7" s="1"/>
  <c r="T156" i="8"/>
  <c r="T157" i="7" s="1"/>
  <c r="AY107" i="8"/>
  <c r="P107" i="13" s="1"/>
  <c r="AQ57" i="8"/>
  <c r="G57" i="13" s="1"/>
  <c r="U29" i="7"/>
  <c r="R172" i="8"/>
  <c r="R173" i="7" s="1"/>
  <c r="AZ57" i="8"/>
  <c r="Q57" i="13" s="1"/>
  <c r="AQ27" i="8"/>
  <c r="G27" i="13" s="1"/>
  <c r="AU77" i="8"/>
  <c r="M77" i="13" s="1"/>
  <c r="AZ107" i="8"/>
  <c r="Q107" i="13" s="1"/>
  <c r="AV153" i="8"/>
  <c r="N153" i="13" s="1"/>
  <c r="T10" i="8"/>
  <c r="T11" i="7" s="1"/>
  <c r="AU88" i="8"/>
  <c r="M88" i="13" s="1"/>
  <c r="S122" i="8"/>
  <c r="S123" i="7" s="1"/>
  <c r="R115" i="8"/>
  <c r="R116" i="7" s="1"/>
  <c r="AR56" i="8"/>
  <c r="H56" i="13" s="1"/>
  <c r="AV171" i="8"/>
  <c r="N171" i="13" s="1"/>
  <c r="AQ171" i="8"/>
  <c r="G171" i="13" s="1"/>
  <c r="AR27" i="8"/>
  <c r="H27" i="13" s="1"/>
  <c r="AY153" i="8"/>
  <c r="P153" i="13" s="1"/>
  <c r="AU153" i="8"/>
  <c r="M153" i="13" s="1"/>
  <c r="BC117" i="8"/>
  <c r="V117" i="13" s="1"/>
  <c r="U123" i="7"/>
  <c r="U32" i="7"/>
  <c r="T78" i="8"/>
  <c r="T79" i="7" s="1"/>
  <c r="U81" i="7"/>
  <c r="R48" i="8"/>
  <c r="R49" i="7" s="1"/>
  <c r="S172" i="8"/>
  <c r="S173" i="7" s="1"/>
  <c r="AZ50" i="8"/>
  <c r="Q50" i="13" s="1"/>
  <c r="S78" i="8"/>
  <c r="S79" i="7" s="1"/>
  <c r="T122" i="8"/>
  <c r="T123" i="7" s="1"/>
  <c r="U44" i="7"/>
  <c r="S48" i="8"/>
  <c r="S49" i="7" s="1"/>
  <c r="S52" i="8"/>
  <c r="S53" i="7" s="1"/>
  <c r="S115" i="8"/>
  <c r="S116" i="7" s="1"/>
  <c r="AV20" i="8"/>
  <c r="N20" i="13" s="1"/>
  <c r="AU171" i="8"/>
  <c r="M171" i="13" s="1"/>
  <c r="AR171" i="8"/>
  <c r="H171" i="13" s="1"/>
  <c r="AN117" i="8"/>
  <c r="E117" i="13" s="1"/>
  <c r="AZ153" i="8"/>
  <c r="Q153" i="13" s="1"/>
  <c r="AR153" i="8"/>
  <c r="H153" i="13" s="1"/>
  <c r="BF117" i="8"/>
  <c r="X117" i="13" s="1"/>
  <c r="AN171" i="8"/>
  <c r="E171" i="13" s="1"/>
  <c r="AM117" i="8"/>
  <c r="D117" i="13" s="1"/>
  <c r="AM153" i="8"/>
  <c r="D153" i="13" s="1"/>
  <c r="S105" i="8"/>
  <c r="S106" i="7" s="1"/>
  <c r="AV92" i="8"/>
  <c r="N92" i="13" s="1"/>
  <c r="AZ99" i="8"/>
  <c r="Q99" i="13" s="1"/>
  <c r="U16" i="7"/>
  <c r="T62" i="8"/>
  <c r="T63" i="7" s="1"/>
  <c r="U52" i="7"/>
  <c r="S71" i="8"/>
  <c r="S72" i="7" s="1"/>
  <c r="R65" i="8"/>
  <c r="R66" i="7" s="1"/>
  <c r="S89" i="8"/>
  <c r="S90" i="7" s="1"/>
  <c r="S106" i="8"/>
  <c r="S107" i="7" s="1"/>
  <c r="T105" i="8"/>
  <c r="T106" i="7" s="1"/>
  <c r="R156" i="8"/>
  <c r="R157" i="7" s="1"/>
  <c r="T172" i="8"/>
  <c r="T173" i="7" s="1"/>
  <c r="AY117" i="8"/>
  <c r="P117" i="13" s="1"/>
  <c r="AN57" i="8"/>
  <c r="E57" i="13" s="1"/>
  <c r="AM57" i="8"/>
  <c r="D57" i="13" s="1"/>
  <c r="AU92" i="8"/>
  <c r="M92" i="13" s="1"/>
  <c r="AY92" i="8"/>
  <c r="P92" i="13" s="1"/>
  <c r="AN99" i="8"/>
  <c r="E99" i="13" s="1"/>
  <c r="AU99" i="8"/>
  <c r="M99" i="13" s="1"/>
  <c r="AR124" i="8"/>
  <c r="H124" i="13" s="1"/>
  <c r="AZ124" i="8"/>
  <c r="Q124" i="13" s="1"/>
  <c r="AV24" i="8"/>
  <c r="N24" i="13" s="1"/>
  <c r="AV107" i="8"/>
  <c r="N107" i="13" s="1"/>
  <c r="AR107" i="8"/>
  <c r="H107" i="13" s="1"/>
  <c r="AZ117" i="8"/>
  <c r="Q117" i="13" s="1"/>
  <c r="AR117" i="8"/>
  <c r="H117" i="13" s="1"/>
  <c r="AQ125" i="8"/>
  <c r="G125" i="13" s="1"/>
  <c r="T15" i="8"/>
  <c r="T16" i="7" s="1"/>
  <c r="U72" i="7"/>
  <c r="R106" i="8"/>
  <c r="R107" i="7" s="1"/>
  <c r="AU124" i="8"/>
  <c r="M124" i="13" s="1"/>
  <c r="AY124" i="8"/>
  <c r="P124" i="13" s="1"/>
  <c r="AN24" i="8"/>
  <c r="E24" i="13" s="1"/>
  <c r="BC24" i="8"/>
  <c r="V24" i="13" s="1"/>
  <c r="BL92" i="8"/>
  <c r="AE92" i="13" s="1"/>
  <c r="BL99" i="8"/>
  <c r="AE99" i="13" s="1"/>
  <c r="R105" i="8"/>
  <c r="R106" i="7" s="1"/>
  <c r="AQ99" i="8"/>
  <c r="G99" i="13" s="1"/>
  <c r="AQ92" i="8"/>
  <c r="G92" i="13" s="1"/>
  <c r="AY57" i="8"/>
  <c r="P57" i="13" s="1"/>
  <c r="AR92" i="8"/>
  <c r="H92" i="13" s="1"/>
  <c r="AV99" i="8"/>
  <c r="N99" i="13" s="1"/>
  <c r="AN124" i="8"/>
  <c r="E124" i="13" s="1"/>
  <c r="AM24" i="8"/>
  <c r="D24" i="13" s="1"/>
  <c r="AN118" i="8"/>
  <c r="E118" i="13" s="1"/>
  <c r="AN125" i="8"/>
  <c r="E125" i="13" s="1"/>
  <c r="G51" i="13"/>
  <c r="P31" i="13"/>
  <c r="P16" i="13"/>
  <c r="E136" i="13"/>
  <c r="H157" i="13"/>
  <c r="N173" i="13"/>
  <c r="H110" i="13"/>
  <c r="M154" i="13"/>
  <c r="V15" i="13"/>
  <c r="X121" i="13"/>
  <c r="AE21" i="13"/>
  <c r="G31" i="13"/>
  <c r="G72" i="13"/>
  <c r="N18" i="13"/>
  <c r="E90" i="13"/>
  <c r="N15" i="13"/>
  <c r="P33" i="13"/>
  <c r="P6" i="13"/>
  <c r="H16" i="13"/>
  <c r="Q16" i="13"/>
  <c r="H66" i="13"/>
  <c r="N121" i="13"/>
  <c r="N136" i="13"/>
  <c r="E165" i="13"/>
  <c r="N80" i="13"/>
  <c r="G10" i="13"/>
  <c r="N89" i="13"/>
  <c r="H95" i="13"/>
  <c r="Q102" i="13"/>
  <c r="N106" i="13"/>
  <c r="Q114" i="13"/>
  <c r="Q173" i="13"/>
  <c r="D41" i="13"/>
  <c r="Q61" i="13"/>
  <c r="H72" i="13"/>
  <c r="H93" i="13"/>
  <c r="N110" i="13"/>
  <c r="Q155" i="13"/>
  <c r="H154" i="13"/>
  <c r="AC43" i="13"/>
  <c r="X167" i="13"/>
  <c r="V95" i="13"/>
  <c r="AC45" i="13"/>
  <c r="X33" i="13"/>
  <c r="AC16" i="13"/>
  <c r="AC136" i="13"/>
  <c r="V66" i="13"/>
  <c r="AC114" i="13"/>
  <c r="V61" i="13"/>
  <c r="AC85" i="13"/>
  <c r="N6" i="13"/>
  <c r="G66" i="13"/>
  <c r="P173" i="13"/>
  <c r="M59" i="13"/>
  <c r="N61" i="13"/>
  <c r="H78" i="13"/>
  <c r="E85" i="13"/>
  <c r="E101" i="13"/>
  <c r="P155" i="13"/>
  <c r="N183" i="13"/>
  <c r="V43" i="13"/>
  <c r="V136" i="13"/>
  <c r="X18" i="13"/>
  <c r="X140" i="13"/>
  <c r="X10" i="13"/>
  <c r="M12" i="13"/>
  <c r="G82" i="13"/>
  <c r="P66" i="13"/>
  <c r="P18" i="13"/>
  <c r="G59" i="13"/>
  <c r="G84" i="13"/>
  <c r="P121" i="13"/>
  <c r="G89" i="13"/>
  <c r="D18" i="13"/>
  <c r="M33" i="13"/>
  <c r="M6" i="13"/>
  <c r="N66" i="13"/>
  <c r="Q121" i="13"/>
  <c r="H121" i="13"/>
  <c r="G127" i="13"/>
  <c r="M136" i="13"/>
  <c r="P136" i="13"/>
  <c r="M157" i="13"/>
  <c r="Q165" i="13"/>
  <c r="E21" i="13"/>
  <c r="E106" i="13"/>
  <c r="E41" i="13"/>
  <c r="E42" i="13"/>
  <c r="P84" i="13"/>
  <c r="G61" i="13"/>
  <c r="E72" i="13"/>
  <c r="Q85" i="13"/>
  <c r="D110" i="13"/>
  <c r="Q110" i="13"/>
  <c r="D140" i="13"/>
  <c r="M155" i="13"/>
  <c r="D160" i="13"/>
  <c r="N160" i="13"/>
  <c r="AE45" i="13"/>
  <c r="AE33" i="13"/>
  <c r="AE16" i="13"/>
  <c r="AE136" i="13"/>
  <c r="V183" i="13"/>
  <c r="X66" i="13"/>
  <c r="AE78" i="13"/>
  <c r="X61" i="13"/>
  <c r="AE85" i="13"/>
  <c r="G28" i="13"/>
  <c r="M16" i="13"/>
  <c r="E66" i="13"/>
  <c r="D121" i="13"/>
  <c r="M21" i="13"/>
  <c r="E61" i="13"/>
  <c r="X90" i="13"/>
  <c r="AE102" i="13"/>
  <c r="AE6" i="13"/>
  <c r="AE28" i="13"/>
  <c r="X110" i="13"/>
  <c r="P110" i="13"/>
  <c r="M10" i="13"/>
  <c r="E18" i="13"/>
  <c r="G18" i="13"/>
  <c r="N90" i="13"/>
  <c r="Q15" i="13"/>
  <c r="N43" i="13"/>
  <c r="G43" i="13"/>
  <c r="N51" i="13"/>
  <c r="D66" i="13"/>
  <c r="Q66" i="13"/>
  <c r="G121" i="13"/>
  <c r="M126" i="13"/>
  <c r="H136" i="13"/>
  <c r="Q136" i="13"/>
  <c r="P157" i="13"/>
  <c r="H80" i="13"/>
  <c r="H10" i="13"/>
  <c r="N21" i="13"/>
  <c r="M106" i="13"/>
  <c r="Q106" i="13"/>
  <c r="H41" i="13"/>
  <c r="M48" i="13"/>
  <c r="P48" i="13"/>
  <c r="Q59" i="13"/>
  <c r="Q12" i="13"/>
  <c r="N72" i="13"/>
  <c r="M78" i="13"/>
  <c r="D93" i="13"/>
  <c r="N85" i="13"/>
  <c r="E110" i="13"/>
  <c r="G110" i="13"/>
  <c r="N150" i="13"/>
  <c r="P160" i="13"/>
  <c r="AC59" i="13"/>
  <c r="V121" i="13"/>
  <c r="V157" i="13"/>
  <c r="X136" i="13"/>
  <c r="X12" i="13"/>
  <c r="V140" i="13"/>
  <c r="AC29" i="13"/>
  <c r="AC106" i="13"/>
  <c r="AC72" i="13"/>
  <c r="V110" i="13"/>
  <c r="R21" i="8"/>
  <c r="R22" i="7" s="1"/>
  <c r="BL36" i="8"/>
  <c r="BI36" i="8"/>
  <c r="BC36" i="8"/>
  <c r="BF36" i="8"/>
  <c r="BF162" i="8"/>
  <c r="BL38" i="8"/>
  <c r="BF38" i="8"/>
  <c r="BI38" i="8"/>
  <c r="BC38" i="8"/>
  <c r="BL87" i="8"/>
  <c r="BI87" i="8"/>
  <c r="BF87" i="8"/>
  <c r="BC87" i="8"/>
  <c r="BL47" i="8"/>
  <c r="BI47" i="8"/>
  <c r="BC47" i="8"/>
  <c r="BF47" i="8"/>
  <c r="BL103" i="8"/>
  <c r="BI103" i="8"/>
  <c r="BF103" i="8"/>
  <c r="BC103" i="8"/>
  <c r="BL67" i="8"/>
  <c r="BI67" i="8"/>
  <c r="BF67" i="8"/>
  <c r="BC67" i="8"/>
  <c r="BL34" i="8"/>
  <c r="BF34" i="8"/>
  <c r="BI34" i="8"/>
  <c r="BC34" i="8"/>
  <c r="BL11" i="8"/>
  <c r="BI11" i="8"/>
  <c r="BC11" i="8"/>
  <c r="BF11" i="8"/>
  <c r="BI56" i="8"/>
  <c r="BL171" i="8"/>
  <c r="BF171" i="8"/>
  <c r="BI171" i="8"/>
  <c r="BC171" i="8"/>
  <c r="BF27" i="8"/>
  <c r="BF20" i="8"/>
  <c r="BC50" i="8"/>
  <c r="BL153" i="8"/>
  <c r="BF153" i="8"/>
  <c r="BI153" i="8"/>
  <c r="BC153" i="8"/>
  <c r="BC30" i="8"/>
  <c r="BC109" i="8"/>
  <c r="BF31" i="8"/>
  <c r="BF51" i="8"/>
  <c r="BC59" i="8"/>
  <c r="BC84" i="8"/>
  <c r="BF80" i="8"/>
  <c r="BC102" i="8"/>
  <c r="BF45" i="8"/>
  <c r="BC6" i="8"/>
  <c r="BF16" i="8"/>
  <c r="BC92" i="8"/>
  <c r="BC155" i="8"/>
  <c r="BI105" i="8"/>
  <c r="BC76" i="8"/>
  <c r="BC42" i="8"/>
  <c r="BI66" i="8"/>
  <c r="BC99" i="8"/>
  <c r="BC165" i="8"/>
  <c r="BC78" i="8"/>
  <c r="BF28" i="8"/>
  <c r="BC89" i="8"/>
  <c r="BC98" i="8"/>
  <c r="BC106" i="8"/>
  <c r="BC114" i="8"/>
  <c r="BC82" i="8"/>
  <c r="BF72" i="8"/>
  <c r="BC85" i="8"/>
  <c r="BC101" i="8"/>
  <c r="BI68" i="8"/>
  <c r="BI100" i="8"/>
  <c r="BF111" i="8"/>
  <c r="BL83" i="8"/>
  <c r="BI83" i="8"/>
  <c r="BF83" i="8"/>
  <c r="BC83" i="8"/>
  <c r="BL8" i="8"/>
  <c r="BI8" i="8"/>
  <c r="BC8" i="8"/>
  <c r="BF8" i="8"/>
  <c r="BL81" i="8"/>
  <c r="BI81" i="8"/>
  <c r="BC81" i="8"/>
  <c r="BF81" i="8"/>
  <c r="BF9" i="8"/>
  <c r="BL25" i="8"/>
  <c r="BC25" i="8"/>
  <c r="BF25" i="8"/>
  <c r="BI25" i="8"/>
  <c r="BL97" i="8"/>
  <c r="BF97" i="8"/>
  <c r="BI97" i="8"/>
  <c r="BC97" i="8"/>
  <c r="BF163" i="8"/>
  <c r="AV55" i="8"/>
  <c r="BL55" i="8"/>
  <c r="BI55" i="8"/>
  <c r="BF55" i="8"/>
  <c r="BC55" i="8"/>
  <c r="AN88" i="8"/>
  <c r="BL88" i="8"/>
  <c r="BI88" i="8"/>
  <c r="BC88" i="8"/>
  <c r="BF88" i="8"/>
  <c r="BI22" i="8"/>
  <c r="BI90" i="8"/>
  <c r="BF109" i="8"/>
  <c r="BC31" i="8"/>
  <c r="BC51" i="8"/>
  <c r="BF59" i="8"/>
  <c r="BF84" i="8"/>
  <c r="BI121" i="8"/>
  <c r="BC80" i="8"/>
  <c r="BC45" i="8"/>
  <c r="BC16" i="8"/>
  <c r="BF92" i="8"/>
  <c r="BF155" i="8"/>
  <c r="BC112" i="8"/>
  <c r="BI42" i="8"/>
  <c r="BF99" i="8"/>
  <c r="BF165" i="8"/>
  <c r="BC28" i="8"/>
  <c r="BI41" i="8"/>
  <c r="BC72" i="8"/>
  <c r="BF85" i="8"/>
  <c r="BI110" i="8"/>
  <c r="BF101" i="8"/>
  <c r="BI150" i="8"/>
  <c r="BL91" i="8"/>
  <c r="BL108" i="8"/>
  <c r="BI108" i="8"/>
  <c r="BF108" i="8"/>
  <c r="BC108" i="8"/>
  <c r="BI7" i="8"/>
  <c r="BL35" i="8"/>
  <c r="BI35" i="8"/>
  <c r="BC35" i="8"/>
  <c r="BF35" i="8"/>
  <c r="BL19" i="8"/>
  <c r="BI19" i="8"/>
  <c r="BC19" i="8"/>
  <c r="BF19" i="8"/>
  <c r="BL32" i="8"/>
  <c r="BI32" i="8"/>
  <c r="BC32" i="8"/>
  <c r="BF32" i="8"/>
  <c r="BL70" i="8"/>
  <c r="BF70" i="8"/>
  <c r="BI70" i="8"/>
  <c r="BC70" i="8"/>
  <c r="BL13" i="8"/>
  <c r="BI13" i="8"/>
  <c r="BC13" i="8"/>
  <c r="BF13" i="8"/>
  <c r="BL124" i="8"/>
  <c r="BI124" i="8"/>
  <c r="BF124" i="8"/>
  <c r="BC124" i="8"/>
  <c r="BF30" i="8"/>
  <c r="BI15" i="8"/>
  <c r="BI51" i="8"/>
  <c r="BI24" i="8"/>
  <c r="BI117" i="8"/>
  <c r="BI181" i="8"/>
  <c r="BI95" i="8"/>
  <c r="BF102" i="8"/>
  <c r="BI18" i="8"/>
  <c r="BF42" i="8"/>
  <c r="BI12" i="8"/>
  <c r="BI93" i="8"/>
  <c r="BI140" i="8"/>
  <c r="BI165" i="8"/>
  <c r="BF78" i="8"/>
  <c r="BI10" i="8"/>
  <c r="BF89" i="8"/>
  <c r="BF98" i="8"/>
  <c r="BF106" i="8"/>
  <c r="BF114" i="8"/>
  <c r="BF82" i="8"/>
  <c r="BI61" i="8"/>
  <c r="BL39" i="8"/>
  <c r="BI39" i="8"/>
  <c r="BC39" i="8"/>
  <c r="BF39" i="8"/>
  <c r="BL116" i="8"/>
  <c r="BI116" i="8"/>
  <c r="BF116" i="8"/>
  <c r="BC116" i="8"/>
  <c r="BL74" i="8"/>
  <c r="BF74" i="8"/>
  <c r="BI74" i="8"/>
  <c r="BC74" i="8"/>
  <c r="BF37" i="8"/>
  <c r="BF119" i="8"/>
  <c r="BL79" i="8"/>
  <c r="BI79" i="8"/>
  <c r="BF79" i="8"/>
  <c r="BC79" i="8"/>
  <c r="BL23" i="8"/>
  <c r="BI23" i="8"/>
  <c r="BC23" i="8"/>
  <c r="BF23" i="8"/>
  <c r="BI86" i="8"/>
  <c r="BL63" i="8"/>
  <c r="BI46" i="8"/>
  <c r="BC46" i="8"/>
  <c r="BL53" i="8"/>
  <c r="BI53" i="8"/>
  <c r="BF53" i="8"/>
  <c r="BC53" i="8"/>
  <c r="BC170" i="8"/>
  <c r="BL57" i="8"/>
  <c r="BF57" i="8"/>
  <c r="BI57" i="8"/>
  <c r="BC57" i="8"/>
  <c r="BL107" i="8"/>
  <c r="BI107" i="8"/>
  <c r="BF107" i="8"/>
  <c r="BC107" i="8"/>
  <c r="BL22" i="8"/>
  <c r="BL90" i="8"/>
  <c r="BL15" i="8"/>
  <c r="BL51" i="8"/>
  <c r="BL24" i="8"/>
  <c r="BL121" i="8"/>
  <c r="BL117" i="8"/>
  <c r="BL95" i="8"/>
  <c r="BL18" i="8"/>
  <c r="BL42" i="8"/>
  <c r="BL12" i="8"/>
  <c r="BL66" i="8"/>
  <c r="BL93" i="8"/>
  <c r="BL140" i="8"/>
  <c r="BL165" i="8"/>
  <c r="BL168" i="8"/>
  <c r="BL10" i="8"/>
  <c r="BL41" i="8"/>
  <c r="BL54" i="8"/>
  <c r="BL61" i="8"/>
  <c r="BL110" i="8"/>
  <c r="BL150" i="8"/>
  <c r="S54" i="8"/>
  <c r="S55" i="7" s="1"/>
  <c r="T31" i="8"/>
  <c r="T32" i="7" s="1"/>
  <c r="T43" i="8"/>
  <c r="T44" i="7" s="1"/>
  <c r="T51" i="8"/>
  <c r="T52" i="7" s="1"/>
  <c r="R52" i="8"/>
  <c r="R53" i="7" s="1"/>
  <c r="S104" i="8"/>
  <c r="S105" i="7" s="1"/>
  <c r="T28" i="8"/>
  <c r="T29" i="7" s="1"/>
  <c r="AQ88" i="8"/>
  <c r="AV88" i="8"/>
  <c r="R31" i="8"/>
  <c r="R32" i="7" s="1"/>
  <c r="R43" i="8"/>
  <c r="R44" i="7" s="1"/>
  <c r="R51" i="8"/>
  <c r="R52" i="7" s="1"/>
  <c r="T52" i="8"/>
  <c r="T53" i="7" s="1"/>
  <c r="T59" i="8"/>
  <c r="T60" i="7" s="1"/>
  <c r="R28" i="8"/>
  <c r="R29" i="7" s="1"/>
  <c r="AR88" i="8"/>
  <c r="AZ88" i="8"/>
  <c r="S18" i="8"/>
  <c r="S19" i="7" s="1"/>
  <c r="U105" i="7"/>
  <c r="U22" i="7"/>
  <c r="U77" i="7"/>
  <c r="R98" i="8"/>
  <c r="R99" i="7" s="1"/>
  <c r="R18" i="8"/>
  <c r="R19" i="7" s="1"/>
  <c r="T21" i="8"/>
  <c r="T22" i="7" s="1"/>
  <c r="S76" i="8"/>
  <c r="S77" i="7" s="1"/>
  <c r="U99" i="7"/>
  <c r="AN55" i="8"/>
  <c r="AR55" i="8"/>
  <c r="AR163" i="8"/>
  <c r="AQ55" i="8"/>
  <c r="AU22" i="8"/>
  <c r="AQ162" i="8"/>
  <c r="AV162" i="8"/>
  <c r="AR162" i="8"/>
  <c r="AM162" i="8"/>
  <c r="AQ38" i="8"/>
  <c r="AZ38" i="8"/>
  <c r="AY38" i="8"/>
  <c r="AV38" i="8"/>
  <c r="AR38" i="8"/>
  <c r="AU38" i="8"/>
  <c r="AN38" i="8"/>
  <c r="AM38" i="8"/>
  <c r="AQ91" i="8"/>
  <c r="AN91" i="8"/>
  <c r="AR87" i="8"/>
  <c r="AU87" i="8"/>
  <c r="AQ87" i="8"/>
  <c r="AZ87" i="8"/>
  <c r="AY87" i="8"/>
  <c r="AM87" i="8"/>
  <c r="AV87" i="8"/>
  <c r="AN87" i="8"/>
  <c r="AQ68" i="8"/>
  <c r="AZ68" i="8"/>
  <c r="AY68" i="8"/>
  <c r="AN68" i="8"/>
  <c r="AR68" i="8"/>
  <c r="AU68" i="8"/>
  <c r="AR39" i="8"/>
  <c r="AU39" i="8"/>
  <c r="AQ39" i="8"/>
  <c r="AZ39" i="8"/>
  <c r="AY39" i="8"/>
  <c r="AM39" i="8"/>
  <c r="AV39" i="8"/>
  <c r="AN39" i="8"/>
  <c r="AQ116" i="8"/>
  <c r="AZ116" i="8"/>
  <c r="AY116" i="8"/>
  <c r="AV116" i="8"/>
  <c r="AN116" i="8"/>
  <c r="AR116" i="8"/>
  <c r="AU116" i="8"/>
  <c r="AM116" i="8"/>
  <c r="AN111" i="8"/>
  <c r="AQ74" i="8"/>
  <c r="AZ74" i="8"/>
  <c r="AY74" i="8"/>
  <c r="AV74" i="8"/>
  <c r="AR74" i="8"/>
  <c r="AU74" i="8"/>
  <c r="AN74" i="8"/>
  <c r="AM74" i="8"/>
  <c r="AY75" i="8"/>
  <c r="AR83" i="8"/>
  <c r="AU83" i="8"/>
  <c r="AQ83" i="8"/>
  <c r="AZ83" i="8"/>
  <c r="AY83" i="8"/>
  <c r="AM83" i="8"/>
  <c r="AV83" i="8"/>
  <c r="AN83" i="8"/>
  <c r="AQ8" i="8"/>
  <c r="AY8" i="8"/>
  <c r="AV8" i="8"/>
  <c r="AZ8" i="8"/>
  <c r="AN8" i="8"/>
  <c r="AR8" i="8"/>
  <c r="AU8" i="8"/>
  <c r="AN37" i="8"/>
  <c r="AR81" i="8"/>
  <c r="AU81" i="8"/>
  <c r="AV81" i="8"/>
  <c r="AM81" i="8"/>
  <c r="AQ81" i="8"/>
  <c r="AZ81" i="8"/>
  <c r="AY81" i="8"/>
  <c r="AN81" i="8"/>
  <c r="AQ119" i="8"/>
  <c r="AV119" i="8"/>
  <c r="AR79" i="8"/>
  <c r="AU79" i="8"/>
  <c r="AQ79" i="8"/>
  <c r="AZ79" i="8"/>
  <c r="AY79" i="8"/>
  <c r="AM79" i="8"/>
  <c r="AV79" i="8"/>
  <c r="AN79" i="8"/>
  <c r="AY9" i="8"/>
  <c r="AN9" i="8"/>
  <c r="AR23" i="8"/>
  <c r="AU23" i="8"/>
  <c r="AQ23" i="8"/>
  <c r="AZ23" i="8"/>
  <c r="AY23" i="8"/>
  <c r="AM23" i="8"/>
  <c r="AV23" i="8"/>
  <c r="AN23" i="8"/>
  <c r="AY86" i="8"/>
  <c r="AN86" i="8"/>
  <c r="AQ63" i="8"/>
  <c r="AR25" i="8"/>
  <c r="AU25" i="8"/>
  <c r="AV25" i="8"/>
  <c r="AM25" i="8"/>
  <c r="AQ25" i="8"/>
  <c r="AZ25" i="8"/>
  <c r="AY25" i="8"/>
  <c r="AN25" i="8"/>
  <c r="AZ46" i="8"/>
  <c r="AY46" i="8"/>
  <c r="AV46" i="8"/>
  <c r="AU46" i="8"/>
  <c r="AN46" i="8"/>
  <c r="AM46" i="8"/>
  <c r="AR53" i="8"/>
  <c r="AU53" i="8"/>
  <c r="AV53" i="8"/>
  <c r="AM53" i="8"/>
  <c r="AQ53" i="8"/>
  <c r="AZ53" i="8"/>
  <c r="AY53" i="8"/>
  <c r="AN53" i="8"/>
  <c r="AR97" i="8"/>
  <c r="AU97" i="8"/>
  <c r="AV97" i="8"/>
  <c r="AM97" i="8"/>
  <c r="AQ97" i="8"/>
  <c r="AZ97" i="8"/>
  <c r="AY97" i="8"/>
  <c r="AN97" i="8"/>
  <c r="AU18" i="8"/>
  <c r="AM30" i="8"/>
  <c r="AU90" i="8"/>
  <c r="AM109" i="8"/>
  <c r="AU15" i="8"/>
  <c r="AM31" i="8"/>
  <c r="AM51" i="8"/>
  <c r="AU51" i="8"/>
  <c r="AM16" i="8"/>
  <c r="AM55" i="8"/>
  <c r="AU55" i="8"/>
  <c r="AU66" i="8"/>
  <c r="AM73" i="8"/>
  <c r="AM92" i="8"/>
  <c r="AU121" i="8"/>
  <c r="AM99" i="8"/>
  <c r="AM165" i="8"/>
  <c r="AY165" i="8"/>
  <c r="AQ165" i="8"/>
  <c r="AM28" i="8"/>
  <c r="AM80" i="8"/>
  <c r="AY10" i="8"/>
  <c r="AM89" i="8"/>
  <c r="AU95" i="8"/>
  <c r="AM98" i="8"/>
  <c r="AM102" i="8"/>
  <c r="AM106" i="8"/>
  <c r="AM114" i="8"/>
  <c r="AU41" i="8"/>
  <c r="AM45" i="8"/>
  <c r="AM82" i="8"/>
  <c r="AM88" i="8"/>
  <c r="AM42" i="8"/>
  <c r="AU42" i="8"/>
  <c r="AM59" i="8"/>
  <c r="AM84" i="8"/>
  <c r="AY12" i="8"/>
  <c r="AU27" i="8"/>
  <c r="AU61" i="8"/>
  <c r="AM72" i="8"/>
  <c r="AM78" i="8"/>
  <c r="AU93" i="8"/>
  <c r="AM85" i="8"/>
  <c r="AU110" i="8"/>
  <c r="AM101" i="8"/>
  <c r="AU107" i="8"/>
  <c r="AU117" i="8"/>
  <c r="AU150" i="8"/>
  <c r="AQ36" i="8"/>
  <c r="AZ36" i="8"/>
  <c r="AY36" i="8"/>
  <c r="AV36" i="8"/>
  <c r="AN36" i="8"/>
  <c r="AR36" i="8"/>
  <c r="AU36" i="8"/>
  <c r="AM36" i="8"/>
  <c r="AY94" i="8"/>
  <c r="AR47" i="8"/>
  <c r="AU47" i="8"/>
  <c r="AQ47" i="8"/>
  <c r="AZ47" i="8"/>
  <c r="AY47" i="8"/>
  <c r="AM47" i="8"/>
  <c r="AV47" i="8"/>
  <c r="AN47" i="8"/>
  <c r="AQ108" i="8"/>
  <c r="AZ108" i="8"/>
  <c r="AY108" i="8"/>
  <c r="AV108" i="8"/>
  <c r="AN108" i="8"/>
  <c r="AR108" i="8"/>
  <c r="AU108" i="8"/>
  <c r="AM108" i="8"/>
  <c r="AR103" i="8"/>
  <c r="AU103" i="8"/>
  <c r="AQ103" i="8"/>
  <c r="AZ103" i="8"/>
  <c r="AY103" i="8"/>
  <c r="AM103" i="8"/>
  <c r="AV103" i="8"/>
  <c r="AN103" i="8"/>
  <c r="AZ7" i="8"/>
  <c r="AQ7" i="8"/>
  <c r="AU7" i="8"/>
  <c r="AV7" i="8"/>
  <c r="AN7" i="8"/>
  <c r="AR35" i="8"/>
  <c r="AU35" i="8"/>
  <c r="AQ35" i="8"/>
  <c r="AZ35" i="8"/>
  <c r="AY35" i="8"/>
  <c r="AM35" i="8"/>
  <c r="AV35" i="8"/>
  <c r="AN35" i="8"/>
  <c r="AR19" i="8"/>
  <c r="AU19" i="8"/>
  <c r="AQ19" i="8"/>
  <c r="AZ19" i="8"/>
  <c r="AY19" i="8"/>
  <c r="AM19" i="8"/>
  <c r="AV19" i="8"/>
  <c r="AN19" i="8"/>
  <c r="AR67" i="8"/>
  <c r="AU67" i="8"/>
  <c r="AQ67" i="8"/>
  <c r="AZ67" i="8"/>
  <c r="AY67" i="8"/>
  <c r="AM67" i="8"/>
  <c r="AV67" i="8"/>
  <c r="AN67" i="8"/>
  <c r="AQ32" i="8"/>
  <c r="AZ32" i="8"/>
  <c r="AY32" i="8"/>
  <c r="AV32" i="8"/>
  <c r="AN32" i="8"/>
  <c r="AR32" i="8"/>
  <c r="AU32" i="8"/>
  <c r="AM32" i="8"/>
  <c r="AQ49" i="8"/>
  <c r="AQ34" i="8"/>
  <c r="AZ34" i="8"/>
  <c r="AY34" i="8"/>
  <c r="AV34" i="8"/>
  <c r="AR34" i="8"/>
  <c r="AU34" i="8"/>
  <c r="AN34" i="8"/>
  <c r="AM34" i="8"/>
  <c r="AQ70" i="8"/>
  <c r="AZ70" i="8"/>
  <c r="AY70" i="8"/>
  <c r="AV70" i="8"/>
  <c r="AR70" i="8"/>
  <c r="AU70" i="8"/>
  <c r="AN70" i="8"/>
  <c r="AM70" i="8"/>
  <c r="AR11" i="8"/>
  <c r="AZ11" i="8"/>
  <c r="AU11" i="8"/>
  <c r="AQ11" i="8"/>
  <c r="AM11" i="8"/>
  <c r="AY11" i="8"/>
  <c r="AV11" i="8"/>
  <c r="AN11" i="8"/>
  <c r="AR13" i="8"/>
  <c r="AU13" i="8"/>
  <c r="AV13" i="8"/>
  <c r="AM13" i="8"/>
  <c r="AQ13" i="8"/>
  <c r="AZ13" i="8"/>
  <c r="AY13" i="8"/>
  <c r="AN13" i="8"/>
  <c r="AY51" i="8"/>
  <c r="AU56" i="8"/>
  <c r="AY55" i="8"/>
  <c r="AY42" i="8"/>
  <c r="AU24" i="8"/>
  <c r="AU140" i="8"/>
  <c r="AM155" i="8"/>
  <c r="T162" i="8"/>
  <c r="T163" i="7" s="1"/>
  <c r="S162" i="8"/>
  <c r="S163" i="7" s="1"/>
  <c r="R162" i="8"/>
  <c r="R163" i="7" s="1"/>
  <c r="T36" i="8"/>
  <c r="T37" i="7" s="1"/>
  <c r="S36" i="8"/>
  <c r="S37" i="7" s="1"/>
  <c r="R36" i="8"/>
  <c r="R37" i="7" s="1"/>
  <c r="T38" i="8"/>
  <c r="T39" i="7" s="1"/>
  <c r="S38" i="8"/>
  <c r="S39" i="7" s="1"/>
  <c r="R38" i="8"/>
  <c r="R39" i="7" s="1"/>
  <c r="U88" i="7"/>
  <c r="S87" i="8"/>
  <c r="S88" i="7" s="1"/>
  <c r="T87" i="8"/>
  <c r="T88" i="7" s="1"/>
  <c r="R87" i="8"/>
  <c r="R88" i="7" s="1"/>
  <c r="AU119" i="8" l="1"/>
  <c r="BI170" i="8"/>
  <c r="BF86" i="8"/>
  <c r="BI119" i="8"/>
  <c r="BF113" i="8"/>
  <c r="BI9" i="8"/>
  <c r="BI50" i="8"/>
  <c r="BC20" i="8"/>
  <c r="BI77" i="8"/>
  <c r="S114" i="8"/>
  <c r="S115" i="7" s="1"/>
  <c r="AU50" i="8"/>
  <c r="M50" i="13" s="1"/>
  <c r="AQ170" i="8"/>
  <c r="G170" i="13" s="1"/>
  <c r="T82" i="8"/>
  <c r="T83" i="7" s="1"/>
  <c r="P171" i="7"/>
  <c r="P51" i="7"/>
  <c r="U93" i="8"/>
  <c r="U94" i="7" s="1"/>
  <c r="U11" i="8"/>
  <c r="U12" i="7" s="1"/>
  <c r="AV62" i="8"/>
  <c r="N62" i="13" s="1"/>
  <c r="AU62" i="8"/>
  <c r="M62" i="13" s="1"/>
  <c r="AZ54" i="8"/>
  <c r="Q54" i="13" s="1"/>
  <c r="P55" i="7"/>
  <c r="Q36" i="7"/>
  <c r="AU71" i="8"/>
  <c r="M71" i="13" s="1"/>
  <c r="AV175" i="8"/>
  <c r="N175" i="13" s="1"/>
  <c r="AR65" i="8"/>
  <c r="H65" i="13" s="1"/>
  <c r="AU65" i="8"/>
  <c r="M65" i="13" s="1"/>
  <c r="AP86" i="7"/>
  <c r="AU58" i="8"/>
  <c r="AY175" i="8"/>
  <c r="AU86" i="8"/>
  <c r="AU20" i="8"/>
  <c r="AR60" i="8"/>
  <c r="S102" i="8"/>
  <c r="S103" i="7" s="1"/>
  <c r="R59" i="8"/>
  <c r="R60" i="7" s="1"/>
  <c r="BF170" i="8"/>
  <c r="BL86" i="8"/>
  <c r="BL119" i="8"/>
  <c r="BL9" i="8"/>
  <c r="BF50" i="8"/>
  <c r="BI20" i="8"/>
  <c r="BL77" i="8"/>
  <c r="AN170" i="8"/>
  <c r="E170" i="13" s="1"/>
  <c r="AY170" i="8"/>
  <c r="P170" i="13" s="1"/>
  <c r="S59" i="8"/>
  <c r="S60" i="7" s="1"/>
  <c r="S82" i="8"/>
  <c r="S83" i="7" s="1"/>
  <c r="AM50" i="8"/>
  <c r="D50" i="13" s="1"/>
  <c r="AQ50" i="8"/>
  <c r="G50" i="13" s="1"/>
  <c r="AR170" i="8"/>
  <c r="H170" i="13" s="1"/>
  <c r="AV170" i="8"/>
  <c r="N170" i="13" s="1"/>
  <c r="Q55" i="7"/>
  <c r="AZ170" i="8"/>
  <c r="Q170" i="13" s="1"/>
  <c r="AV50" i="8"/>
  <c r="N50" i="13" s="1"/>
  <c r="Q60" i="7"/>
  <c r="Q103" i="7"/>
  <c r="U157" i="8"/>
  <c r="U158" i="7" s="1"/>
  <c r="U47" i="8"/>
  <c r="U48" i="7" s="1"/>
  <c r="Q12" i="7"/>
  <c r="AN62" i="8"/>
  <c r="E62" i="13" s="1"/>
  <c r="AZ62" i="8"/>
  <c r="Q62" i="13" s="1"/>
  <c r="AV54" i="8"/>
  <c r="N54" i="13" s="1"/>
  <c r="BF54" i="8"/>
  <c r="X54" i="13" s="1"/>
  <c r="AR20" i="8"/>
  <c r="H20" i="13" s="1"/>
  <c r="AN175" i="8"/>
  <c r="E175" i="13" s="1"/>
  <c r="BL173" i="8"/>
  <c r="AE173" i="13" s="1"/>
  <c r="AQ65" i="8"/>
  <c r="G65" i="13" s="1"/>
  <c r="AY54" i="8"/>
  <c r="P54" i="13" s="1"/>
  <c r="BC65" i="8"/>
  <c r="V65" i="13" s="1"/>
  <c r="AZ65" i="8"/>
  <c r="Q65" i="13" s="1"/>
  <c r="BL65" i="8"/>
  <c r="AE65" i="13" s="1"/>
  <c r="AV65" i="8"/>
  <c r="N65" i="13" s="1"/>
  <c r="BF86" i="7"/>
  <c r="AZ86" i="8"/>
  <c r="AQ9" i="8"/>
  <c r="AZ9" i="8"/>
  <c r="AM119" i="8"/>
  <c r="AR86" i="8"/>
  <c r="AQ86" i="8"/>
  <c r="AU9" i="8"/>
  <c r="AR9" i="8"/>
  <c r="AY119" i="8"/>
  <c r="AR119" i="8"/>
  <c r="AM62" i="8"/>
  <c r="AU54" i="8"/>
  <c r="AM86" i="8"/>
  <c r="AV86" i="8"/>
  <c r="AM9" i="8"/>
  <c r="AV9" i="8"/>
  <c r="AN119" i="8"/>
  <c r="AZ119" i="8"/>
  <c r="R54" i="8"/>
  <c r="R55" i="7" s="1"/>
  <c r="T54" i="8"/>
  <c r="T55" i="7" s="1"/>
  <c r="BL175" i="8"/>
  <c r="BL170" i="8"/>
  <c r="BC86" i="8"/>
  <c r="BC119" i="8"/>
  <c r="BF62" i="8"/>
  <c r="BI54" i="8"/>
  <c r="BI175" i="8"/>
  <c r="BC9" i="8"/>
  <c r="BC62" i="8"/>
  <c r="BL50" i="8"/>
  <c r="BL20" i="8"/>
  <c r="AU170" i="8"/>
  <c r="M170" i="13" s="1"/>
  <c r="AM20" i="8"/>
  <c r="D20" i="13" s="1"/>
  <c r="AR50" i="8"/>
  <c r="H50" i="13" s="1"/>
  <c r="AN20" i="8"/>
  <c r="E20" i="13" s="1"/>
  <c r="R102" i="8"/>
  <c r="R103" i="7" s="1"/>
  <c r="AN77" i="8"/>
  <c r="E77" i="13" s="1"/>
  <c r="Q83" i="7"/>
  <c r="AU181" i="8"/>
  <c r="M181" i="13" s="1"/>
  <c r="P21" i="7"/>
  <c r="T102" i="8"/>
  <c r="T103" i="7" s="1"/>
  <c r="Q158" i="7"/>
  <c r="AY62" i="8"/>
  <c r="P62" i="13" s="1"/>
  <c r="BL62" i="8"/>
  <c r="AE62" i="13" s="1"/>
  <c r="BC54" i="8"/>
  <c r="V54" i="13" s="1"/>
  <c r="AN54" i="8"/>
  <c r="E54" i="13" s="1"/>
  <c r="S35" i="8"/>
  <c r="S36" i="7" s="1"/>
  <c r="AQ62" i="8"/>
  <c r="G62" i="13" s="1"/>
  <c r="T157" i="8"/>
  <c r="T158" i="7" s="1"/>
  <c r="S157" i="8"/>
  <c r="S158" i="7" s="1"/>
  <c r="BI65" i="8"/>
  <c r="AC65" i="13" s="1"/>
  <c r="AM120" i="7"/>
  <c r="P102" i="7"/>
  <c r="BI101" i="8"/>
  <c r="AC101" i="13" s="1"/>
  <c r="AV101" i="8"/>
  <c r="N101" i="13" s="1"/>
  <c r="S94" i="8"/>
  <c r="S95" i="7" s="1"/>
  <c r="AM58" i="8"/>
  <c r="AM60" i="8"/>
  <c r="AN58" i="8"/>
  <c r="AU60" i="8"/>
  <c r="AV94" i="8"/>
  <c r="N94" i="13" s="1"/>
  <c r="BL58" i="8"/>
  <c r="AE58" i="13" s="1"/>
  <c r="Q85" i="7"/>
  <c r="Q95" i="7"/>
  <c r="AV86" i="7"/>
  <c r="AR58" i="8"/>
  <c r="AN60" i="8"/>
  <c r="AZ94" i="8"/>
  <c r="BC60" i="8"/>
  <c r="P72" i="7"/>
  <c r="BF72" i="7" s="1"/>
  <c r="AV58" i="8"/>
  <c r="AV60" i="8"/>
  <c r="AQ94" i="8"/>
  <c r="BC94" i="8"/>
  <c r="BF60" i="8"/>
  <c r="Q115" i="7"/>
  <c r="U27" i="8"/>
  <c r="U28" i="7" s="1"/>
  <c r="AP95" i="7"/>
  <c r="R47" i="8"/>
  <c r="R48" i="7" s="1"/>
  <c r="T47" i="8"/>
  <c r="T48" i="7" s="1"/>
  <c r="S47" i="8"/>
  <c r="S48" i="7" s="1"/>
  <c r="R94" i="8"/>
  <c r="R95" i="7" s="1"/>
  <c r="AY60" i="8"/>
  <c r="BI94" i="8"/>
  <c r="BI60" i="8"/>
  <c r="AC60" i="13" s="1"/>
  <c r="R114" i="8"/>
  <c r="R115" i="7" s="1"/>
  <c r="Q28" i="7"/>
  <c r="AN173" i="8"/>
  <c r="E173" i="13" s="1"/>
  <c r="AS120" i="7"/>
  <c r="AV95" i="7"/>
  <c r="T94" i="8"/>
  <c r="T95" i="7" s="1"/>
  <c r="AZ58" i="8"/>
  <c r="AZ60" i="8"/>
  <c r="Q60" i="13" s="1"/>
  <c r="AN94" i="8"/>
  <c r="E94" i="13" s="1"/>
  <c r="BC58" i="8"/>
  <c r="BF94" i="8"/>
  <c r="BL60" i="8"/>
  <c r="R27" i="8"/>
  <c r="R28" i="7" s="1"/>
  <c r="BB120" i="7"/>
  <c r="BF95" i="7"/>
  <c r="P99" i="7"/>
  <c r="AU98" i="8"/>
  <c r="M98" i="13" s="1"/>
  <c r="BI98" i="8"/>
  <c r="AC98" i="13" s="1"/>
  <c r="AZ98" i="8"/>
  <c r="Q98" i="13" s="1"/>
  <c r="AV98" i="8"/>
  <c r="N98" i="13" s="1"/>
  <c r="AY98" i="8"/>
  <c r="P98" i="13" s="1"/>
  <c r="AN98" i="8"/>
  <c r="E98" i="13" s="1"/>
  <c r="AY58" i="8"/>
  <c r="AQ58" i="8"/>
  <c r="G58" i="13" s="1"/>
  <c r="AQ60" i="8"/>
  <c r="AU94" i="8"/>
  <c r="BI58" i="8"/>
  <c r="BL94" i="8"/>
  <c r="R84" i="8"/>
  <c r="R85" i="7" s="1"/>
  <c r="S84" i="8"/>
  <c r="S85" i="7" s="1"/>
  <c r="S27" i="8"/>
  <c r="S28" i="7" s="1"/>
  <c r="AM94" i="8"/>
  <c r="D94" i="13" s="1"/>
  <c r="R91" i="8"/>
  <c r="R92" i="7" s="1"/>
  <c r="AR94" i="8"/>
  <c r="BL172" i="8"/>
  <c r="BF58" i="8"/>
  <c r="BI172" i="8"/>
  <c r="T114" i="8"/>
  <c r="T115" i="7" s="1"/>
  <c r="P66" i="7"/>
  <c r="AM65" i="8"/>
  <c r="D65" i="13" s="1"/>
  <c r="BF65" i="8"/>
  <c r="X65" i="13" s="1"/>
  <c r="AN65" i="8"/>
  <c r="E65" i="13" s="1"/>
  <c r="BJ25" i="7"/>
  <c r="BB25" i="7"/>
  <c r="AS25" i="7"/>
  <c r="AM25" i="7"/>
  <c r="BN171" i="7"/>
  <c r="BF171" i="7"/>
  <c r="BJ171" i="7"/>
  <c r="AV171" i="7"/>
  <c r="BB171" i="7"/>
  <c r="AS171" i="7"/>
  <c r="AP171" i="7"/>
  <c r="AM171" i="7"/>
  <c r="BJ51" i="7"/>
  <c r="BN51" i="7"/>
  <c r="BB51" i="7"/>
  <c r="BF51" i="7"/>
  <c r="AS51" i="7"/>
  <c r="AV51" i="7"/>
  <c r="AP51" i="7"/>
  <c r="AM51" i="7"/>
  <c r="BJ57" i="7"/>
  <c r="BB57" i="7"/>
  <c r="AS57" i="7"/>
  <c r="AM57" i="7"/>
  <c r="BN79" i="7"/>
  <c r="BF79" i="7"/>
  <c r="AV79" i="7"/>
  <c r="AP79" i="7"/>
  <c r="BJ13" i="7"/>
  <c r="BB13" i="7"/>
  <c r="AS13" i="7"/>
  <c r="AM13" i="7"/>
  <c r="BJ27" i="7"/>
  <c r="BN27" i="7"/>
  <c r="BB27" i="7"/>
  <c r="BF27" i="7"/>
  <c r="AV27" i="7"/>
  <c r="AS27" i="7"/>
  <c r="AP27" i="7"/>
  <c r="AM27" i="7"/>
  <c r="BN63" i="7"/>
  <c r="BF63" i="7"/>
  <c r="AV63" i="7"/>
  <c r="AP63" i="7"/>
  <c r="BJ49" i="7"/>
  <c r="BN49" i="7"/>
  <c r="BB49" i="7"/>
  <c r="BF49" i="7"/>
  <c r="AV49" i="7"/>
  <c r="AS49" i="7"/>
  <c r="AP49" i="7"/>
  <c r="AM49" i="7"/>
  <c r="BJ30" i="7"/>
  <c r="BN30" i="7"/>
  <c r="BF30" i="7"/>
  <c r="BB30" i="7"/>
  <c r="AS30" i="7"/>
  <c r="AV30" i="7"/>
  <c r="AP30" i="7"/>
  <c r="AM30" i="7"/>
  <c r="AV72" i="7"/>
  <c r="BN168" i="7"/>
  <c r="BF168" i="7"/>
  <c r="BJ168" i="7"/>
  <c r="BB168" i="7"/>
  <c r="AS168" i="7"/>
  <c r="AV168" i="7"/>
  <c r="AP168" i="7"/>
  <c r="AM168" i="7"/>
  <c r="BN180" i="7"/>
  <c r="BF180" i="7"/>
  <c r="BJ180" i="7"/>
  <c r="BB180" i="7"/>
  <c r="AV180" i="7"/>
  <c r="AS180" i="7"/>
  <c r="AP180" i="7"/>
  <c r="AM180" i="7"/>
  <c r="BJ33" i="7"/>
  <c r="BB33" i="7"/>
  <c r="AS33" i="7"/>
  <c r="AM33" i="7"/>
  <c r="BN10" i="7"/>
  <c r="BF10" i="7"/>
  <c r="AV10" i="7"/>
  <c r="AP10" i="7"/>
  <c r="BN85" i="7"/>
  <c r="BF85" i="7"/>
  <c r="AV85" i="7"/>
  <c r="AP85" i="7"/>
  <c r="BN74" i="7"/>
  <c r="BF74" i="7"/>
  <c r="AV74" i="7"/>
  <c r="AP74" i="7"/>
  <c r="BN172" i="7"/>
  <c r="BF172" i="7"/>
  <c r="BJ172" i="7"/>
  <c r="BB172" i="7"/>
  <c r="AS172" i="7"/>
  <c r="AV172" i="7"/>
  <c r="AP172" i="7"/>
  <c r="AM172" i="7"/>
  <c r="BN93" i="7"/>
  <c r="BF93" i="7"/>
  <c r="AV93" i="7"/>
  <c r="AP93" i="7"/>
  <c r="BN156" i="7"/>
  <c r="BF156" i="7"/>
  <c r="AV156" i="7"/>
  <c r="AP156" i="7"/>
  <c r="BN103" i="7"/>
  <c r="BF103" i="7"/>
  <c r="AV103" i="7"/>
  <c r="AP103" i="7"/>
  <c r="BN29" i="7"/>
  <c r="BF29" i="7"/>
  <c r="AV29" i="7"/>
  <c r="AP29" i="7"/>
  <c r="BJ91" i="7"/>
  <c r="BB91" i="7"/>
  <c r="AS91" i="7"/>
  <c r="AM91" i="7"/>
  <c r="BN174" i="7"/>
  <c r="BF174" i="7"/>
  <c r="BJ174" i="7"/>
  <c r="BB174" i="7"/>
  <c r="AS174" i="7"/>
  <c r="AV174" i="7"/>
  <c r="AP174" i="7"/>
  <c r="AM174" i="7"/>
  <c r="BJ39" i="7"/>
  <c r="BN39" i="7"/>
  <c r="BB39" i="7"/>
  <c r="BF39" i="7"/>
  <c r="AV39" i="7"/>
  <c r="AS39" i="7"/>
  <c r="AP39" i="7"/>
  <c r="AM39" i="7"/>
  <c r="BN71" i="7"/>
  <c r="BF71" i="7"/>
  <c r="AV71" i="7"/>
  <c r="AP71" i="7"/>
  <c r="BN124" i="7"/>
  <c r="BJ124" i="7"/>
  <c r="BB124" i="7"/>
  <c r="BF124" i="7"/>
  <c r="AS124" i="7"/>
  <c r="AV124" i="7"/>
  <c r="AP124" i="7"/>
  <c r="AM124" i="7"/>
  <c r="BN100" i="7"/>
  <c r="BF100" i="7"/>
  <c r="AV100" i="7"/>
  <c r="AP100" i="7"/>
  <c r="BJ154" i="7"/>
  <c r="BN154" i="7"/>
  <c r="BF154" i="7"/>
  <c r="AV154" i="7"/>
  <c r="AS154" i="7"/>
  <c r="BB154" i="7"/>
  <c r="AP154" i="7"/>
  <c r="AM154" i="7"/>
  <c r="BJ21" i="7"/>
  <c r="BB21" i="7"/>
  <c r="AS21" i="7"/>
  <c r="AM21" i="7"/>
  <c r="BN115" i="7"/>
  <c r="BF115" i="7"/>
  <c r="AV115" i="7"/>
  <c r="AP115" i="7"/>
  <c r="BJ141" i="7"/>
  <c r="AS141" i="7"/>
  <c r="BB141" i="7"/>
  <c r="AM141" i="7"/>
  <c r="BN81" i="7"/>
  <c r="BF81" i="7"/>
  <c r="AV81" i="7"/>
  <c r="AP81" i="7"/>
  <c r="BN31" i="7"/>
  <c r="BF31" i="7"/>
  <c r="AV31" i="7"/>
  <c r="AP31" i="7"/>
  <c r="BN110" i="7"/>
  <c r="BF110" i="7"/>
  <c r="AV110" i="7"/>
  <c r="AP110" i="7"/>
  <c r="BJ14" i="7"/>
  <c r="BB14" i="7"/>
  <c r="AS14" i="7"/>
  <c r="AM14" i="7"/>
  <c r="BN46" i="7"/>
  <c r="BF46" i="7"/>
  <c r="AV46" i="7"/>
  <c r="AP46" i="7"/>
  <c r="BJ11" i="7"/>
  <c r="BB11" i="7"/>
  <c r="AS11" i="7"/>
  <c r="AM11" i="7"/>
  <c r="BJ34" i="7"/>
  <c r="BN34" i="7"/>
  <c r="BF34" i="7"/>
  <c r="BB34" i="7"/>
  <c r="AV34" i="7"/>
  <c r="AS34" i="7"/>
  <c r="AP34" i="7"/>
  <c r="AM34" i="7"/>
  <c r="BN107" i="7"/>
  <c r="BF107" i="7"/>
  <c r="AV107" i="7"/>
  <c r="AP107" i="7"/>
  <c r="BN88" i="7"/>
  <c r="BF88" i="7"/>
  <c r="AV88" i="7"/>
  <c r="AP88" i="7"/>
  <c r="BJ125" i="7"/>
  <c r="BN125" i="7"/>
  <c r="BB125" i="7"/>
  <c r="BF125" i="7"/>
  <c r="AV125" i="7"/>
  <c r="AS125" i="7"/>
  <c r="AP125" i="7"/>
  <c r="AM125" i="7"/>
  <c r="BJ58" i="7"/>
  <c r="BN58" i="7"/>
  <c r="BF58" i="7"/>
  <c r="BB58" i="7"/>
  <c r="AS58" i="7"/>
  <c r="AV58" i="7"/>
  <c r="AP58" i="7"/>
  <c r="AM58" i="7"/>
  <c r="BN89" i="7"/>
  <c r="BF89" i="7"/>
  <c r="AV89" i="7"/>
  <c r="AP89" i="7"/>
  <c r="BJ62" i="7"/>
  <c r="BB62" i="7"/>
  <c r="AS62" i="7"/>
  <c r="AM62" i="7"/>
  <c r="BJ108" i="7"/>
  <c r="BB108" i="7"/>
  <c r="AS108" i="7"/>
  <c r="AM108" i="7"/>
  <c r="BJ118" i="7"/>
  <c r="BB118" i="7"/>
  <c r="AS118" i="7"/>
  <c r="AM118" i="7"/>
  <c r="BN90" i="7"/>
  <c r="BF90" i="7"/>
  <c r="AV90" i="7"/>
  <c r="AP90" i="7"/>
  <c r="BJ96" i="7"/>
  <c r="BB96" i="7"/>
  <c r="AS96" i="7"/>
  <c r="AM96" i="7"/>
  <c r="BN32" i="7"/>
  <c r="BF32" i="7"/>
  <c r="AV32" i="7"/>
  <c r="AP32" i="7"/>
  <c r="BJ55" i="7"/>
  <c r="BB55" i="7"/>
  <c r="AS55" i="7"/>
  <c r="AM55" i="7"/>
  <c r="BJ42" i="7"/>
  <c r="BB42" i="7"/>
  <c r="AS42" i="7"/>
  <c r="AM42" i="7"/>
  <c r="BN128" i="7"/>
  <c r="BJ128" i="7"/>
  <c r="BB128" i="7"/>
  <c r="BF128" i="7"/>
  <c r="AS128" i="7"/>
  <c r="AV128" i="7"/>
  <c r="AP128" i="7"/>
  <c r="AM128" i="7"/>
  <c r="BJ22" i="7"/>
  <c r="BN22" i="7"/>
  <c r="BF22" i="7"/>
  <c r="BB22" i="7"/>
  <c r="AV22" i="7"/>
  <c r="AS22" i="7"/>
  <c r="AP22" i="7"/>
  <c r="AM22" i="7"/>
  <c r="BJ19" i="7"/>
  <c r="BB19" i="7"/>
  <c r="AS19" i="7"/>
  <c r="AM19" i="7"/>
  <c r="BJ54" i="7"/>
  <c r="BB54" i="7"/>
  <c r="AS54" i="7"/>
  <c r="AM54" i="7"/>
  <c r="AZ75" i="8"/>
  <c r="BF49" i="8"/>
  <c r="X49" i="13" s="1"/>
  <c r="AN75" i="8"/>
  <c r="E75" i="13" s="1"/>
  <c r="AU75" i="8"/>
  <c r="BL49" i="8"/>
  <c r="Q91" i="7"/>
  <c r="U91" i="8"/>
  <c r="U92" i="7" s="1"/>
  <c r="AR49" i="8"/>
  <c r="AM112" i="8"/>
  <c r="AM75" i="8"/>
  <c r="D75" i="13" s="1"/>
  <c r="AR75" i="8"/>
  <c r="H75" i="13" s="1"/>
  <c r="BF112" i="8"/>
  <c r="R169" i="8"/>
  <c r="R170" i="7" s="1"/>
  <c r="Q92" i="7"/>
  <c r="R93" i="8"/>
  <c r="R94" i="7" s="1"/>
  <c r="T7" i="8"/>
  <c r="T8" i="7" s="1"/>
  <c r="G6" i="13"/>
  <c r="AR6" i="8"/>
  <c r="H6" i="13" s="1"/>
  <c r="P7" i="7"/>
  <c r="AZ175" i="8"/>
  <c r="Q175" i="13" s="1"/>
  <c r="BF175" i="8"/>
  <c r="X175" i="13" s="1"/>
  <c r="AQ175" i="8"/>
  <c r="G175" i="13" s="1"/>
  <c r="S175" i="8"/>
  <c r="S176" i="7" s="1"/>
  <c r="R175" i="8"/>
  <c r="R176" i="7" s="1"/>
  <c r="T175" i="8"/>
  <c r="T176" i="7" s="1"/>
  <c r="R103" i="8"/>
  <c r="R104" i="7" s="1"/>
  <c r="S103" i="8"/>
  <c r="S104" i="7" s="1"/>
  <c r="T103" i="8"/>
  <c r="T104" i="7" s="1"/>
  <c r="AU167" i="8"/>
  <c r="M167" i="13" s="1"/>
  <c r="AY167" i="8"/>
  <c r="P167" i="13" s="1"/>
  <c r="S58" i="8"/>
  <c r="S59" i="7" s="1"/>
  <c r="AM179" i="8"/>
  <c r="D179" i="13" s="1"/>
  <c r="AU179" i="8"/>
  <c r="M179" i="13" s="1"/>
  <c r="AV167" i="8"/>
  <c r="N167" i="13" s="1"/>
  <c r="AR167" i="8"/>
  <c r="H167" i="13" s="1"/>
  <c r="BI167" i="8"/>
  <c r="AC167" i="13" s="1"/>
  <c r="U58" i="8"/>
  <c r="U59" i="7" s="1"/>
  <c r="BI179" i="8"/>
  <c r="AC179" i="13" s="1"/>
  <c r="AQ179" i="8"/>
  <c r="G179" i="13" s="1"/>
  <c r="AZ179" i="8"/>
  <c r="Q179" i="13" s="1"/>
  <c r="R30" i="8"/>
  <c r="R31" i="7" s="1"/>
  <c r="R163" i="8"/>
  <c r="R164" i="7" s="1"/>
  <c r="S163" i="8"/>
  <c r="S164" i="7" s="1"/>
  <c r="AQ167" i="8"/>
  <c r="G167" i="13" s="1"/>
  <c r="BL167" i="8"/>
  <c r="AE167" i="13" s="1"/>
  <c r="Q59" i="7"/>
  <c r="AV179" i="8"/>
  <c r="N179" i="13" s="1"/>
  <c r="AN179" i="8"/>
  <c r="E179" i="13" s="1"/>
  <c r="P176" i="7"/>
  <c r="AR175" i="8"/>
  <c r="H175" i="13" s="1"/>
  <c r="BC175" i="8"/>
  <c r="V175" i="13" s="1"/>
  <c r="AM175" i="8"/>
  <c r="D175" i="13" s="1"/>
  <c r="BL71" i="8"/>
  <c r="AE71" i="13" s="1"/>
  <c r="BI71" i="8"/>
  <c r="AC71" i="13" s="1"/>
  <c r="AN71" i="8"/>
  <c r="E71" i="13" s="1"/>
  <c r="AY71" i="8"/>
  <c r="P71" i="13" s="1"/>
  <c r="BF71" i="8"/>
  <c r="AQ71" i="8"/>
  <c r="G71" i="13" s="1"/>
  <c r="AR71" i="8"/>
  <c r="H71" i="13" s="1"/>
  <c r="AZ71" i="8"/>
  <c r="Q71" i="13" s="1"/>
  <c r="AV71" i="8"/>
  <c r="N71" i="13" s="1"/>
  <c r="BC71" i="8"/>
  <c r="T166" i="8"/>
  <c r="T167" i="7" s="1"/>
  <c r="U166" i="8"/>
  <c r="U167" i="7" s="1"/>
  <c r="R166" i="8"/>
  <c r="R167" i="7" s="1"/>
  <c r="AZ163" i="8"/>
  <c r="Q163" i="13" s="1"/>
  <c r="BC163" i="8"/>
  <c r="V163" i="13" s="1"/>
  <c r="AQ163" i="8"/>
  <c r="AN163" i="8"/>
  <c r="AV163" i="8"/>
  <c r="N163" i="13" s="1"/>
  <c r="BL163" i="8"/>
  <c r="AY163" i="8"/>
  <c r="AU163" i="8"/>
  <c r="AM163" i="8"/>
  <c r="D163" i="13" s="1"/>
  <c r="P164" i="7"/>
  <c r="BI163" i="8"/>
  <c r="P119" i="7"/>
  <c r="AZ118" i="8"/>
  <c r="Q118" i="13" s="1"/>
  <c r="AU118" i="8"/>
  <c r="M118" i="13" s="1"/>
  <c r="BI118" i="8"/>
  <c r="AC118" i="13" s="1"/>
  <c r="AY118" i="8"/>
  <c r="P118" i="13" s="1"/>
  <c r="BC118" i="8"/>
  <c r="V118" i="13" s="1"/>
  <c r="AM118" i="8"/>
  <c r="D118" i="13" s="1"/>
  <c r="BF118" i="8"/>
  <c r="X118" i="13" s="1"/>
  <c r="AR118" i="8"/>
  <c r="H118" i="13" s="1"/>
  <c r="AV118" i="8"/>
  <c r="N118" i="13" s="1"/>
  <c r="R118" i="8"/>
  <c r="R119" i="7" s="1"/>
  <c r="Q119" i="7"/>
  <c r="BI73" i="8"/>
  <c r="AC73" i="13" s="1"/>
  <c r="AV73" i="8"/>
  <c r="N73" i="13" s="1"/>
  <c r="AQ73" i="8"/>
  <c r="G73" i="13" s="1"/>
  <c r="AN73" i="8"/>
  <c r="E73" i="13" s="1"/>
  <c r="BC73" i="8"/>
  <c r="BF73" i="8"/>
  <c r="AY73" i="8"/>
  <c r="P73" i="13" s="1"/>
  <c r="AU73" i="8"/>
  <c r="M73" i="13" s="1"/>
  <c r="BL73" i="8"/>
  <c r="AE73" i="13" s="1"/>
  <c r="P28" i="7"/>
  <c r="BL27" i="8"/>
  <c r="AE27" i="13" s="1"/>
  <c r="BI27" i="8"/>
  <c r="AC27" i="13" s="1"/>
  <c r="AV27" i="8"/>
  <c r="N27" i="13" s="1"/>
  <c r="AM27" i="8"/>
  <c r="D27" i="13" s="1"/>
  <c r="BC27" i="8"/>
  <c r="P8" i="7"/>
  <c r="BN8" i="7" s="1"/>
  <c r="BC7" i="8"/>
  <c r="AR7" i="8"/>
  <c r="H7" i="13" s="1"/>
  <c r="AY7" i="8"/>
  <c r="P7" i="13" s="1"/>
  <c r="BF7" i="8"/>
  <c r="X7" i="13" s="1"/>
  <c r="BL7" i="8"/>
  <c r="S56" i="8"/>
  <c r="S57" i="7" s="1"/>
  <c r="U56" i="8"/>
  <c r="U57" i="7" s="1"/>
  <c r="P47" i="7"/>
  <c r="BL46" i="8"/>
  <c r="AQ46" i="8"/>
  <c r="G46" i="13" s="1"/>
  <c r="AR46" i="8"/>
  <c r="H46" i="13" s="1"/>
  <c r="BF46" i="8"/>
  <c r="X46" i="13" s="1"/>
  <c r="P163" i="7"/>
  <c r="BC162" i="8"/>
  <c r="AZ162" i="8"/>
  <c r="Q162" i="13" s="1"/>
  <c r="AN162" i="8"/>
  <c r="E162" i="13" s="1"/>
  <c r="AY162" i="8"/>
  <c r="AU162" i="8"/>
  <c r="M162" i="13" s="1"/>
  <c r="BI162" i="8"/>
  <c r="AC162" i="13" s="1"/>
  <c r="BL162" i="8"/>
  <c r="R108" i="8"/>
  <c r="R109" i="7" s="1"/>
  <c r="S108" i="8"/>
  <c r="S109" i="7" s="1"/>
  <c r="T108" i="8"/>
  <c r="T109" i="7" s="1"/>
  <c r="Q109" i="7"/>
  <c r="BF26" i="8"/>
  <c r="X26" i="13" s="1"/>
  <c r="BI26" i="8"/>
  <c r="AC26" i="13" s="1"/>
  <c r="AV26" i="8"/>
  <c r="N26" i="13" s="1"/>
  <c r="AR26" i="8"/>
  <c r="H26" i="13" s="1"/>
  <c r="AZ26" i="8"/>
  <c r="Q26" i="13" s="1"/>
  <c r="AY26" i="8"/>
  <c r="P26" i="13" s="1"/>
  <c r="AM26" i="8"/>
  <c r="D26" i="13" s="1"/>
  <c r="AN26" i="8"/>
  <c r="E26" i="13" s="1"/>
  <c r="BL26" i="8"/>
  <c r="AE26" i="13" s="1"/>
  <c r="P167" i="7"/>
  <c r="BF166" i="8"/>
  <c r="X166" i="13" s="1"/>
  <c r="AV166" i="8"/>
  <c r="N166" i="13" s="1"/>
  <c r="AN166" i="8"/>
  <c r="BI166" i="8"/>
  <c r="AQ166" i="8"/>
  <c r="BC166" i="8"/>
  <c r="V166" i="13" s="1"/>
  <c r="AY166" i="8"/>
  <c r="AR166" i="8"/>
  <c r="H166" i="13" s="1"/>
  <c r="BL166" i="8"/>
  <c r="AE166" i="13" s="1"/>
  <c r="S166" i="8"/>
  <c r="S167" i="7" s="1"/>
  <c r="AY56" i="8"/>
  <c r="P56" i="13" s="1"/>
  <c r="BC56" i="8"/>
  <c r="BF56" i="8"/>
  <c r="AM56" i="8"/>
  <c r="D56" i="13" s="1"/>
  <c r="AZ56" i="8"/>
  <c r="Q56" i="13" s="1"/>
  <c r="AN56" i="8"/>
  <c r="E56" i="13" s="1"/>
  <c r="AV56" i="8"/>
  <c r="N56" i="13" s="1"/>
  <c r="AQ56" i="8"/>
  <c r="G56" i="13" s="1"/>
  <c r="BL56" i="8"/>
  <c r="AU166" i="8"/>
  <c r="AM169" i="8"/>
  <c r="AZ166" i="8"/>
  <c r="P69" i="7"/>
  <c r="BF68" i="8"/>
  <c r="AV68" i="8"/>
  <c r="N68" i="13" s="1"/>
  <c r="AM68" i="8"/>
  <c r="D68" i="13" s="1"/>
  <c r="BC68" i="8"/>
  <c r="BL68" i="8"/>
  <c r="U168" i="8"/>
  <c r="U169" i="7" s="1"/>
  <c r="S168" i="8"/>
  <c r="S169" i="7" s="1"/>
  <c r="T168" i="8"/>
  <c r="T169" i="7" s="1"/>
  <c r="Q169" i="7"/>
  <c r="R168" i="8"/>
  <c r="R169" i="7" s="1"/>
  <c r="P76" i="7"/>
  <c r="BL75" i="8"/>
  <c r="AQ75" i="8"/>
  <c r="AV75" i="8"/>
  <c r="BI75" i="8"/>
  <c r="AC75" i="13" s="1"/>
  <c r="BF75" i="8"/>
  <c r="T24" i="8"/>
  <c r="T25" i="7" s="1"/>
  <c r="R24" i="8"/>
  <c r="R25" i="7" s="1"/>
  <c r="T111" i="8"/>
  <c r="T112" i="7" s="1"/>
  <c r="R111" i="8"/>
  <c r="R112" i="7" s="1"/>
  <c r="U34" i="8"/>
  <c r="U35" i="7" s="1"/>
  <c r="T34" i="8"/>
  <c r="T35" i="7" s="1"/>
  <c r="S34" i="8"/>
  <c r="S35" i="7" s="1"/>
  <c r="P151" i="7"/>
  <c r="AR150" i="8"/>
  <c r="H150" i="13" s="1"/>
  <c r="R69" i="8"/>
  <c r="R70" i="7" s="1"/>
  <c r="S69" i="8"/>
  <c r="S70" i="7" s="1"/>
  <c r="R11" i="8"/>
  <c r="R12" i="7" s="1"/>
  <c r="T11" i="8"/>
  <c r="T12" i="7" s="1"/>
  <c r="AY168" i="8"/>
  <c r="P168" i="13" s="1"/>
  <c r="AU168" i="8"/>
  <c r="M168" i="13" s="1"/>
  <c r="R37" i="8"/>
  <c r="R38" i="7" s="1"/>
  <c r="T37" i="8"/>
  <c r="T38" i="7" s="1"/>
  <c r="S37" i="8"/>
  <c r="S38" i="7" s="1"/>
  <c r="U10" i="8"/>
  <c r="U11" i="7" s="1"/>
  <c r="R10" i="8"/>
  <c r="R11" i="7" s="1"/>
  <c r="U45" i="8"/>
  <c r="U46" i="7" s="1"/>
  <c r="Q46" i="7"/>
  <c r="T45" i="8"/>
  <c r="T46" i="7" s="1"/>
  <c r="U95" i="8"/>
  <c r="U96" i="7" s="1"/>
  <c r="S95" i="8"/>
  <c r="S96" i="7" s="1"/>
  <c r="R95" i="8"/>
  <c r="R96" i="7" s="1"/>
  <c r="P92" i="7"/>
  <c r="BF91" i="8"/>
  <c r="X91" i="13" s="1"/>
  <c r="AR91" i="8"/>
  <c r="H91" i="13" s="1"/>
  <c r="AY91" i="8"/>
  <c r="U33" i="8"/>
  <c r="U34" i="7" s="1"/>
  <c r="T33" i="8"/>
  <c r="T34" i="7" s="1"/>
  <c r="AU164" i="8"/>
  <c r="M164" i="13" s="1"/>
  <c r="AZ111" i="8"/>
  <c r="Q111" i="13" s="1"/>
  <c r="AV91" i="8"/>
  <c r="AU91" i="8"/>
  <c r="M91" i="13" s="1"/>
  <c r="AQ17" i="8"/>
  <c r="G17" i="13" s="1"/>
  <c r="U112" i="8"/>
  <c r="U113" i="7" s="1"/>
  <c r="T112" i="8"/>
  <c r="T113" i="7" s="1"/>
  <c r="T73" i="8"/>
  <c r="T74" i="7" s="1"/>
  <c r="Q34" i="7"/>
  <c r="T90" i="8"/>
  <c r="T91" i="7" s="1"/>
  <c r="Q38" i="7"/>
  <c r="R73" i="8"/>
  <c r="R74" i="7" s="1"/>
  <c r="AN69" i="8"/>
  <c r="E69" i="13" s="1"/>
  <c r="AV69" i="8"/>
  <c r="N69" i="13" s="1"/>
  <c r="BC126" i="8"/>
  <c r="V126" i="13" s="1"/>
  <c r="AM126" i="8"/>
  <c r="D126" i="13" s="1"/>
  <c r="AQ144" i="8"/>
  <c r="G144" i="13" s="1"/>
  <c r="AU144" i="8"/>
  <c r="M144" i="13" s="1"/>
  <c r="P101" i="7"/>
  <c r="AV100" i="8"/>
  <c r="P38" i="7"/>
  <c r="BL37" i="8"/>
  <c r="AE37" i="13" s="1"/>
  <c r="AY37" i="8"/>
  <c r="R6" i="8"/>
  <c r="R7" i="7" s="1"/>
  <c r="T6" i="8"/>
  <c r="T7" i="7" s="1"/>
  <c r="S6" i="8"/>
  <c r="S7" i="7" s="1"/>
  <c r="Q7" i="7"/>
  <c r="R72" i="8"/>
  <c r="R73" i="7" s="1"/>
  <c r="S72" i="8"/>
  <c r="S73" i="7" s="1"/>
  <c r="T72" i="8"/>
  <c r="T73" i="7" s="1"/>
  <c r="Q73" i="7"/>
  <c r="P123" i="7"/>
  <c r="BL122" i="8"/>
  <c r="AE122" i="13" s="1"/>
  <c r="AV122" i="8"/>
  <c r="N122" i="13" s="1"/>
  <c r="AM122" i="8"/>
  <c r="D122" i="13" s="1"/>
  <c r="AZ122" i="8"/>
  <c r="Q122" i="13" s="1"/>
  <c r="AU122" i="8"/>
  <c r="M122" i="13" s="1"/>
  <c r="BF122" i="8"/>
  <c r="X122" i="13" s="1"/>
  <c r="AQ122" i="8"/>
  <c r="G122" i="13" s="1"/>
  <c r="AR122" i="8"/>
  <c r="H122" i="13" s="1"/>
  <c r="BI122" i="8"/>
  <c r="AC122" i="13" s="1"/>
  <c r="BC122" i="8"/>
  <c r="V122" i="13" s="1"/>
  <c r="AY122" i="8"/>
  <c r="P122" i="13" s="1"/>
  <c r="AN122" i="8"/>
  <c r="E122" i="13" s="1"/>
  <c r="R16" i="8"/>
  <c r="R17" i="7" s="1"/>
  <c r="T16" i="8"/>
  <c r="T17" i="7" s="1"/>
  <c r="S16" i="8"/>
  <c r="S17" i="7" s="1"/>
  <c r="P50" i="7"/>
  <c r="BI49" i="8"/>
  <c r="AC49" i="13" s="1"/>
  <c r="AM49" i="8"/>
  <c r="D49" i="13" s="1"/>
  <c r="AN49" i="8"/>
  <c r="E49" i="13" s="1"/>
  <c r="T91" i="8"/>
  <c r="T92" i="7" s="1"/>
  <c r="R33" i="8"/>
  <c r="R34" i="7" s="1"/>
  <c r="AY69" i="8"/>
  <c r="P69" i="13" s="1"/>
  <c r="AV49" i="8"/>
  <c r="N49" i="13" s="1"/>
  <c r="AU105" i="8"/>
  <c r="M105" i="13" s="1"/>
  <c r="AN63" i="8"/>
  <c r="E63" i="13" s="1"/>
  <c r="AM37" i="8"/>
  <c r="D37" i="13" s="1"/>
  <c r="AQ111" i="8"/>
  <c r="G111" i="13" s="1"/>
  <c r="AM91" i="8"/>
  <c r="D91" i="13" s="1"/>
  <c r="BL164" i="8"/>
  <c r="AE164" i="13" s="1"/>
  <c r="BC17" i="8"/>
  <c r="V17" i="13" s="1"/>
  <c r="BI168" i="8"/>
  <c r="AC168" i="13" s="1"/>
  <c r="BC91" i="8"/>
  <c r="S90" i="8"/>
  <c r="S91" i="7" s="1"/>
  <c r="S113" i="8"/>
  <c r="S114" i="7" s="1"/>
  <c r="P70" i="7"/>
  <c r="P18" i="7"/>
  <c r="P126" i="7"/>
  <c r="Q11" i="7"/>
  <c r="U72" i="8"/>
  <c r="U73" i="7" s="1"/>
  <c r="Q17" i="7"/>
  <c r="U73" i="8"/>
  <c r="U74" i="7" s="1"/>
  <c r="AZ115" i="8"/>
  <c r="Q115" i="13" s="1"/>
  <c r="AM115" i="8"/>
  <c r="S33" i="8"/>
  <c r="S34" i="7" s="1"/>
  <c r="AY49" i="8"/>
  <c r="AU49" i="8"/>
  <c r="M49" i="13" s="1"/>
  <c r="AZ63" i="8"/>
  <c r="Q63" i="13" s="1"/>
  <c r="AV37" i="8"/>
  <c r="N37" i="13" s="1"/>
  <c r="AM100" i="8"/>
  <c r="D100" i="13" s="1"/>
  <c r="AZ91" i="8"/>
  <c r="Q91" i="13" s="1"/>
  <c r="S45" i="8"/>
  <c r="S46" i="7" s="1"/>
  <c r="S29" i="8"/>
  <c r="S30" i="7" s="1"/>
  <c r="BC63" i="8"/>
  <c r="BI120" i="8"/>
  <c r="BC49" i="8"/>
  <c r="V49" i="13" s="1"/>
  <c r="BI91" i="8"/>
  <c r="AC91" i="13" s="1"/>
  <c r="BF69" i="8"/>
  <c r="X69" i="13" s="1"/>
  <c r="BC111" i="8"/>
  <c r="V111" i="13" s="1"/>
  <c r="AM125" i="8"/>
  <c r="D125" i="13" s="1"/>
  <c r="R90" i="8"/>
  <c r="R91" i="7" s="1"/>
  <c r="Q42" i="7"/>
  <c r="AY126" i="8"/>
  <c r="P126" i="13" s="1"/>
  <c r="Q30" i="7"/>
  <c r="S10" i="8"/>
  <c r="S11" i="7" s="1"/>
  <c r="AQ115" i="8"/>
  <c r="G115" i="13" s="1"/>
  <c r="AN167" i="8"/>
  <c r="E167" i="13" s="1"/>
  <c r="BC167" i="8"/>
  <c r="V167" i="13" s="1"/>
  <c r="AZ167" i="8"/>
  <c r="Q167" i="13" s="1"/>
  <c r="S118" i="8"/>
  <c r="S119" i="7" s="1"/>
  <c r="T118" i="8"/>
  <c r="T119" i="7" s="1"/>
  <c r="T56" i="8"/>
  <c r="T57" i="7" s="1"/>
  <c r="R56" i="8"/>
  <c r="R57" i="7" s="1"/>
  <c r="Q151" i="7"/>
  <c r="U150" i="8"/>
  <c r="U151" i="7" s="1"/>
  <c r="AY138" i="8"/>
  <c r="P138" i="13" s="1"/>
  <c r="BL138" i="8"/>
  <c r="AE138" i="13" s="1"/>
  <c r="BI138" i="8"/>
  <c r="AC138" i="13" s="1"/>
  <c r="AU138" i="8"/>
  <c r="M138" i="13" s="1"/>
  <c r="T124" i="8"/>
  <c r="T125" i="7" s="1"/>
  <c r="S124" i="8"/>
  <c r="S125" i="7" s="1"/>
  <c r="R124" i="8"/>
  <c r="R125" i="7" s="1"/>
  <c r="Q125" i="7"/>
  <c r="P112" i="7"/>
  <c r="BL111" i="8"/>
  <c r="AR111" i="8"/>
  <c r="H111" i="13" s="1"/>
  <c r="AY111" i="8"/>
  <c r="BI111" i="8"/>
  <c r="AC111" i="13" s="1"/>
  <c r="AU111" i="8"/>
  <c r="M111" i="13" s="1"/>
  <c r="AM111" i="8"/>
  <c r="D111" i="13" s="1"/>
  <c r="P64" i="7"/>
  <c r="BI63" i="8"/>
  <c r="AR63" i="8"/>
  <c r="H63" i="13" s="1"/>
  <c r="AY63" i="8"/>
  <c r="P63" i="13" s="1"/>
  <c r="BF63" i="8"/>
  <c r="AU63" i="8"/>
  <c r="M63" i="13" s="1"/>
  <c r="AM63" i="8"/>
  <c r="D63" i="13" s="1"/>
  <c r="BI125" i="8"/>
  <c r="AC125" i="13" s="1"/>
  <c r="AR125" i="8"/>
  <c r="H125" i="13" s="1"/>
  <c r="BC125" i="8"/>
  <c r="V125" i="13" s="1"/>
  <c r="AZ125" i="8"/>
  <c r="Q125" i="13" s="1"/>
  <c r="BL125" i="8"/>
  <c r="AE125" i="13" s="1"/>
  <c r="AU125" i="8"/>
  <c r="M125" i="13" s="1"/>
  <c r="BF125" i="8"/>
  <c r="X125" i="13" s="1"/>
  <c r="AV125" i="8"/>
  <c r="N125" i="13" s="1"/>
  <c r="AR17" i="8"/>
  <c r="H17" i="13" s="1"/>
  <c r="AZ17" i="8"/>
  <c r="Q17" i="13" s="1"/>
  <c r="AM17" i="8"/>
  <c r="D17" i="13" s="1"/>
  <c r="BI17" i="8"/>
  <c r="AU17" i="8"/>
  <c r="M17" i="13" s="1"/>
  <c r="AN17" i="8"/>
  <c r="E17" i="13" s="1"/>
  <c r="AY17" i="8"/>
  <c r="P17" i="13" s="1"/>
  <c r="BF17" i="8"/>
  <c r="X17" i="13" s="1"/>
  <c r="AV17" i="8"/>
  <c r="N17" i="13" s="1"/>
  <c r="U124" i="8"/>
  <c r="U125" i="7" s="1"/>
  <c r="S93" i="8"/>
  <c r="S94" i="7" s="1"/>
  <c r="T93" i="8"/>
  <c r="T94" i="7" s="1"/>
  <c r="P15" i="7"/>
  <c r="AR14" i="8"/>
  <c r="H14" i="13" s="1"/>
  <c r="BI14" i="8"/>
  <c r="AC14" i="13" s="1"/>
  <c r="AZ14" i="8"/>
  <c r="Q14" i="13" s="1"/>
  <c r="AU14" i="8"/>
  <c r="M14" i="13" s="1"/>
  <c r="BL14" i="8"/>
  <c r="AE14" i="13" s="1"/>
  <c r="AY14" i="8"/>
  <c r="P14" i="13" s="1"/>
  <c r="AN14" i="8"/>
  <c r="E14" i="13" s="1"/>
  <c r="AV14" i="8"/>
  <c r="N14" i="13" s="1"/>
  <c r="AY181" i="8"/>
  <c r="AM14" i="8"/>
  <c r="AU69" i="8"/>
  <c r="M69" i="13" s="1"/>
  <c r="AM113" i="8"/>
  <c r="D113" i="13" s="1"/>
  <c r="AZ37" i="8"/>
  <c r="Q37" i="13" s="1"/>
  <c r="AU37" i="8"/>
  <c r="BL144" i="8"/>
  <c r="AE144" i="13" s="1"/>
  <c r="BC37" i="8"/>
  <c r="V37" i="13" s="1"/>
  <c r="BC69" i="8"/>
  <c r="BC77" i="8"/>
  <c r="S169" i="8"/>
  <c r="S170" i="7" s="1"/>
  <c r="AR77" i="8"/>
  <c r="H77" i="13" s="1"/>
  <c r="AR69" i="8"/>
  <c r="H69" i="13" s="1"/>
  <c r="AQ69" i="8"/>
  <c r="G69" i="13" s="1"/>
  <c r="AZ144" i="8"/>
  <c r="Q144" i="13" s="1"/>
  <c r="BI126" i="8"/>
  <c r="AC126" i="13" s="1"/>
  <c r="P145" i="7"/>
  <c r="BL126" i="8"/>
  <c r="AE126" i="13" s="1"/>
  <c r="R14" i="8"/>
  <c r="R15" i="7" s="1"/>
  <c r="T14" i="8"/>
  <c r="T15" i="7" s="1"/>
  <c r="S14" i="8"/>
  <c r="S15" i="7" s="1"/>
  <c r="AQ14" i="8"/>
  <c r="G14" i="13" s="1"/>
  <c r="R173" i="8"/>
  <c r="R174" i="7" s="1"/>
  <c r="T173" i="8"/>
  <c r="T174" i="7" s="1"/>
  <c r="S173" i="8"/>
  <c r="S174" i="7" s="1"/>
  <c r="AM77" i="8"/>
  <c r="D77" i="13" s="1"/>
  <c r="AM69" i="8"/>
  <c r="D69" i="13" s="1"/>
  <c r="AQ37" i="8"/>
  <c r="G37" i="13" s="1"/>
  <c r="AR37" i="8"/>
  <c r="H37" i="13" s="1"/>
  <c r="BL69" i="8"/>
  <c r="BI37" i="8"/>
  <c r="BI144" i="8"/>
  <c r="AC144" i="13" s="1"/>
  <c r="BI69" i="8"/>
  <c r="BC113" i="8"/>
  <c r="BC14" i="8"/>
  <c r="V14" i="13" s="1"/>
  <c r="BF77" i="8"/>
  <c r="X77" i="13" s="1"/>
  <c r="AQ77" i="8"/>
  <c r="G77" i="13" s="1"/>
  <c r="AZ77" i="8"/>
  <c r="Q77" i="13" s="1"/>
  <c r="AR144" i="8"/>
  <c r="H144" i="13" s="1"/>
  <c r="AM144" i="8"/>
  <c r="D144" i="13" s="1"/>
  <c r="Q174" i="7"/>
  <c r="AU100" i="8"/>
  <c r="M100" i="13" s="1"/>
  <c r="AY100" i="8"/>
  <c r="P100" i="13" s="1"/>
  <c r="BL52" i="8"/>
  <c r="AE52" i="13" s="1"/>
  <c r="BL120" i="8"/>
  <c r="AE120" i="13" s="1"/>
  <c r="BF115" i="8"/>
  <c r="X115" i="13" s="1"/>
  <c r="BL100" i="8"/>
  <c r="AE100" i="13" s="1"/>
  <c r="BC115" i="8"/>
  <c r="AU115" i="8"/>
  <c r="M115" i="13" s="1"/>
  <c r="BL115" i="8"/>
  <c r="AE115" i="13" s="1"/>
  <c r="AR100" i="8"/>
  <c r="H100" i="13" s="1"/>
  <c r="AZ100" i="8"/>
  <c r="Q100" i="13" s="1"/>
  <c r="BC100" i="8"/>
  <c r="V100" i="13" s="1"/>
  <c r="BI115" i="8"/>
  <c r="AC115" i="13" s="1"/>
  <c r="AY115" i="8"/>
  <c r="P115" i="13" s="1"/>
  <c r="T150" i="8"/>
  <c r="T151" i="7" s="1"/>
  <c r="S150" i="8"/>
  <c r="S151" i="7" s="1"/>
  <c r="R150" i="8"/>
  <c r="R151" i="7" s="1"/>
  <c r="P139" i="7"/>
  <c r="BC138" i="8"/>
  <c r="V138" i="13" s="1"/>
  <c r="AQ138" i="8"/>
  <c r="G138" i="13" s="1"/>
  <c r="AN138" i="8"/>
  <c r="E138" i="13" s="1"/>
  <c r="AZ138" i="8"/>
  <c r="Q138" i="13" s="1"/>
  <c r="AM138" i="8"/>
  <c r="D138" i="13" s="1"/>
  <c r="AR138" i="8"/>
  <c r="H138" i="13" s="1"/>
  <c r="AV138" i="8"/>
  <c r="N138" i="13" s="1"/>
  <c r="BF138" i="8"/>
  <c r="X138" i="13" s="1"/>
  <c r="AU120" i="8"/>
  <c r="M120" i="13" s="1"/>
  <c r="AN100" i="8"/>
  <c r="E100" i="13" s="1"/>
  <c r="AQ100" i="8"/>
  <c r="G100" i="13" s="1"/>
  <c r="BI52" i="8"/>
  <c r="AC52" i="13" s="1"/>
  <c r="BF100" i="8"/>
  <c r="X100" i="13" s="1"/>
  <c r="AV115" i="8"/>
  <c r="N115" i="13" s="1"/>
  <c r="P116" i="7"/>
  <c r="P127" i="7"/>
  <c r="AQ126" i="8"/>
  <c r="G126" i="13" s="1"/>
  <c r="BF126" i="8"/>
  <c r="X126" i="13" s="1"/>
  <c r="AR126" i="8"/>
  <c r="H126" i="13" s="1"/>
  <c r="AN144" i="8"/>
  <c r="E144" i="13" s="1"/>
  <c r="BC144" i="8"/>
  <c r="V144" i="13" s="1"/>
  <c r="AV144" i="8"/>
  <c r="N144" i="13" s="1"/>
  <c r="BF144" i="8"/>
  <c r="X144" i="13" s="1"/>
  <c r="R126" i="8"/>
  <c r="R127" i="7" s="1"/>
  <c r="T126" i="8"/>
  <c r="T127" i="7" s="1"/>
  <c r="Q127" i="7"/>
  <c r="S126" i="8"/>
  <c r="S127" i="7" s="1"/>
  <c r="U126" i="8"/>
  <c r="U127" i="7" s="1"/>
  <c r="P121" i="7"/>
  <c r="BC120" i="8"/>
  <c r="V120" i="13" s="1"/>
  <c r="AN120" i="8"/>
  <c r="E120" i="13" s="1"/>
  <c r="BF120" i="8"/>
  <c r="X120" i="13" s="1"/>
  <c r="AQ120" i="8"/>
  <c r="G120" i="13" s="1"/>
  <c r="AR120" i="8"/>
  <c r="H120" i="13" s="1"/>
  <c r="AZ120" i="8"/>
  <c r="Q120" i="13" s="1"/>
  <c r="AM120" i="8"/>
  <c r="D120" i="13" s="1"/>
  <c r="AV120" i="8"/>
  <c r="N120" i="13" s="1"/>
  <c r="AU104" i="8"/>
  <c r="M104" i="13" s="1"/>
  <c r="AM76" i="8"/>
  <c r="D76" i="13" s="1"/>
  <c r="BC137" i="8"/>
  <c r="V137" i="13" s="1"/>
  <c r="BC169" i="8"/>
  <c r="V169" i="13" s="1"/>
  <c r="T113" i="8"/>
  <c r="T114" i="7" s="1"/>
  <c r="P165" i="7"/>
  <c r="BC164" i="8"/>
  <c r="V164" i="13" s="1"/>
  <c r="AZ164" i="8"/>
  <c r="Q164" i="13" s="1"/>
  <c r="AM164" i="8"/>
  <c r="D164" i="13" s="1"/>
  <c r="AV164" i="8"/>
  <c r="N164" i="13" s="1"/>
  <c r="AN164" i="8"/>
  <c r="E164" i="13" s="1"/>
  <c r="AQ164" i="8"/>
  <c r="G164" i="13" s="1"/>
  <c r="AR164" i="8"/>
  <c r="H164" i="13" s="1"/>
  <c r="BF164" i="8"/>
  <c r="X164" i="13" s="1"/>
  <c r="AM137" i="8"/>
  <c r="D137" i="13" s="1"/>
  <c r="BL104" i="8"/>
  <c r="AE104" i="13" s="1"/>
  <c r="BF137" i="8"/>
  <c r="AQ169" i="8"/>
  <c r="G169" i="13" s="1"/>
  <c r="AY164" i="8"/>
  <c r="P164" i="13" s="1"/>
  <c r="Q110" i="7"/>
  <c r="U109" i="8"/>
  <c r="U110" i="7" s="1"/>
  <c r="R109" i="8"/>
  <c r="R110" i="7" s="1"/>
  <c r="T109" i="8"/>
  <c r="T110" i="7" s="1"/>
  <c r="S109" i="8"/>
  <c r="S110" i="7" s="1"/>
  <c r="P169" i="7"/>
  <c r="BF168" i="8"/>
  <c r="X168" i="13" s="1"/>
  <c r="AN168" i="8"/>
  <c r="E168" i="13" s="1"/>
  <c r="AQ168" i="8"/>
  <c r="G168" i="13" s="1"/>
  <c r="AR168" i="8"/>
  <c r="H168" i="13" s="1"/>
  <c r="AZ168" i="8"/>
  <c r="Q168" i="13" s="1"/>
  <c r="AM168" i="8"/>
  <c r="D168" i="13" s="1"/>
  <c r="AV168" i="8"/>
  <c r="N168" i="13" s="1"/>
  <c r="BC168" i="8"/>
  <c r="V168" i="13" s="1"/>
  <c r="R113" i="8"/>
  <c r="R114" i="7" s="1"/>
  <c r="Q69" i="7"/>
  <c r="U68" i="8"/>
  <c r="U69" i="7" s="1"/>
  <c r="T68" i="8"/>
  <c r="T69" i="7" s="1"/>
  <c r="S68" i="8"/>
  <c r="S69" i="7" s="1"/>
  <c r="R68" i="8"/>
  <c r="R69" i="7" s="1"/>
  <c r="P97" i="7"/>
  <c r="BF96" i="8"/>
  <c r="X96" i="13" s="1"/>
  <c r="AQ96" i="8"/>
  <c r="G96" i="13" s="1"/>
  <c r="AN96" i="8"/>
  <c r="E96" i="13" s="1"/>
  <c r="BC96" i="8"/>
  <c r="V96" i="13" s="1"/>
  <c r="BL96" i="8"/>
  <c r="AE96" i="13" s="1"/>
  <c r="AZ96" i="8"/>
  <c r="Q96" i="13" s="1"/>
  <c r="AR96" i="8"/>
  <c r="H96" i="13" s="1"/>
  <c r="AV96" i="8"/>
  <c r="N96" i="13" s="1"/>
  <c r="AM96" i="8"/>
  <c r="D96" i="13" s="1"/>
  <c r="BI96" i="8"/>
  <c r="AC96" i="13" s="1"/>
  <c r="AY96" i="8"/>
  <c r="P96" i="13" s="1"/>
  <c r="AU96" i="8"/>
  <c r="M96" i="13" s="1"/>
  <c r="P65" i="7"/>
  <c r="AV64" i="8"/>
  <c r="N64" i="13" s="1"/>
  <c r="AN64" i="8"/>
  <c r="E64" i="13" s="1"/>
  <c r="AM64" i="8"/>
  <c r="D64" i="13" s="1"/>
  <c r="BC64" i="8"/>
  <c r="V64" i="13" s="1"/>
  <c r="AQ64" i="8"/>
  <c r="G64" i="13" s="1"/>
  <c r="AR64" i="8"/>
  <c r="H64" i="13" s="1"/>
  <c r="BF64" i="8"/>
  <c r="X64" i="13" s="1"/>
  <c r="AZ64" i="8"/>
  <c r="Q64" i="13" s="1"/>
  <c r="P45" i="7"/>
  <c r="BI44" i="8"/>
  <c r="AC44" i="13" s="1"/>
  <c r="AY44" i="8"/>
  <c r="P44" i="13" s="1"/>
  <c r="AU44" i="8"/>
  <c r="M44" i="13" s="1"/>
  <c r="AZ44" i="8"/>
  <c r="Q44" i="13" s="1"/>
  <c r="BC44" i="8"/>
  <c r="V44" i="13" s="1"/>
  <c r="AV44" i="8"/>
  <c r="N44" i="13" s="1"/>
  <c r="AM44" i="8"/>
  <c r="D44" i="13" s="1"/>
  <c r="BF44" i="8"/>
  <c r="X44" i="13" s="1"/>
  <c r="AQ44" i="8"/>
  <c r="G44" i="13" s="1"/>
  <c r="AN44" i="8"/>
  <c r="E44" i="13" s="1"/>
  <c r="BL44" i="8"/>
  <c r="AE44" i="13" s="1"/>
  <c r="AR44" i="8"/>
  <c r="H44" i="13" s="1"/>
  <c r="Q130" i="7"/>
  <c r="T129" i="8"/>
  <c r="T130" i="7" s="1"/>
  <c r="S129" i="8"/>
  <c r="S130" i="7" s="1"/>
  <c r="R129" i="8"/>
  <c r="R130" i="7" s="1"/>
  <c r="U130" i="7"/>
  <c r="AY105" i="8"/>
  <c r="P105" i="13" s="1"/>
  <c r="Q9" i="7"/>
  <c r="U9" i="7"/>
  <c r="T8" i="8"/>
  <c r="T9" i="7" s="1"/>
  <c r="R8" i="8"/>
  <c r="R9" i="7" s="1"/>
  <c r="S8" i="8"/>
  <c r="S9" i="7" s="1"/>
  <c r="Q183" i="7"/>
  <c r="S182" i="8"/>
  <c r="S183" i="7" s="1"/>
  <c r="R182" i="8"/>
  <c r="R183" i="7" s="1"/>
  <c r="T182" i="8"/>
  <c r="T183" i="7" s="1"/>
  <c r="U183" i="7"/>
  <c r="P162" i="7"/>
  <c r="BL161" i="8"/>
  <c r="AE161" i="13" s="1"/>
  <c r="AR161" i="8"/>
  <c r="H161" i="13" s="1"/>
  <c r="AZ161" i="8"/>
  <c r="Q161" i="13" s="1"/>
  <c r="BF161" i="8"/>
  <c r="X161" i="13" s="1"/>
  <c r="AQ161" i="8"/>
  <c r="G161" i="13" s="1"/>
  <c r="AM161" i="8"/>
  <c r="D161" i="13" s="1"/>
  <c r="BI161" i="8"/>
  <c r="AC161" i="13" s="1"/>
  <c r="AV161" i="8"/>
  <c r="N161" i="13" s="1"/>
  <c r="AY161" i="8"/>
  <c r="P161" i="13" s="1"/>
  <c r="BC161" i="8"/>
  <c r="V161" i="13" s="1"/>
  <c r="AU161" i="8"/>
  <c r="M161" i="13" s="1"/>
  <c r="AN161" i="8"/>
  <c r="E161" i="13" s="1"/>
  <c r="P133" i="7"/>
  <c r="BL132" i="8"/>
  <c r="AE132" i="13" s="1"/>
  <c r="AY132" i="8"/>
  <c r="P132" i="13" s="1"/>
  <c r="AU132" i="8"/>
  <c r="M132" i="13" s="1"/>
  <c r="AR132" i="8"/>
  <c r="H132" i="13" s="1"/>
  <c r="BI132" i="8"/>
  <c r="AC132" i="13" s="1"/>
  <c r="AV132" i="8"/>
  <c r="N132" i="13" s="1"/>
  <c r="AM132" i="8"/>
  <c r="D132" i="13" s="1"/>
  <c r="BF132" i="8"/>
  <c r="X132" i="13" s="1"/>
  <c r="AQ132" i="8"/>
  <c r="G132" i="13" s="1"/>
  <c r="AN132" i="8"/>
  <c r="E132" i="13" s="1"/>
  <c r="BC132" i="8"/>
  <c r="V132" i="13" s="1"/>
  <c r="AZ132" i="8"/>
  <c r="Q132" i="13" s="1"/>
  <c r="Q160" i="7"/>
  <c r="S159" i="8"/>
  <c r="S160" i="7" s="1"/>
  <c r="T159" i="8"/>
  <c r="T160" i="7" s="1"/>
  <c r="R159" i="8"/>
  <c r="R160" i="7" s="1"/>
  <c r="U160" i="7"/>
  <c r="AU64" i="8"/>
  <c r="M64" i="13" s="1"/>
  <c r="BI64" i="8"/>
  <c r="AC64" i="13" s="1"/>
  <c r="P177" i="7"/>
  <c r="BF176" i="8"/>
  <c r="X176" i="13" s="1"/>
  <c r="AY176" i="8"/>
  <c r="P176" i="13" s="1"/>
  <c r="AU176" i="8"/>
  <c r="M176" i="13" s="1"/>
  <c r="BL176" i="8"/>
  <c r="AE176" i="13" s="1"/>
  <c r="AV176" i="8"/>
  <c r="N176" i="13" s="1"/>
  <c r="AM176" i="8"/>
  <c r="D176" i="13" s="1"/>
  <c r="AZ176" i="8"/>
  <c r="Q176" i="13" s="1"/>
  <c r="AR176" i="8"/>
  <c r="H176" i="13" s="1"/>
  <c r="BI176" i="8"/>
  <c r="AC176" i="13" s="1"/>
  <c r="AQ176" i="8"/>
  <c r="G176" i="13" s="1"/>
  <c r="AN176" i="8"/>
  <c r="E176" i="13" s="1"/>
  <c r="BC176" i="8"/>
  <c r="V176" i="13" s="1"/>
  <c r="Q97" i="7"/>
  <c r="R96" i="8"/>
  <c r="R97" i="7" s="1"/>
  <c r="U97" i="7"/>
  <c r="T96" i="8"/>
  <c r="T97" i="7" s="1"/>
  <c r="S96" i="8"/>
  <c r="S97" i="7" s="1"/>
  <c r="P175" i="7"/>
  <c r="BI174" i="8"/>
  <c r="AC174" i="13" s="1"/>
  <c r="AQ174" i="8"/>
  <c r="G174" i="13" s="1"/>
  <c r="AR174" i="8"/>
  <c r="H174" i="13" s="1"/>
  <c r="AV174" i="8"/>
  <c r="N174" i="13" s="1"/>
  <c r="AM174" i="8"/>
  <c r="D174" i="13" s="1"/>
  <c r="BC174" i="8"/>
  <c r="V174" i="13" s="1"/>
  <c r="AZ174" i="8"/>
  <c r="Q174" i="13" s="1"/>
  <c r="AN174" i="8"/>
  <c r="E174" i="13" s="1"/>
  <c r="BL174" i="8"/>
  <c r="AE174" i="13" s="1"/>
  <c r="AY174" i="8"/>
  <c r="P174" i="13" s="1"/>
  <c r="AU174" i="8"/>
  <c r="M174" i="13" s="1"/>
  <c r="BF174" i="8"/>
  <c r="X174" i="13" s="1"/>
  <c r="Q189" i="7"/>
  <c r="S188" i="8"/>
  <c r="S189" i="7" s="1"/>
  <c r="R188" i="8"/>
  <c r="R189" i="7" s="1"/>
  <c r="T188" i="8"/>
  <c r="T189" i="7" s="1"/>
  <c r="U189" i="7"/>
  <c r="Q149" i="7"/>
  <c r="R148" i="8"/>
  <c r="R149" i="7" s="1"/>
  <c r="U149" i="7"/>
  <c r="T148" i="8"/>
  <c r="T149" i="7" s="1"/>
  <c r="S148" i="8"/>
  <c r="S149" i="7" s="1"/>
  <c r="P178" i="7"/>
  <c r="BI177" i="8"/>
  <c r="AC177" i="13" s="1"/>
  <c r="AV177" i="8"/>
  <c r="N177" i="13" s="1"/>
  <c r="AY177" i="8"/>
  <c r="P177" i="13" s="1"/>
  <c r="BC177" i="8"/>
  <c r="V177" i="13" s="1"/>
  <c r="AU177" i="8"/>
  <c r="M177" i="13" s="1"/>
  <c r="AN177" i="8"/>
  <c r="E177" i="13" s="1"/>
  <c r="BF177" i="8"/>
  <c r="X177" i="13" s="1"/>
  <c r="AQ177" i="8"/>
  <c r="G177" i="13" s="1"/>
  <c r="AM177" i="8"/>
  <c r="D177" i="13" s="1"/>
  <c r="BL177" i="8"/>
  <c r="AE177" i="13" s="1"/>
  <c r="AR177" i="8"/>
  <c r="H177" i="13" s="1"/>
  <c r="AZ177" i="8"/>
  <c r="Q177" i="13" s="1"/>
  <c r="P130" i="7"/>
  <c r="BF129" i="8"/>
  <c r="X129" i="13" s="1"/>
  <c r="AU129" i="8"/>
  <c r="M129" i="13" s="1"/>
  <c r="AY129" i="8"/>
  <c r="P129" i="13" s="1"/>
  <c r="BI129" i="8"/>
  <c r="AC129" i="13" s="1"/>
  <c r="AV129" i="8"/>
  <c r="N129" i="13" s="1"/>
  <c r="AN129" i="8"/>
  <c r="E129" i="13" s="1"/>
  <c r="BL129" i="8"/>
  <c r="AE129" i="13" s="1"/>
  <c r="AR129" i="8"/>
  <c r="H129" i="13" s="1"/>
  <c r="AZ129" i="8"/>
  <c r="Q129" i="13" s="1"/>
  <c r="BC129" i="8"/>
  <c r="V129" i="13" s="1"/>
  <c r="AQ129" i="8"/>
  <c r="G129" i="13" s="1"/>
  <c r="AM129" i="8"/>
  <c r="D129" i="13" s="1"/>
  <c r="Q131" i="7"/>
  <c r="S130" i="8"/>
  <c r="S131" i="7" s="1"/>
  <c r="R130" i="8"/>
  <c r="R131" i="7" s="1"/>
  <c r="U131" i="7"/>
  <c r="T130" i="8"/>
  <c r="T131" i="7" s="1"/>
  <c r="P170" i="7"/>
  <c r="BL169" i="8"/>
  <c r="AE169" i="13" s="1"/>
  <c r="AR169" i="8"/>
  <c r="H169" i="13" s="1"/>
  <c r="AY169" i="8"/>
  <c r="P169" i="13" s="1"/>
  <c r="AZ169" i="8"/>
  <c r="Q169" i="13" s="1"/>
  <c r="BI169" i="8"/>
  <c r="AC169" i="13" s="1"/>
  <c r="AV169" i="8"/>
  <c r="N169" i="13" s="1"/>
  <c r="AN169" i="8"/>
  <c r="E169" i="13" s="1"/>
  <c r="AU169" i="8"/>
  <c r="M169" i="13" s="1"/>
  <c r="Q118" i="7"/>
  <c r="S117" i="8"/>
  <c r="S118" i="7" s="1"/>
  <c r="R117" i="8"/>
  <c r="R118" i="7" s="1"/>
  <c r="U118" i="7"/>
  <c r="T117" i="8"/>
  <c r="T118" i="7" s="1"/>
  <c r="P152" i="7"/>
  <c r="BF151" i="8"/>
  <c r="X151" i="13" s="1"/>
  <c r="AR151" i="8"/>
  <c r="H151" i="13" s="1"/>
  <c r="AY151" i="8"/>
  <c r="P151" i="13" s="1"/>
  <c r="BI151" i="8"/>
  <c r="AC151" i="13" s="1"/>
  <c r="BC151" i="8"/>
  <c r="V151" i="13" s="1"/>
  <c r="AU151" i="8"/>
  <c r="M151" i="13" s="1"/>
  <c r="AV151" i="8"/>
  <c r="N151" i="13" s="1"/>
  <c r="AZ151" i="8"/>
  <c r="Q151" i="13" s="1"/>
  <c r="AN151" i="8"/>
  <c r="E151" i="13" s="1"/>
  <c r="BL151" i="8"/>
  <c r="AE151" i="13" s="1"/>
  <c r="AQ151" i="8"/>
  <c r="G151" i="13" s="1"/>
  <c r="AM151" i="8"/>
  <c r="D151" i="13" s="1"/>
  <c r="Q152" i="7"/>
  <c r="S151" i="8"/>
  <c r="S152" i="7" s="1"/>
  <c r="T151" i="8"/>
  <c r="T152" i="7" s="1"/>
  <c r="R151" i="8"/>
  <c r="R152" i="7" s="1"/>
  <c r="U152" i="7"/>
  <c r="P134" i="7"/>
  <c r="BF133" i="8"/>
  <c r="X133" i="13" s="1"/>
  <c r="AV133" i="8"/>
  <c r="N133" i="13" s="1"/>
  <c r="AN133" i="8"/>
  <c r="E133" i="13" s="1"/>
  <c r="AY133" i="8"/>
  <c r="P133" i="13" s="1"/>
  <c r="BC133" i="8"/>
  <c r="V133" i="13" s="1"/>
  <c r="AQ133" i="8"/>
  <c r="G133" i="13" s="1"/>
  <c r="AM133" i="8"/>
  <c r="D133" i="13" s="1"/>
  <c r="AU133" i="8"/>
  <c r="M133" i="13" s="1"/>
  <c r="BL133" i="8"/>
  <c r="AE133" i="13" s="1"/>
  <c r="AR133" i="8"/>
  <c r="H133" i="13" s="1"/>
  <c r="AZ133" i="8"/>
  <c r="Q133" i="13" s="1"/>
  <c r="BI133" i="8"/>
  <c r="AC133" i="13" s="1"/>
  <c r="P183" i="7"/>
  <c r="BI182" i="8"/>
  <c r="AC182" i="13" s="1"/>
  <c r="AQ182" i="8"/>
  <c r="G182" i="13" s="1"/>
  <c r="AR182" i="8"/>
  <c r="H182" i="13" s="1"/>
  <c r="AV182" i="8"/>
  <c r="N182" i="13" s="1"/>
  <c r="BC182" i="8"/>
  <c r="V182" i="13" s="1"/>
  <c r="AZ182" i="8"/>
  <c r="Q182" i="13" s="1"/>
  <c r="AN182" i="8"/>
  <c r="E182" i="13" s="1"/>
  <c r="BL182" i="8"/>
  <c r="AE182" i="13" s="1"/>
  <c r="AY182" i="8"/>
  <c r="P182" i="13" s="1"/>
  <c r="AU182" i="8"/>
  <c r="M182" i="13" s="1"/>
  <c r="BF182" i="8"/>
  <c r="X182" i="13" s="1"/>
  <c r="AM182" i="8"/>
  <c r="D182" i="13" s="1"/>
  <c r="Q153" i="7"/>
  <c r="R152" i="8"/>
  <c r="R153" i="7" s="1"/>
  <c r="U153" i="7"/>
  <c r="T152" i="8"/>
  <c r="T153" i="7" s="1"/>
  <c r="S152" i="8"/>
  <c r="S153" i="7" s="1"/>
  <c r="P136" i="7"/>
  <c r="BL135" i="8"/>
  <c r="AE135" i="13" s="1"/>
  <c r="AQ135" i="8"/>
  <c r="G135" i="13" s="1"/>
  <c r="AN135" i="8"/>
  <c r="E135" i="13" s="1"/>
  <c r="AU135" i="8"/>
  <c r="M135" i="13" s="1"/>
  <c r="BI135" i="8"/>
  <c r="AC135" i="13" s="1"/>
  <c r="AZ135" i="8"/>
  <c r="Q135" i="13" s="1"/>
  <c r="AM135" i="8"/>
  <c r="D135" i="13" s="1"/>
  <c r="BF135" i="8"/>
  <c r="X135" i="13" s="1"/>
  <c r="AR135" i="8"/>
  <c r="H135" i="13" s="1"/>
  <c r="AY135" i="8"/>
  <c r="P135" i="13" s="1"/>
  <c r="BC135" i="8"/>
  <c r="V135" i="13" s="1"/>
  <c r="AV135" i="8"/>
  <c r="N135" i="13" s="1"/>
  <c r="Q181" i="7"/>
  <c r="R180" i="8"/>
  <c r="R181" i="7" s="1"/>
  <c r="U181" i="7"/>
  <c r="T180" i="8"/>
  <c r="T181" i="7" s="1"/>
  <c r="S180" i="8"/>
  <c r="S181" i="7" s="1"/>
  <c r="P186" i="7"/>
  <c r="BF185" i="8"/>
  <c r="X185" i="13" s="1"/>
  <c r="AR185" i="8"/>
  <c r="H185" i="13" s="1"/>
  <c r="AZ185" i="8"/>
  <c r="Q185" i="13" s="1"/>
  <c r="BI185" i="8"/>
  <c r="AC185" i="13" s="1"/>
  <c r="AQ185" i="8"/>
  <c r="G185" i="13" s="1"/>
  <c r="BC185" i="8"/>
  <c r="V185" i="13" s="1"/>
  <c r="AV185" i="8"/>
  <c r="N185" i="13" s="1"/>
  <c r="AY185" i="8"/>
  <c r="P185" i="13" s="1"/>
  <c r="BL185" i="8"/>
  <c r="AE185" i="13" s="1"/>
  <c r="AU185" i="8"/>
  <c r="M185" i="13" s="1"/>
  <c r="AN185" i="8"/>
  <c r="E185" i="13" s="1"/>
  <c r="AM185" i="8"/>
  <c r="D185" i="13" s="1"/>
  <c r="Q146" i="7"/>
  <c r="R145" i="8"/>
  <c r="R146" i="7" s="1"/>
  <c r="U146" i="7"/>
  <c r="S145" i="8"/>
  <c r="S146" i="7" s="1"/>
  <c r="T145" i="8"/>
  <c r="T146" i="7" s="1"/>
  <c r="P147" i="7"/>
  <c r="BF146" i="8"/>
  <c r="X146" i="13" s="1"/>
  <c r="AZ146" i="8"/>
  <c r="Q146" i="13" s="1"/>
  <c r="AU146" i="8"/>
  <c r="M146" i="13" s="1"/>
  <c r="BL146" i="8"/>
  <c r="AE146" i="13" s="1"/>
  <c r="BC146" i="8"/>
  <c r="V146" i="13" s="1"/>
  <c r="AY146" i="8"/>
  <c r="P146" i="13" s="1"/>
  <c r="AN146" i="8"/>
  <c r="E146" i="13" s="1"/>
  <c r="AQ146" i="8"/>
  <c r="G146" i="13" s="1"/>
  <c r="BI146" i="8"/>
  <c r="AC146" i="13" s="1"/>
  <c r="AV146" i="8"/>
  <c r="N146" i="13" s="1"/>
  <c r="AM146" i="8"/>
  <c r="D146" i="13" s="1"/>
  <c r="AR146" i="8"/>
  <c r="H146" i="13" s="1"/>
  <c r="P140" i="7"/>
  <c r="BI139" i="8"/>
  <c r="AC139" i="13" s="1"/>
  <c r="AU139" i="8"/>
  <c r="M139" i="13" s="1"/>
  <c r="AV139" i="8"/>
  <c r="N139" i="13" s="1"/>
  <c r="BF139" i="8"/>
  <c r="X139" i="13" s="1"/>
  <c r="AQ139" i="8"/>
  <c r="G139" i="13" s="1"/>
  <c r="AM139" i="8"/>
  <c r="D139" i="13" s="1"/>
  <c r="BL139" i="8"/>
  <c r="AE139" i="13" s="1"/>
  <c r="AR139" i="8"/>
  <c r="H139" i="13" s="1"/>
  <c r="AY139" i="8"/>
  <c r="P139" i="13" s="1"/>
  <c r="BC139" i="8"/>
  <c r="V139" i="13" s="1"/>
  <c r="AZ139" i="8"/>
  <c r="Q139" i="13" s="1"/>
  <c r="AN139" i="8"/>
  <c r="E139" i="13" s="1"/>
  <c r="P143" i="7"/>
  <c r="BC142" i="8"/>
  <c r="V142" i="13" s="1"/>
  <c r="AZ142" i="8"/>
  <c r="Q142" i="13" s="1"/>
  <c r="AU142" i="8"/>
  <c r="M142" i="13" s="1"/>
  <c r="AR142" i="8"/>
  <c r="H142" i="13" s="1"/>
  <c r="BL142" i="8"/>
  <c r="AE142" i="13" s="1"/>
  <c r="AY142" i="8"/>
  <c r="P142" i="13" s="1"/>
  <c r="AN142" i="8"/>
  <c r="E142" i="13" s="1"/>
  <c r="AQ142" i="8"/>
  <c r="G142" i="13" s="1"/>
  <c r="BF142" i="8"/>
  <c r="X142" i="13" s="1"/>
  <c r="AV142" i="8"/>
  <c r="N142" i="13" s="1"/>
  <c r="AM142" i="8"/>
  <c r="D142" i="13" s="1"/>
  <c r="BI142" i="8"/>
  <c r="AC142" i="13" s="1"/>
  <c r="P149" i="7"/>
  <c r="BL148" i="8"/>
  <c r="AE148" i="13" s="1"/>
  <c r="AY148" i="8"/>
  <c r="P148" i="13" s="1"/>
  <c r="AU148" i="8"/>
  <c r="M148" i="13" s="1"/>
  <c r="AR148" i="8"/>
  <c r="H148" i="13" s="1"/>
  <c r="BI148" i="8"/>
  <c r="AC148" i="13" s="1"/>
  <c r="AV148" i="8"/>
  <c r="N148" i="13" s="1"/>
  <c r="AM148" i="8"/>
  <c r="D148" i="13" s="1"/>
  <c r="BC148" i="8"/>
  <c r="V148" i="13" s="1"/>
  <c r="BF148" i="8"/>
  <c r="X148" i="13" s="1"/>
  <c r="AQ148" i="8"/>
  <c r="G148" i="13" s="1"/>
  <c r="AN148" i="8"/>
  <c r="E148" i="13" s="1"/>
  <c r="AZ148" i="8"/>
  <c r="Q148" i="13" s="1"/>
  <c r="Q189" i="8"/>
  <c r="Q177" i="7"/>
  <c r="U177" i="7"/>
  <c r="T176" i="8"/>
  <c r="T177" i="7" s="1"/>
  <c r="R176" i="8"/>
  <c r="R177" i="7" s="1"/>
  <c r="S176" i="8"/>
  <c r="S177" i="7" s="1"/>
  <c r="P144" i="7"/>
  <c r="BI143" i="8"/>
  <c r="AC143" i="13" s="1"/>
  <c r="AR143" i="8"/>
  <c r="H143" i="13" s="1"/>
  <c r="AY143" i="8"/>
  <c r="P143" i="13" s="1"/>
  <c r="AZ143" i="8"/>
  <c r="Q143" i="13" s="1"/>
  <c r="AN143" i="8"/>
  <c r="E143" i="13" s="1"/>
  <c r="BF143" i="8"/>
  <c r="X143" i="13" s="1"/>
  <c r="AU143" i="8"/>
  <c r="M143" i="13" s="1"/>
  <c r="AV143" i="8"/>
  <c r="N143" i="13" s="1"/>
  <c r="BC143" i="8"/>
  <c r="V143" i="13" s="1"/>
  <c r="AQ143" i="8"/>
  <c r="G143" i="13" s="1"/>
  <c r="AM143" i="8"/>
  <c r="D143" i="13" s="1"/>
  <c r="BL143" i="8"/>
  <c r="AE143" i="13" s="1"/>
  <c r="Q175" i="7"/>
  <c r="U175" i="7"/>
  <c r="R174" i="8"/>
  <c r="R175" i="7" s="1"/>
  <c r="T174" i="8"/>
  <c r="T175" i="7" s="1"/>
  <c r="S174" i="8"/>
  <c r="S175" i="7" s="1"/>
  <c r="Q143" i="7"/>
  <c r="T142" i="8"/>
  <c r="T143" i="7" s="1"/>
  <c r="R142" i="8"/>
  <c r="R143" i="7" s="1"/>
  <c r="U143" i="7"/>
  <c r="S142" i="8"/>
  <c r="S143" i="7" s="1"/>
  <c r="P41" i="7"/>
  <c r="BL40" i="8"/>
  <c r="AE40" i="13" s="1"/>
  <c r="AV40" i="8"/>
  <c r="N40" i="13" s="1"/>
  <c r="AM40" i="8"/>
  <c r="D40" i="13" s="1"/>
  <c r="BF40" i="8"/>
  <c r="X40" i="13" s="1"/>
  <c r="AY40" i="8"/>
  <c r="P40" i="13" s="1"/>
  <c r="AU40" i="8"/>
  <c r="M40" i="13" s="1"/>
  <c r="BI40" i="8"/>
  <c r="AC40" i="13" s="1"/>
  <c r="AQ40" i="8"/>
  <c r="G40" i="13" s="1"/>
  <c r="AN40" i="8"/>
  <c r="E40" i="13" s="1"/>
  <c r="BC40" i="8"/>
  <c r="V40" i="13" s="1"/>
  <c r="AZ40" i="8"/>
  <c r="Q40" i="13" s="1"/>
  <c r="AR40" i="8"/>
  <c r="H40" i="13" s="1"/>
  <c r="P53" i="7"/>
  <c r="BF52" i="8"/>
  <c r="X52" i="13" s="1"/>
  <c r="AZ52" i="8"/>
  <c r="Q52" i="13" s="1"/>
  <c r="AM52" i="8"/>
  <c r="D52" i="13" s="1"/>
  <c r="BC52" i="8"/>
  <c r="V52" i="13" s="1"/>
  <c r="AV52" i="8"/>
  <c r="N52" i="13" s="1"/>
  <c r="AQ52" i="8"/>
  <c r="G52" i="13" s="1"/>
  <c r="AR52" i="8"/>
  <c r="H52" i="13" s="1"/>
  <c r="AN52" i="8"/>
  <c r="E52" i="13" s="1"/>
  <c r="P105" i="7"/>
  <c r="AQ104" i="8"/>
  <c r="G104" i="13" s="1"/>
  <c r="AR104" i="8"/>
  <c r="H104" i="13" s="1"/>
  <c r="AN104" i="8"/>
  <c r="E104" i="13" s="1"/>
  <c r="AZ104" i="8"/>
  <c r="Q104" i="13" s="1"/>
  <c r="AM104" i="8"/>
  <c r="D104" i="13" s="1"/>
  <c r="BF104" i="8"/>
  <c r="X104" i="13" s="1"/>
  <c r="BC104" i="8"/>
  <c r="V104" i="13" s="1"/>
  <c r="AV104" i="8"/>
  <c r="N104" i="13" s="1"/>
  <c r="Q172" i="7"/>
  <c r="S171" i="8"/>
  <c r="S172" i="7" s="1"/>
  <c r="T171" i="8"/>
  <c r="T172" i="7" s="1"/>
  <c r="R171" i="8"/>
  <c r="R172" i="7" s="1"/>
  <c r="U172" i="7"/>
  <c r="P138" i="7"/>
  <c r="BL137" i="8"/>
  <c r="AE137" i="13" s="1"/>
  <c r="AR137" i="8"/>
  <c r="H137" i="13" s="1"/>
  <c r="AY137" i="8"/>
  <c r="P137" i="13" s="1"/>
  <c r="AZ137" i="8"/>
  <c r="Q137" i="13" s="1"/>
  <c r="BI137" i="8"/>
  <c r="AC137" i="13" s="1"/>
  <c r="AU137" i="8"/>
  <c r="M137" i="13" s="1"/>
  <c r="AN137" i="8"/>
  <c r="E137" i="13" s="1"/>
  <c r="AV137" i="8"/>
  <c r="N137" i="13" s="1"/>
  <c r="P189" i="7"/>
  <c r="BC188" i="8"/>
  <c r="V188" i="13" s="1"/>
  <c r="AQ188" i="8"/>
  <c r="G188" i="13" s="1"/>
  <c r="AN188" i="8"/>
  <c r="E188" i="13" s="1"/>
  <c r="AV188" i="8"/>
  <c r="N188" i="13" s="1"/>
  <c r="AM188" i="8"/>
  <c r="D188" i="13" s="1"/>
  <c r="BI188" i="8"/>
  <c r="AC188" i="13" s="1"/>
  <c r="AZ188" i="8"/>
  <c r="Q188" i="13" s="1"/>
  <c r="AR188" i="8"/>
  <c r="H188" i="13" s="1"/>
  <c r="BL188" i="8"/>
  <c r="AE188" i="13" s="1"/>
  <c r="AY188" i="8"/>
  <c r="P188" i="13" s="1"/>
  <c r="AU188" i="8"/>
  <c r="M188" i="13" s="1"/>
  <c r="BF188" i="8"/>
  <c r="X188" i="13" s="1"/>
  <c r="Q132" i="7"/>
  <c r="S131" i="8"/>
  <c r="S132" i="7" s="1"/>
  <c r="R131" i="8"/>
  <c r="R132" i="7" s="1"/>
  <c r="U132" i="7"/>
  <c r="T131" i="8"/>
  <c r="T132" i="7" s="1"/>
  <c r="P179" i="7"/>
  <c r="BI178" i="8"/>
  <c r="AC178" i="13" s="1"/>
  <c r="AZ178" i="8"/>
  <c r="Q178" i="13" s="1"/>
  <c r="AN178" i="8"/>
  <c r="E178" i="13" s="1"/>
  <c r="BF178" i="8"/>
  <c r="X178" i="13" s="1"/>
  <c r="BC178" i="8"/>
  <c r="V178" i="13" s="1"/>
  <c r="AY178" i="8"/>
  <c r="P178" i="13" s="1"/>
  <c r="AU178" i="8"/>
  <c r="M178" i="13" s="1"/>
  <c r="AQ178" i="8"/>
  <c r="G178" i="13" s="1"/>
  <c r="AR178" i="8"/>
  <c r="H178" i="13" s="1"/>
  <c r="BL178" i="8"/>
  <c r="AE178" i="13" s="1"/>
  <c r="AV178" i="8"/>
  <c r="N178" i="13" s="1"/>
  <c r="AM178" i="8"/>
  <c r="D178" i="13" s="1"/>
  <c r="P131" i="7"/>
  <c r="BF130" i="8"/>
  <c r="X130" i="13" s="1"/>
  <c r="AZ130" i="8"/>
  <c r="Q130" i="13" s="1"/>
  <c r="AU130" i="8"/>
  <c r="M130" i="13" s="1"/>
  <c r="BI130" i="8"/>
  <c r="AC130" i="13" s="1"/>
  <c r="AY130" i="8"/>
  <c r="P130" i="13" s="1"/>
  <c r="AN130" i="8"/>
  <c r="E130" i="13" s="1"/>
  <c r="BL130" i="8"/>
  <c r="AE130" i="13" s="1"/>
  <c r="BC130" i="8"/>
  <c r="V130" i="13" s="1"/>
  <c r="AV130" i="8"/>
  <c r="N130" i="13" s="1"/>
  <c r="AM130" i="8"/>
  <c r="D130" i="13" s="1"/>
  <c r="AQ130" i="8"/>
  <c r="G130" i="13" s="1"/>
  <c r="AR130" i="8"/>
  <c r="H130" i="13" s="1"/>
  <c r="U114" i="7"/>
  <c r="Q114" i="7"/>
  <c r="Q98" i="7"/>
  <c r="R97" i="8"/>
  <c r="R98" i="7" s="1"/>
  <c r="U98" i="7"/>
  <c r="T97" i="8"/>
  <c r="T98" i="7" s="1"/>
  <c r="S97" i="8"/>
  <c r="S98" i="7" s="1"/>
  <c r="R83" i="8"/>
  <c r="R84" i="7" s="1"/>
  <c r="Q84" i="7"/>
  <c r="T83" i="8"/>
  <c r="T84" i="7" s="1"/>
  <c r="S83" i="8"/>
  <c r="S84" i="7" s="1"/>
  <c r="U84" i="7"/>
  <c r="P150" i="7"/>
  <c r="BI149" i="8"/>
  <c r="AC149" i="13" s="1"/>
  <c r="AR149" i="8"/>
  <c r="H149" i="13" s="1"/>
  <c r="AZ149" i="8"/>
  <c r="Q149" i="13" s="1"/>
  <c r="BF149" i="8"/>
  <c r="X149" i="13" s="1"/>
  <c r="AU149" i="8"/>
  <c r="M149" i="13" s="1"/>
  <c r="AY149" i="8"/>
  <c r="P149" i="13" s="1"/>
  <c r="BL149" i="8"/>
  <c r="AE149" i="13" s="1"/>
  <c r="AQ149" i="8"/>
  <c r="G149" i="13" s="1"/>
  <c r="AM149" i="8"/>
  <c r="D149" i="13" s="1"/>
  <c r="BC149" i="8"/>
  <c r="V149" i="13" s="1"/>
  <c r="AV149" i="8"/>
  <c r="N149" i="13" s="1"/>
  <c r="AN149" i="8"/>
  <c r="E149" i="13" s="1"/>
  <c r="Q134" i="7"/>
  <c r="U134" i="7"/>
  <c r="T133" i="8"/>
  <c r="T134" i="7" s="1"/>
  <c r="S133" i="8"/>
  <c r="S134" i="7" s="1"/>
  <c r="R133" i="8"/>
  <c r="R134" i="7" s="1"/>
  <c r="P135" i="7"/>
  <c r="BI134" i="8"/>
  <c r="AC134" i="13" s="1"/>
  <c r="AQ134" i="8"/>
  <c r="G134" i="13" s="1"/>
  <c r="AR134" i="8"/>
  <c r="H134" i="13" s="1"/>
  <c r="AV134" i="8"/>
  <c r="N134" i="13" s="1"/>
  <c r="AM134" i="8"/>
  <c r="D134" i="13" s="1"/>
  <c r="BC134" i="8"/>
  <c r="V134" i="13" s="1"/>
  <c r="AZ134" i="8"/>
  <c r="Q134" i="13" s="1"/>
  <c r="AU134" i="8"/>
  <c r="M134" i="13" s="1"/>
  <c r="BF134" i="8"/>
  <c r="X134" i="13" s="1"/>
  <c r="BL134" i="8"/>
  <c r="AE134" i="13" s="1"/>
  <c r="AY134" i="8"/>
  <c r="P134" i="13" s="1"/>
  <c r="AN134" i="8"/>
  <c r="E134" i="13" s="1"/>
  <c r="P153" i="7"/>
  <c r="BL152" i="8"/>
  <c r="AE152" i="13" s="1"/>
  <c r="AQ152" i="8"/>
  <c r="G152" i="13" s="1"/>
  <c r="AN152" i="8"/>
  <c r="E152" i="13" s="1"/>
  <c r="BI152" i="8"/>
  <c r="AC152" i="13" s="1"/>
  <c r="AZ152" i="8"/>
  <c r="Q152" i="13" s="1"/>
  <c r="AR152" i="8"/>
  <c r="H152" i="13" s="1"/>
  <c r="BF152" i="8"/>
  <c r="X152" i="13" s="1"/>
  <c r="AV152" i="8"/>
  <c r="N152" i="13" s="1"/>
  <c r="AM152" i="8"/>
  <c r="D152" i="13" s="1"/>
  <c r="BC152" i="8"/>
  <c r="V152" i="13" s="1"/>
  <c r="AY152" i="8"/>
  <c r="P152" i="13" s="1"/>
  <c r="AU152" i="8"/>
  <c r="M152" i="13" s="1"/>
  <c r="Q56" i="7"/>
  <c r="U56" i="7"/>
  <c r="T55" i="8"/>
  <c r="T56" i="7" s="1"/>
  <c r="S55" i="8"/>
  <c r="S56" i="7" s="1"/>
  <c r="R55" i="8"/>
  <c r="R56" i="7" s="1"/>
  <c r="P182" i="7"/>
  <c r="BC181" i="8"/>
  <c r="V181" i="13" s="1"/>
  <c r="AR181" i="8"/>
  <c r="H181" i="13" s="1"/>
  <c r="AN181" i="8"/>
  <c r="E181" i="13" s="1"/>
  <c r="AV181" i="8"/>
  <c r="N181" i="13" s="1"/>
  <c r="AM181" i="8"/>
  <c r="D181" i="13" s="1"/>
  <c r="AZ181" i="8"/>
  <c r="Q181" i="13" s="1"/>
  <c r="AQ181" i="8"/>
  <c r="G181" i="13" s="1"/>
  <c r="BF181" i="8"/>
  <c r="X181" i="13" s="1"/>
  <c r="Q188" i="7"/>
  <c r="S187" i="8"/>
  <c r="S188" i="7" s="1"/>
  <c r="R187" i="8"/>
  <c r="R188" i="7" s="1"/>
  <c r="T187" i="8"/>
  <c r="T188" i="7" s="1"/>
  <c r="U188" i="7"/>
  <c r="Q186" i="7"/>
  <c r="S185" i="8"/>
  <c r="S186" i="7" s="1"/>
  <c r="T185" i="8"/>
  <c r="T186" i="7" s="1"/>
  <c r="R185" i="8"/>
  <c r="R186" i="7" s="1"/>
  <c r="U186" i="7"/>
  <c r="Q187" i="7"/>
  <c r="S186" i="8"/>
  <c r="S187" i="7" s="1"/>
  <c r="T186" i="8"/>
  <c r="T187" i="7" s="1"/>
  <c r="R186" i="8"/>
  <c r="R187" i="7" s="1"/>
  <c r="U187" i="7"/>
  <c r="Q147" i="7"/>
  <c r="T146" i="8"/>
  <c r="T147" i="7" s="1"/>
  <c r="S146" i="8"/>
  <c r="S147" i="7" s="1"/>
  <c r="R146" i="8"/>
  <c r="R147" i="7" s="1"/>
  <c r="U147" i="7"/>
  <c r="AV77" i="8"/>
  <c r="N77" i="13" s="1"/>
  <c r="P78" i="7"/>
  <c r="P77" i="7"/>
  <c r="AV76" i="8"/>
  <c r="N76" i="13" s="1"/>
  <c r="AN76" i="8"/>
  <c r="E76" i="13" s="1"/>
  <c r="BI76" i="8"/>
  <c r="AC76" i="13" s="1"/>
  <c r="AU76" i="8"/>
  <c r="M76" i="13" s="1"/>
  <c r="BL76" i="8"/>
  <c r="AE76" i="13" s="1"/>
  <c r="AZ76" i="8"/>
  <c r="Q76" i="13" s="1"/>
  <c r="AR76" i="8"/>
  <c r="H76" i="13" s="1"/>
  <c r="AY76" i="8"/>
  <c r="P76" i="13" s="1"/>
  <c r="T77" i="8"/>
  <c r="T78" i="7" s="1"/>
  <c r="Q78" i="7"/>
  <c r="R77" i="8"/>
  <c r="R78" i="7" s="1"/>
  <c r="U78" i="7"/>
  <c r="S77" i="8"/>
  <c r="S78" i="7" s="1"/>
  <c r="P157" i="7"/>
  <c r="BF156" i="8"/>
  <c r="X156" i="13" s="1"/>
  <c r="AQ156" i="8"/>
  <c r="G156" i="13" s="1"/>
  <c r="AN156" i="8"/>
  <c r="E156" i="13" s="1"/>
  <c r="BI156" i="8"/>
  <c r="AC156" i="13" s="1"/>
  <c r="AM156" i="8"/>
  <c r="D156" i="13" s="1"/>
  <c r="BC156" i="8"/>
  <c r="V156" i="13" s="1"/>
  <c r="AZ156" i="8"/>
  <c r="Q156" i="13" s="1"/>
  <c r="AR156" i="8"/>
  <c r="H156" i="13" s="1"/>
  <c r="BL156" i="8"/>
  <c r="AE156" i="13" s="1"/>
  <c r="AY156" i="8"/>
  <c r="P156" i="13" s="1"/>
  <c r="AU156" i="8"/>
  <c r="M156" i="13" s="1"/>
  <c r="AV156" i="8"/>
  <c r="N156" i="13" s="1"/>
  <c r="Q142" i="7"/>
  <c r="R141" i="8"/>
  <c r="R142" i="7" s="1"/>
  <c r="U142" i="7"/>
  <c r="S141" i="8"/>
  <c r="S142" i="7" s="1"/>
  <c r="T141" i="8"/>
  <c r="T142" i="7" s="1"/>
  <c r="P185" i="7"/>
  <c r="BL184" i="8"/>
  <c r="AE184" i="13" s="1"/>
  <c r="AQ184" i="8"/>
  <c r="G184" i="13" s="1"/>
  <c r="AN184" i="8"/>
  <c r="E184" i="13" s="1"/>
  <c r="BF184" i="8"/>
  <c r="X184" i="13" s="1"/>
  <c r="AV184" i="8"/>
  <c r="N184" i="13" s="1"/>
  <c r="BI184" i="8"/>
  <c r="AC184" i="13" s="1"/>
  <c r="AZ184" i="8"/>
  <c r="Q184" i="13" s="1"/>
  <c r="AR184" i="8"/>
  <c r="H184" i="13" s="1"/>
  <c r="BC184" i="8"/>
  <c r="V184" i="13" s="1"/>
  <c r="AY184" i="8"/>
  <c r="P184" i="13" s="1"/>
  <c r="AU184" i="8"/>
  <c r="M184" i="13" s="1"/>
  <c r="AM184" i="8"/>
  <c r="D184" i="13" s="1"/>
  <c r="P106" i="7"/>
  <c r="AM105" i="8"/>
  <c r="D105" i="13" s="1"/>
  <c r="AV105" i="8"/>
  <c r="N105" i="13" s="1"/>
  <c r="AN105" i="8"/>
  <c r="E105" i="13" s="1"/>
  <c r="AQ105" i="8"/>
  <c r="G105" i="13" s="1"/>
  <c r="BC105" i="8"/>
  <c r="V105" i="13" s="1"/>
  <c r="BF105" i="8"/>
  <c r="X105" i="13" s="1"/>
  <c r="AR105" i="8"/>
  <c r="H105" i="13" s="1"/>
  <c r="AZ105" i="8"/>
  <c r="Q105" i="13" s="1"/>
  <c r="Q148" i="7"/>
  <c r="R147" i="8"/>
  <c r="R148" i="7" s="1"/>
  <c r="U148" i="7"/>
  <c r="T147" i="8"/>
  <c r="T148" i="7" s="1"/>
  <c r="S147" i="8"/>
  <c r="S148" i="7" s="1"/>
  <c r="P173" i="7"/>
  <c r="AN172" i="8"/>
  <c r="E172" i="13" s="1"/>
  <c r="BC172" i="8"/>
  <c r="V172" i="13" s="1"/>
  <c r="AQ172" i="8"/>
  <c r="G172" i="13" s="1"/>
  <c r="AR172" i="8"/>
  <c r="H172" i="13" s="1"/>
  <c r="AV172" i="8"/>
  <c r="N172" i="13" s="1"/>
  <c r="BF172" i="8"/>
  <c r="X172" i="13" s="1"/>
  <c r="AZ172" i="8"/>
  <c r="Q172" i="13" s="1"/>
  <c r="AM172" i="8"/>
  <c r="D172" i="13" s="1"/>
  <c r="Q20" i="7"/>
  <c r="S19" i="8"/>
  <c r="S20" i="7" s="1"/>
  <c r="R19" i="8"/>
  <c r="R20" i="7" s="1"/>
  <c r="U20" i="7"/>
  <c r="T19" i="8"/>
  <c r="T20" i="7" s="1"/>
  <c r="AY64" i="8"/>
  <c r="P64" i="13" s="1"/>
  <c r="P129" i="7"/>
  <c r="BC128" i="8"/>
  <c r="V128" i="13" s="1"/>
  <c r="AY128" i="8"/>
  <c r="P128" i="13" s="1"/>
  <c r="AU128" i="8"/>
  <c r="M128" i="13" s="1"/>
  <c r="BI128" i="8"/>
  <c r="AC128" i="13" s="1"/>
  <c r="BF128" i="8"/>
  <c r="X128" i="13" s="1"/>
  <c r="AV128" i="8"/>
  <c r="N128" i="13" s="1"/>
  <c r="AM128" i="8"/>
  <c r="D128" i="13" s="1"/>
  <c r="AR128" i="8"/>
  <c r="H128" i="13" s="1"/>
  <c r="BL128" i="8"/>
  <c r="AE128" i="13" s="1"/>
  <c r="AQ128" i="8"/>
  <c r="G128" i="13" s="1"/>
  <c r="AN128" i="8"/>
  <c r="E128" i="13" s="1"/>
  <c r="AZ128" i="8"/>
  <c r="Q128" i="13" s="1"/>
  <c r="P159" i="7"/>
  <c r="BL158" i="8"/>
  <c r="AE158" i="13" s="1"/>
  <c r="AQ158" i="8"/>
  <c r="G158" i="13" s="1"/>
  <c r="AR158" i="8"/>
  <c r="H158" i="13" s="1"/>
  <c r="BF158" i="8"/>
  <c r="X158" i="13" s="1"/>
  <c r="AZ158" i="8"/>
  <c r="Q158" i="13" s="1"/>
  <c r="AN158" i="8"/>
  <c r="E158" i="13" s="1"/>
  <c r="BC158" i="8"/>
  <c r="V158" i="13" s="1"/>
  <c r="BI158" i="8"/>
  <c r="AC158" i="13" s="1"/>
  <c r="AY158" i="8"/>
  <c r="P158" i="13" s="1"/>
  <c r="AU158" i="8"/>
  <c r="M158" i="13" s="1"/>
  <c r="AV158" i="8"/>
  <c r="N158" i="13" s="1"/>
  <c r="AM158" i="8"/>
  <c r="D158" i="13" s="1"/>
  <c r="Q136" i="7"/>
  <c r="R135" i="8"/>
  <c r="R136" i="7" s="1"/>
  <c r="U136" i="7"/>
  <c r="T135" i="8"/>
  <c r="T136" i="7" s="1"/>
  <c r="S135" i="8"/>
  <c r="S136" i="7" s="1"/>
  <c r="Q40" i="7"/>
  <c r="U40" i="7"/>
  <c r="T39" i="8"/>
  <c r="T40" i="7" s="1"/>
  <c r="R39" i="8"/>
  <c r="R40" i="7" s="1"/>
  <c r="S39" i="8"/>
  <c r="S40" i="7" s="1"/>
  <c r="P181" i="7"/>
  <c r="BF180" i="8"/>
  <c r="X180" i="13" s="1"/>
  <c r="AQ180" i="8"/>
  <c r="G180" i="13" s="1"/>
  <c r="AN180" i="8"/>
  <c r="E180" i="13" s="1"/>
  <c r="AV180" i="8"/>
  <c r="N180" i="13" s="1"/>
  <c r="BC180" i="8"/>
  <c r="V180" i="13" s="1"/>
  <c r="AZ180" i="8"/>
  <c r="Q180" i="13" s="1"/>
  <c r="AR180" i="8"/>
  <c r="H180" i="13" s="1"/>
  <c r="BI180" i="8"/>
  <c r="AC180" i="13" s="1"/>
  <c r="AY180" i="8"/>
  <c r="P180" i="13" s="1"/>
  <c r="AU180" i="8"/>
  <c r="M180" i="13" s="1"/>
  <c r="BL180" i="8"/>
  <c r="AE180" i="13" s="1"/>
  <c r="AM180" i="8"/>
  <c r="D180" i="13" s="1"/>
  <c r="P146" i="7"/>
  <c r="BF145" i="8"/>
  <c r="X145" i="13" s="1"/>
  <c r="AU145" i="8"/>
  <c r="M145" i="13" s="1"/>
  <c r="AY145" i="8"/>
  <c r="P145" i="13" s="1"/>
  <c r="BC145" i="8"/>
  <c r="V145" i="13" s="1"/>
  <c r="AV145" i="8"/>
  <c r="N145" i="13" s="1"/>
  <c r="AN145" i="8"/>
  <c r="E145" i="13" s="1"/>
  <c r="AR145" i="8"/>
  <c r="H145" i="13" s="1"/>
  <c r="AZ145" i="8"/>
  <c r="Q145" i="13" s="1"/>
  <c r="BL145" i="8"/>
  <c r="AE145" i="13" s="1"/>
  <c r="AQ145" i="8"/>
  <c r="G145" i="13" s="1"/>
  <c r="AM145" i="8"/>
  <c r="D145" i="13" s="1"/>
  <c r="BI145" i="8"/>
  <c r="AC145" i="13" s="1"/>
  <c r="Q140" i="7"/>
  <c r="S139" i="8"/>
  <c r="S140" i="7" s="1"/>
  <c r="T139" i="8"/>
  <c r="T140" i="7" s="1"/>
  <c r="R139" i="8"/>
  <c r="R140" i="7" s="1"/>
  <c r="U140" i="7"/>
  <c r="AU172" i="8"/>
  <c r="M172" i="13" s="1"/>
  <c r="BL64" i="8"/>
  <c r="AE64" i="13" s="1"/>
  <c r="P142" i="7"/>
  <c r="BF141" i="8"/>
  <c r="X141" i="13" s="1"/>
  <c r="AV141" i="8"/>
  <c r="N141" i="13" s="1"/>
  <c r="AN141" i="8"/>
  <c r="E141" i="13" s="1"/>
  <c r="BI141" i="8"/>
  <c r="AC141" i="13" s="1"/>
  <c r="AU141" i="8"/>
  <c r="M141" i="13" s="1"/>
  <c r="AY141" i="8"/>
  <c r="P141" i="13" s="1"/>
  <c r="BC141" i="8"/>
  <c r="V141" i="13" s="1"/>
  <c r="AQ141" i="8"/>
  <c r="G141" i="13" s="1"/>
  <c r="AM141" i="8"/>
  <c r="D141" i="13" s="1"/>
  <c r="BL141" i="8"/>
  <c r="AE141" i="13" s="1"/>
  <c r="AR141" i="8"/>
  <c r="H141" i="13" s="1"/>
  <c r="AZ141" i="8"/>
  <c r="Q141" i="13" s="1"/>
  <c r="Q144" i="7"/>
  <c r="U144" i="7"/>
  <c r="S143" i="8"/>
  <c r="S144" i="7" s="1"/>
  <c r="R143" i="8"/>
  <c r="R144" i="7" s="1"/>
  <c r="T143" i="8"/>
  <c r="T144" i="7" s="1"/>
  <c r="Q185" i="7"/>
  <c r="S184" i="8"/>
  <c r="S185" i="7" s="1"/>
  <c r="R184" i="8"/>
  <c r="R185" i="7" s="1"/>
  <c r="T184" i="8"/>
  <c r="T185" i="7" s="1"/>
  <c r="U185" i="7"/>
  <c r="Q41" i="7"/>
  <c r="S40" i="8"/>
  <c r="S41" i="7" s="1"/>
  <c r="R40" i="8"/>
  <c r="R41" i="7" s="1"/>
  <c r="U41" i="7"/>
  <c r="T40" i="8"/>
  <c r="T41" i="7" s="1"/>
  <c r="Q45" i="7"/>
  <c r="S44" i="8"/>
  <c r="S45" i="7" s="1"/>
  <c r="R44" i="8"/>
  <c r="R45" i="7" s="1"/>
  <c r="T44" i="8"/>
  <c r="T45" i="7" s="1"/>
  <c r="U45" i="7"/>
  <c r="P132" i="7"/>
  <c r="BL131" i="8"/>
  <c r="AE131" i="13" s="1"/>
  <c r="AU131" i="8"/>
  <c r="M131" i="13" s="1"/>
  <c r="AV131" i="8"/>
  <c r="N131" i="13" s="1"/>
  <c r="AR131" i="8"/>
  <c r="H131" i="13" s="1"/>
  <c r="AY131" i="8"/>
  <c r="P131" i="13" s="1"/>
  <c r="BI131" i="8"/>
  <c r="AC131" i="13" s="1"/>
  <c r="AQ131" i="8"/>
  <c r="G131" i="13" s="1"/>
  <c r="AM131" i="8"/>
  <c r="D131" i="13" s="1"/>
  <c r="BF131" i="8"/>
  <c r="X131" i="13" s="1"/>
  <c r="AZ131" i="8"/>
  <c r="Q131" i="13" s="1"/>
  <c r="AN131" i="8"/>
  <c r="E131" i="13" s="1"/>
  <c r="BC131" i="8"/>
  <c r="V131" i="13" s="1"/>
  <c r="R177" i="8"/>
  <c r="R178" i="7" s="1"/>
  <c r="Q178" i="7"/>
  <c r="S177" i="8"/>
  <c r="S178" i="7" s="1"/>
  <c r="U178" i="7"/>
  <c r="T177" i="8"/>
  <c r="T178" i="7" s="1"/>
  <c r="P148" i="7"/>
  <c r="BL147" i="8"/>
  <c r="AE147" i="13" s="1"/>
  <c r="AQ147" i="8"/>
  <c r="G147" i="13" s="1"/>
  <c r="AM147" i="8"/>
  <c r="D147" i="13" s="1"/>
  <c r="BC147" i="8"/>
  <c r="V147" i="13" s="1"/>
  <c r="AV147" i="8"/>
  <c r="N147" i="13" s="1"/>
  <c r="BI147" i="8"/>
  <c r="AC147" i="13" s="1"/>
  <c r="AZ147" i="8"/>
  <c r="Q147" i="13" s="1"/>
  <c r="AN147" i="8"/>
  <c r="E147" i="13" s="1"/>
  <c r="BF147" i="8"/>
  <c r="X147" i="13" s="1"/>
  <c r="AR147" i="8"/>
  <c r="H147" i="13" s="1"/>
  <c r="AY147" i="8"/>
  <c r="P147" i="13" s="1"/>
  <c r="AU147" i="8"/>
  <c r="M147" i="13" s="1"/>
  <c r="Q179" i="7"/>
  <c r="U179" i="7"/>
  <c r="S178" i="8"/>
  <c r="S179" i="7" s="1"/>
  <c r="T178" i="8"/>
  <c r="T179" i="7" s="1"/>
  <c r="R178" i="8"/>
  <c r="R179" i="7" s="1"/>
  <c r="T169" i="8"/>
  <c r="T170" i="7" s="1"/>
  <c r="Q170" i="7"/>
  <c r="S112" i="8"/>
  <c r="S113" i="7" s="1"/>
  <c r="Q113" i="7"/>
  <c r="AY52" i="8"/>
  <c r="P52" i="13" s="1"/>
  <c r="Q68" i="7"/>
  <c r="S67" i="8"/>
  <c r="S68" i="7" s="1"/>
  <c r="T67" i="8"/>
  <c r="T68" i="7" s="1"/>
  <c r="R67" i="8"/>
  <c r="R68" i="7" s="1"/>
  <c r="U68" i="7"/>
  <c r="P114" i="7"/>
  <c r="BL113" i="8"/>
  <c r="AE113" i="13" s="1"/>
  <c r="AV113" i="8"/>
  <c r="N113" i="13" s="1"/>
  <c r="AN113" i="8"/>
  <c r="E113" i="13" s="1"/>
  <c r="BI113" i="8"/>
  <c r="AC113" i="13" s="1"/>
  <c r="AZ113" i="8"/>
  <c r="Q113" i="13" s="1"/>
  <c r="AU113" i="8"/>
  <c r="M113" i="13" s="1"/>
  <c r="AR113" i="8"/>
  <c r="H113" i="13" s="1"/>
  <c r="AY113" i="8"/>
  <c r="P113" i="13" s="1"/>
  <c r="AY104" i="8"/>
  <c r="P104" i="13" s="1"/>
  <c r="P113" i="7"/>
  <c r="BL112" i="8"/>
  <c r="AE112" i="13" s="1"/>
  <c r="AV112" i="8"/>
  <c r="N112" i="13" s="1"/>
  <c r="AY112" i="8"/>
  <c r="P112" i="13" s="1"/>
  <c r="BI112" i="8"/>
  <c r="AC112" i="13" s="1"/>
  <c r="AN112" i="8"/>
  <c r="E112" i="13" s="1"/>
  <c r="AU112" i="8"/>
  <c r="M112" i="13" s="1"/>
  <c r="AZ112" i="8"/>
  <c r="Q112" i="13" s="1"/>
  <c r="AR112" i="8"/>
  <c r="H112" i="13" s="1"/>
  <c r="Q129" i="7"/>
  <c r="U129" i="7"/>
  <c r="T128" i="8"/>
  <c r="T129" i="7" s="1"/>
  <c r="S128" i="8"/>
  <c r="S129" i="7" s="1"/>
  <c r="R128" i="8"/>
  <c r="R129" i="7" s="1"/>
  <c r="Q150" i="7"/>
  <c r="U150" i="7"/>
  <c r="T149" i="8"/>
  <c r="T150" i="7" s="1"/>
  <c r="S149" i="8"/>
  <c r="S150" i="7" s="1"/>
  <c r="R149" i="8"/>
  <c r="R150" i="7" s="1"/>
  <c r="Q159" i="7"/>
  <c r="S158" i="8"/>
  <c r="S159" i="7" s="1"/>
  <c r="R158" i="8"/>
  <c r="R159" i="7" s="1"/>
  <c r="T158" i="8"/>
  <c r="T159" i="7" s="1"/>
  <c r="U159" i="7"/>
  <c r="Q135" i="7"/>
  <c r="U135" i="7"/>
  <c r="S134" i="8"/>
  <c r="S135" i="7" s="1"/>
  <c r="R134" i="8"/>
  <c r="R135" i="7" s="1"/>
  <c r="T134" i="8"/>
  <c r="T135" i="7" s="1"/>
  <c r="Q133" i="7"/>
  <c r="T132" i="8"/>
  <c r="T133" i="7" s="1"/>
  <c r="S132" i="8"/>
  <c r="S133" i="7" s="1"/>
  <c r="R132" i="8"/>
  <c r="R133" i="7" s="1"/>
  <c r="U133" i="7"/>
  <c r="P188" i="7"/>
  <c r="BI187" i="8"/>
  <c r="AC187" i="13" s="1"/>
  <c r="AR187" i="8"/>
  <c r="H187" i="13" s="1"/>
  <c r="AU187" i="8"/>
  <c r="M187" i="13" s="1"/>
  <c r="AY187" i="8"/>
  <c r="P187" i="13" s="1"/>
  <c r="BC187" i="8"/>
  <c r="V187" i="13" s="1"/>
  <c r="AQ187" i="8"/>
  <c r="G187" i="13" s="1"/>
  <c r="AV187" i="8"/>
  <c r="N187" i="13" s="1"/>
  <c r="BF187" i="8"/>
  <c r="X187" i="13" s="1"/>
  <c r="BL187" i="8"/>
  <c r="AE187" i="13" s="1"/>
  <c r="AZ187" i="8"/>
  <c r="Q187" i="13" s="1"/>
  <c r="AN187" i="8"/>
  <c r="E187" i="13" s="1"/>
  <c r="AM187" i="8"/>
  <c r="D187" i="13" s="1"/>
  <c r="P160" i="7"/>
  <c r="BF159" i="8"/>
  <c r="X159" i="13" s="1"/>
  <c r="AQ159" i="8"/>
  <c r="G159" i="13" s="1"/>
  <c r="AV159" i="8"/>
  <c r="N159" i="13" s="1"/>
  <c r="AR159" i="8"/>
  <c r="H159" i="13" s="1"/>
  <c r="BC159" i="8"/>
  <c r="V159" i="13" s="1"/>
  <c r="AZ159" i="8"/>
  <c r="Q159" i="13" s="1"/>
  <c r="AM159" i="8"/>
  <c r="D159" i="13" s="1"/>
  <c r="BI159" i="8"/>
  <c r="AC159" i="13" s="1"/>
  <c r="AU159" i="8"/>
  <c r="M159" i="13" s="1"/>
  <c r="BL159" i="8"/>
  <c r="AE159" i="13" s="1"/>
  <c r="AY159" i="8"/>
  <c r="P159" i="13" s="1"/>
  <c r="AN159" i="8"/>
  <c r="E159" i="13" s="1"/>
  <c r="P187" i="7"/>
  <c r="BI186" i="8"/>
  <c r="AC186" i="13" s="1"/>
  <c r="AQ186" i="8"/>
  <c r="G186" i="13" s="1"/>
  <c r="AR186" i="8"/>
  <c r="H186" i="13" s="1"/>
  <c r="AM186" i="8"/>
  <c r="D186" i="13" s="1"/>
  <c r="BC186" i="8"/>
  <c r="V186" i="13" s="1"/>
  <c r="AZ186" i="8"/>
  <c r="Q186" i="13" s="1"/>
  <c r="AN186" i="8"/>
  <c r="E186" i="13" s="1"/>
  <c r="BL186" i="8"/>
  <c r="AE186" i="13" s="1"/>
  <c r="AY186" i="8"/>
  <c r="P186" i="13" s="1"/>
  <c r="AU186" i="8"/>
  <c r="M186" i="13" s="1"/>
  <c r="BF186" i="8"/>
  <c r="X186" i="13" s="1"/>
  <c r="AV186" i="8"/>
  <c r="N186" i="13" s="1"/>
  <c r="AQ76" i="8"/>
  <c r="G76" i="13" s="1"/>
  <c r="D13" i="13"/>
  <c r="D70" i="13"/>
  <c r="N34" i="13"/>
  <c r="D58" i="13"/>
  <c r="N60" i="13"/>
  <c r="Q67" i="13"/>
  <c r="E35" i="13"/>
  <c r="M7" i="13"/>
  <c r="D108" i="13"/>
  <c r="Q47" i="13"/>
  <c r="E36" i="13"/>
  <c r="D101" i="13"/>
  <c r="D84" i="13"/>
  <c r="M95" i="13"/>
  <c r="D73" i="13"/>
  <c r="D112" i="13"/>
  <c r="G97" i="13"/>
  <c r="H25" i="13"/>
  <c r="H86" i="13"/>
  <c r="H23" i="13"/>
  <c r="P79" i="13"/>
  <c r="H119" i="13"/>
  <c r="G8" i="13"/>
  <c r="P75" i="13"/>
  <c r="H74" i="13"/>
  <c r="E68" i="13"/>
  <c r="P87" i="13"/>
  <c r="H38" i="13"/>
  <c r="G162" i="13"/>
  <c r="E55" i="13"/>
  <c r="AE110" i="13"/>
  <c r="AE66" i="13"/>
  <c r="AE107" i="13"/>
  <c r="AE53" i="13"/>
  <c r="AE23" i="13"/>
  <c r="AE116" i="13"/>
  <c r="X30" i="13"/>
  <c r="AE70" i="13"/>
  <c r="AE32" i="13"/>
  <c r="AE7" i="13"/>
  <c r="AE94" i="13"/>
  <c r="X165" i="13"/>
  <c r="V45" i="13"/>
  <c r="V88" i="13"/>
  <c r="AE55" i="13"/>
  <c r="X25" i="13"/>
  <c r="V8" i="13"/>
  <c r="X111" i="13"/>
  <c r="V101" i="13"/>
  <c r="V71" i="13"/>
  <c r="X31" i="13"/>
  <c r="V20" i="13"/>
  <c r="X60" i="13"/>
  <c r="V47" i="13"/>
  <c r="V162" i="13"/>
  <c r="M24" i="13"/>
  <c r="P51" i="13"/>
  <c r="P13" i="13"/>
  <c r="N13" i="13"/>
  <c r="N11" i="13"/>
  <c r="M11" i="13"/>
  <c r="E70" i="13"/>
  <c r="P70" i="13"/>
  <c r="E34" i="13"/>
  <c r="P34" i="13"/>
  <c r="P49" i="13"/>
  <c r="E58" i="13"/>
  <c r="P58" i="13"/>
  <c r="M60" i="13"/>
  <c r="P60" i="13"/>
  <c r="M32" i="13"/>
  <c r="P32" i="13"/>
  <c r="N67" i="13"/>
  <c r="G67" i="13"/>
  <c r="N19" i="13"/>
  <c r="G19" i="13"/>
  <c r="N35" i="13"/>
  <c r="G35" i="13"/>
  <c r="E7" i="13"/>
  <c r="G7" i="13"/>
  <c r="N103" i="13"/>
  <c r="G103" i="13"/>
  <c r="M108" i="13"/>
  <c r="P108" i="13"/>
  <c r="N47" i="13"/>
  <c r="G47" i="13"/>
  <c r="D36" i="13"/>
  <c r="N36" i="13"/>
  <c r="P181" i="13"/>
  <c r="M117" i="13"/>
  <c r="M110" i="13"/>
  <c r="D78" i="13"/>
  <c r="M27" i="13"/>
  <c r="D59" i="13"/>
  <c r="D82" i="13"/>
  <c r="D106" i="13"/>
  <c r="D89" i="13"/>
  <c r="G165" i="13"/>
  <c r="D99" i="13"/>
  <c r="M66" i="13"/>
  <c r="D55" i="13"/>
  <c r="D6" i="13"/>
  <c r="D51" i="13"/>
  <c r="D31" i="13"/>
  <c r="E97" i="13"/>
  <c r="D97" i="13"/>
  <c r="E53" i="13"/>
  <c r="D53" i="13"/>
  <c r="D46" i="13"/>
  <c r="N46" i="13"/>
  <c r="E25" i="13"/>
  <c r="D25" i="13"/>
  <c r="D86" i="13"/>
  <c r="N86" i="13"/>
  <c r="E23" i="13"/>
  <c r="Q23" i="13"/>
  <c r="D9" i="13"/>
  <c r="N9" i="13"/>
  <c r="E79" i="13"/>
  <c r="Q79" i="13"/>
  <c r="E119" i="13"/>
  <c r="Q119" i="13"/>
  <c r="E81" i="13"/>
  <c r="D81" i="13"/>
  <c r="E37" i="13"/>
  <c r="D8" i="13"/>
  <c r="Q8" i="13"/>
  <c r="E83" i="13"/>
  <c r="Q83" i="13"/>
  <c r="Q75" i="13"/>
  <c r="D74" i="13"/>
  <c r="N74" i="13"/>
  <c r="E111" i="13"/>
  <c r="D116" i="13"/>
  <c r="N116" i="13"/>
  <c r="N100" i="13"/>
  <c r="E39" i="13"/>
  <c r="Q39" i="13"/>
  <c r="E87" i="13"/>
  <c r="Q87" i="13"/>
  <c r="E91" i="13"/>
  <c r="D38" i="13"/>
  <c r="N38" i="13"/>
  <c r="D162" i="13"/>
  <c r="N162" i="13"/>
  <c r="M22" i="13"/>
  <c r="E166" i="13"/>
  <c r="E163" i="13"/>
  <c r="Q88" i="13"/>
  <c r="N88" i="13"/>
  <c r="AE61" i="13"/>
  <c r="AE172" i="13"/>
  <c r="AE12" i="13"/>
  <c r="AE117" i="13"/>
  <c r="AE51" i="13"/>
  <c r="V107" i="13"/>
  <c r="V57" i="13"/>
  <c r="V170" i="13"/>
  <c r="V53" i="13"/>
  <c r="V46" i="13"/>
  <c r="V63" i="13"/>
  <c r="V86" i="13"/>
  <c r="X23" i="13"/>
  <c r="V79" i="13"/>
  <c r="V119" i="13"/>
  <c r="X37" i="13"/>
  <c r="V74" i="13"/>
  <c r="V116" i="13"/>
  <c r="X39" i="13"/>
  <c r="X106" i="13"/>
  <c r="X78" i="13"/>
  <c r="AC140" i="13"/>
  <c r="X42" i="13"/>
  <c r="AC18" i="13"/>
  <c r="X73" i="13"/>
  <c r="AC164" i="13"/>
  <c r="X14" i="13"/>
  <c r="V124" i="13"/>
  <c r="X13" i="13"/>
  <c r="V70" i="13"/>
  <c r="V58" i="13"/>
  <c r="X32" i="13"/>
  <c r="X19" i="13"/>
  <c r="X35" i="13"/>
  <c r="V108" i="13"/>
  <c r="V91" i="13"/>
  <c r="V94" i="13"/>
  <c r="AC150" i="13"/>
  <c r="V72" i="13"/>
  <c r="V28" i="13"/>
  <c r="X99" i="13"/>
  <c r="V112" i="13"/>
  <c r="V73" i="13"/>
  <c r="V80" i="13"/>
  <c r="X59" i="13"/>
  <c r="AC90" i="13"/>
  <c r="AC88" i="13"/>
  <c r="AC166" i="13"/>
  <c r="V55" i="13"/>
  <c r="N55" i="13"/>
  <c r="AE163" i="13"/>
  <c r="X97" i="13"/>
  <c r="V25" i="13"/>
  <c r="AC9" i="13"/>
  <c r="AC81" i="13"/>
  <c r="AC8" i="13"/>
  <c r="AC83" i="13"/>
  <c r="AC100" i="13"/>
  <c r="AC68" i="13"/>
  <c r="V85" i="13"/>
  <c r="V106" i="13"/>
  <c r="AC172" i="13"/>
  <c r="V165" i="13"/>
  <c r="V76" i="13"/>
  <c r="AC105" i="13"/>
  <c r="V92" i="13"/>
  <c r="V102" i="13"/>
  <c r="V84" i="13"/>
  <c r="V109" i="13"/>
  <c r="X153" i="13"/>
  <c r="X50" i="13"/>
  <c r="AC20" i="13"/>
  <c r="X171" i="13"/>
  <c r="AC77" i="13"/>
  <c r="AC56" i="13"/>
  <c r="AC11" i="13"/>
  <c r="X34" i="13"/>
  <c r="AC67" i="13"/>
  <c r="AC103" i="13"/>
  <c r="AC47" i="13"/>
  <c r="AC87" i="13"/>
  <c r="X38" i="13"/>
  <c r="X162" i="13"/>
  <c r="AC36" i="13"/>
  <c r="E13" i="13"/>
  <c r="E11" i="13"/>
  <c r="N70" i="13"/>
  <c r="N58" i="13"/>
  <c r="D32" i="13"/>
  <c r="E67" i="13"/>
  <c r="Q19" i="13"/>
  <c r="D7" i="13"/>
  <c r="Q103" i="13"/>
  <c r="E47" i="13"/>
  <c r="G94" i="13"/>
  <c r="M61" i="13"/>
  <c r="D114" i="13"/>
  <c r="D115" i="13"/>
  <c r="D16" i="13"/>
  <c r="M51" i="13"/>
  <c r="M18" i="13"/>
  <c r="G53" i="13"/>
  <c r="G86" i="13"/>
  <c r="M9" i="13"/>
  <c r="H79" i="13"/>
  <c r="G81" i="13"/>
  <c r="E8" i="13"/>
  <c r="P83" i="13"/>
  <c r="P111" i="13"/>
  <c r="G116" i="13"/>
  <c r="P39" i="13"/>
  <c r="G68" i="13"/>
  <c r="P91" i="13"/>
  <c r="G38" i="13"/>
  <c r="P163" i="13"/>
  <c r="AE10" i="13"/>
  <c r="AE24" i="13"/>
  <c r="AE57" i="13"/>
  <c r="AE17" i="13"/>
  <c r="AE63" i="13"/>
  <c r="AE79" i="13"/>
  <c r="AE74" i="13"/>
  <c r="X114" i="13"/>
  <c r="AC181" i="13"/>
  <c r="AE124" i="13"/>
  <c r="AE49" i="13"/>
  <c r="AE19" i="13"/>
  <c r="AE91" i="13"/>
  <c r="X169" i="13"/>
  <c r="X84" i="13"/>
  <c r="AC97" i="13"/>
  <c r="V81" i="13"/>
  <c r="X75" i="13"/>
  <c r="X68" i="13"/>
  <c r="V89" i="13"/>
  <c r="V42" i="13"/>
  <c r="X45" i="13"/>
  <c r="AC153" i="13"/>
  <c r="V27" i="13"/>
  <c r="V11" i="13"/>
  <c r="AC34" i="13"/>
  <c r="X103" i="13"/>
  <c r="AC38" i="13"/>
  <c r="D155" i="13"/>
  <c r="M166" i="13"/>
  <c r="M13" i="13"/>
  <c r="Q11" i="13"/>
  <c r="Q70" i="13"/>
  <c r="Q34" i="13"/>
  <c r="Q58" i="13"/>
  <c r="Q32" i="13"/>
  <c r="M67" i="13"/>
  <c r="M19" i="13"/>
  <c r="M35" i="13"/>
  <c r="D103" i="13"/>
  <c r="M103" i="13"/>
  <c r="Q108" i="13"/>
  <c r="M47" i="13"/>
  <c r="P94" i="13"/>
  <c r="P36" i="13"/>
  <c r="D72" i="13"/>
  <c r="M42" i="13"/>
  <c r="D102" i="13"/>
  <c r="P165" i="13"/>
  <c r="M121" i="13"/>
  <c r="D71" i="13"/>
  <c r="M54" i="13"/>
  <c r="D169" i="13"/>
  <c r="M15" i="13"/>
  <c r="M90" i="13"/>
  <c r="P97" i="13"/>
  <c r="N97" i="13"/>
  <c r="P53" i="13"/>
  <c r="N53" i="13"/>
  <c r="E46" i="13"/>
  <c r="P46" i="13"/>
  <c r="P25" i="13"/>
  <c r="N25" i="13"/>
  <c r="N63" i="13"/>
  <c r="G63" i="13"/>
  <c r="E86" i="13"/>
  <c r="P86" i="13"/>
  <c r="N23" i="13"/>
  <c r="G23" i="13"/>
  <c r="E9" i="13"/>
  <c r="P9" i="13"/>
  <c r="N79" i="13"/>
  <c r="G79" i="13"/>
  <c r="N119" i="13"/>
  <c r="G119" i="13"/>
  <c r="P81" i="13"/>
  <c r="N81" i="13"/>
  <c r="P37" i="13"/>
  <c r="M8" i="13"/>
  <c r="N8" i="13"/>
  <c r="N83" i="13"/>
  <c r="G83" i="13"/>
  <c r="N75" i="13"/>
  <c r="G75" i="13"/>
  <c r="E74" i="13"/>
  <c r="P74" i="13"/>
  <c r="N111" i="13"/>
  <c r="M116" i="13"/>
  <c r="P116" i="13"/>
  <c r="N39" i="13"/>
  <c r="G39" i="13"/>
  <c r="M68" i="13"/>
  <c r="P68" i="13"/>
  <c r="N87" i="13"/>
  <c r="G87" i="13"/>
  <c r="N91" i="13"/>
  <c r="G91" i="13"/>
  <c r="E38" i="13"/>
  <c r="P38" i="13"/>
  <c r="P162" i="13"/>
  <c r="G55" i="13"/>
  <c r="H55" i="13"/>
  <c r="Q166" i="13"/>
  <c r="H88" i="13"/>
  <c r="G88" i="13"/>
  <c r="AE54" i="13"/>
  <c r="AE140" i="13"/>
  <c r="AE105" i="13"/>
  <c r="AE95" i="13"/>
  <c r="AE121" i="13"/>
  <c r="AE15" i="13"/>
  <c r="X107" i="13"/>
  <c r="AC57" i="13"/>
  <c r="AC170" i="13"/>
  <c r="X53" i="13"/>
  <c r="AC46" i="13"/>
  <c r="X63" i="13"/>
  <c r="AC86" i="13"/>
  <c r="V23" i="13"/>
  <c r="X79" i="13"/>
  <c r="X119" i="13"/>
  <c r="AC74" i="13"/>
  <c r="X116" i="13"/>
  <c r="V39" i="13"/>
  <c r="AC61" i="13"/>
  <c r="X98" i="13"/>
  <c r="AC93" i="13"/>
  <c r="X62" i="13"/>
  <c r="X102" i="13"/>
  <c r="AC117" i="13"/>
  <c r="AC51" i="13"/>
  <c r="X124" i="13"/>
  <c r="V13" i="13"/>
  <c r="AC70" i="13"/>
  <c r="AC58" i="13"/>
  <c r="V32" i="13"/>
  <c r="V19" i="13"/>
  <c r="V35" i="13"/>
  <c r="V7" i="13"/>
  <c r="X108" i="13"/>
  <c r="AC94" i="13"/>
  <c r="X101" i="13"/>
  <c r="AC54" i="13"/>
  <c r="X71" i="13"/>
  <c r="AC42" i="13"/>
  <c r="X155" i="13"/>
  <c r="V16" i="13"/>
  <c r="AC121" i="13"/>
  <c r="V51" i="13"/>
  <c r="AC22" i="13"/>
  <c r="AE88" i="13"/>
  <c r="X55" i="13"/>
  <c r="AE97" i="13"/>
  <c r="AE25" i="13"/>
  <c r="AE9" i="13"/>
  <c r="AE81" i="13"/>
  <c r="AE8" i="13"/>
  <c r="AE83" i="13"/>
  <c r="AE75" i="13"/>
  <c r="AE111" i="13"/>
  <c r="AE68" i="13"/>
  <c r="X72" i="13"/>
  <c r="V98" i="13"/>
  <c r="X28" i="13"/>
  <c r="V99" i="13"/>
  <c r="V155" i="13"/>
  <c r="X16" i="13"/>
  <c r="X80" i="13"/>
  <c r="V59" i="13"/>
  <c r="V30" i="13"/>
  <c r="AE153" i="13"/>
  <c r="AE50" i="13"/>
  <c r="AE20" i="13"/>
  <c r="AE171" i="13"/>
  <c r="AE77" i="13"/>
  <c r="AE56" i="13"/>
  <c r="AE11" i="13"/>
  <c r="AE34" i="13"/>
  <c r="AE60" i="13"/>
  <c r="AE67" i="13"/>
  <c r="AE103" i="13"/>
  <c r="AE47" i="13"/>
  <c r="AE87" i="13"/>
  <c r="AE38" i="13"/>
  <c r="AE162" i="13"/>
  <c r="AE36" i="13"/>
  <c r="M140" i="13"/>
  <c r="M20" i="13"/>
  <c r="G11" i="13"/>
  <c r="D34" i="13"/>
  <c r="D60" i="13"/>
  <c r="N32" i="13"/>
  <c r="E19" i="13"/>
  <c r="Q35" i="13"/>
  <c r="E103" i="13"/>
  <c r="N108" i="13"/>
  <c r="H94" i="13"/>
  <c r="G36" i="13"/>
  <c r="M93" i="13"/>
  <c r="D88" i="13"/>
  <c r="D28" i="13"/>
  <c r="M55" i="13"/>
  <c r="D109" i="13"/>
  <c r="H97" i="13"/>
  <c r="H53" i="13"/>
  <c r="G25" i="13"/>
  <c r="P23" i="13"/>
  <c r="H9" i="13"/>
  <c r="P119" i="13"/>
  <c r="H81" i="13"/>
  <c r="H83" i="13"/>
  <c r="G74" i="13"/>
  <c r="E116" i="13"/>
  <c r="H39" i="13"/>
  <c r="H87" i="13"/>
  <c r="H162" i="13"/>
  <c r="M163" i="13"/>
  <c r="AE165" i="13"/>
  <c r="AE175" i="13"/>
  <c r="AE22" i="13"/>
  <c r="AE170" i="13"/>
  <c r="AE46" i="13"/>
  <c r="AE86" i="13"/>
  <c r="AE119" i="13"/>
  <c r="AE39" i="13"/>
  <c r="AC10" i="13"/>
  <c r="X113" i="13"/>
  <c r="AC24" i="13"/>
  <c r="AE13" i="13"/>
  <c r="AE35" i="13"/>
  <c r="AE108" i="13"/>
  <c r="X85" i="13"/>
  <c r="X92" i="13"/>
  <c r="X109" i="13"/>
  <c r="G166" i="13"/>
  <c r="AC163" i="13"/>
  <c r="X9" i="13"/>
  <c r="X83" i="13"/>
  <c r="V114" i="13"/>
  <c r="V113" i="13"/>
  <c r="AC50" i="13"/>
  <c r="AC171" i="13"/>
  <c r="V56" i="13"/>
  <c r="X67" i="13"/>
  <c r="X87" i="13"/>
  <c r="V36" i="13"/>
  <c r="M52" i="13"/>
  <c r="P55" i="13"/>
  <c r="Q13" i="13"/>
  <c r="P11" i="13"/>
  <c r="M70" i="13"/>
  <c r="M34" i="13"/>
  <c r="Q49" i="13"/>
  <c r="M58" i="13"/>
  <c r="H60" i="13"/>
  <c r="H32" i="13"/>
  <c r="D67" i="13"/>
  <c r="D19" i="13"/>
  <c r="D35" i="13"/>
  <c r="N7" i="13"/>
  <c r="Q7" i="13"/>
  <c r="H108" i="13"/>
  <c r="D47" i="13"/>
  <c r="M36" i="13"/>
  <c r="P175" i="13"/>
  <c r="D85" i="13"/>
  <c r="D14" i="13"/>
  <c r="D45" i="13"/>
  <c r="P10" i="13"/>
  <c r="P42" i="13"/>
  <c r="M56" i="13"/>
  <c r="G13" i="13"/>
  <c r="H13" i="13"/>
  <c r="D11" i="13"/>
  <c r="H11" i="13"/>
  <c r="H70" i="13"/>
  <c r="G70" i="13"/>
  <c r="H34" i="13"/>
  <c r="G34" i="13"/>
  <c r="G49" i="13"/>
  <c r="H49" i="13"/>
  <c r="H58" i="13"/>
  <c r="E60" i="13"/>
  <c r="G60" i="13"/>
  <c r="E32" i="13"/>
  <c r="G32" i="13"/>
  <c r="P67" i="13"/>
  <c r="H67" i="13"/>
  <c r="P19" i="13"/>
  <c r="H19" i="13"/>
  <c r="P35" i="13"/>
  <c r="H35" i="13"/>
  <c r="P103" i="13"/>
  <c r="H103" i="13"/>
  <c r="E108" i="13"/>
  <c r="G108" i="13"/>
  <c r="P47" i="13"/>
  <c r="H47" i="13"/>
  <c r="M94" i="13"/>
  <c r="Q94" i="13"/>
  <c r="H36" i="13"/>
  <c r="Q36" i="13"/>
  <c r="M150" i="13"/>
  <c r="M107" i="13"/>
  <c r="D62" i="13"/>
  <c r="P12" i="13"/>
  <c r="D42" i="13"/>
  <c r="M41" i="13"/>
  <c r="D98" i="13"/>
  <c r="D80" i="13"/>
  <c r="D165" i="13"/>
  <c r="D92" i="13"/>
  <c r="D30" i="13"/>
  <c r="Q97" i="13"/>
  <c r="M97" i="13"/>
  <c r="Q53" i="13"/>
  <c r="M53" i="13"/>
  <c r="M46" i="13"/>
  <c r="Q46" i="13"/>
  <c r="Q25" i="13"/>
  <c r="M25" i="13"/>
  <c r="M86" i="13"/>
  <c r="Q86" i="13"/>
  <c r="D23" i="13"/>
  <c r="M23" i="13"/>
  <c r="G9" i="13"/>
  <c r="Q9" i="13"/>
  <c r="D79" i="13"/>
  <c r="M79" i="13"/>
  <c r="D119" i="13"/>
  <c r="M119" i="13"/>
  <c r="Q81" i="13"/>
  <c r="M81" i="13"/>
  <c r="M37" i="13"/>
  <c r="H8" i="13"/>
  <c r="P8" i="13"/>
  <c r="D83" i="13"/>
  <c r="M83" i="13"/>
  <c r="M75" i="13"/>
  <c r="M74" i="13"/>
  <c r="Q74" i="13"/>
  <c r="H116" i="13"/>
  <c r="Q116" i="13"/>
  <c r="D39" i="13"/>
  <c r="M39" i="13"/>
  <c r="H68" i="13"/>
  <c r="Q68" i="13"/>
  <c r="D87" i="13"/>
  <c r="M87" i="13"/>
  <c r="M38" i="13"/>
  <c r="Q38" i="13"/>
  <c r="H163" i="13"/>
  <c r="P166" i="13"/>
  <c r="D166" i="13"/>
  <c r="G163" i="13"/>
  <c r="AE150" i="13"/>
  <c r="AE41" i="13"/>
  <c r="AE168" i="13"/>
  <c r="AE93" i="13"/>
  <c r="AE42" i="13"/>
  <c r="AE18" i="13"/>
  <c r="AE181" i="13"/>
  <c r="AE69" i="13"/>
  <c r="AE90" i="13"/>
  <c r="AC107" i="13"/>
  <c r="X57" i="13"/>
  <c r="X170" i="13"/>
  <c r="AC17" i="13"/>
  <c r="AC53" i="13"/>
  <c r="AC63" i="13"/>
  <c r="X86" i="13"/>
  <c r="AC23" i="13"/>
  <c r="AC79" i="13"/>
  <c r="AC119" i="13"/>
  <c r="AC37" i="13"/>
  <c r="X74" i="13"/>
  <c r="AC116" i="13"/>
  <c r="AC39" i="13"/>
  <c r="X82" i="13"/>
  <c r="X89" i="13"/>
  <c r="AC165" i="13"/>
  <c r="AC12" i="13"/>
  <c r="AC104" i="13"/>
  <c r="AC120" i="13"/>
  <c r="AC95" i="13"/>
  <c r="AC69" i="13"/>
  <c r="AC15" i="13"/>
  <c r="AC124" i="13"/>
  <c r="AC13" i="13"/>
  <c r="X70" i="13"/>
  <c r="X58" i="13"/>
  <c r="AC32" i="13"/>
  <c r="AC19" i="13"/>
  <c r="AC35" i="13"/>
  <c r="AC7" i="13"/>
  <c r="AC108" i="13"/>
  <c r="X94" i="13"/>
  <c r="AC110" i="13"/>
  <c r="AC41" i="13"/>
  <c r="X76" i="13"/>
  <c r="AC175" i="13"/>
  <c r="X6" i="13"/>
  <c r="V31" i="13"/>
  <c r="X88" i="13"/>
  <c r="E88" i="13"/>
  <c r="AC55" i="13"/>
  <c r="X163" i="13"/>
  <c r="V97" i="13"/>
  <c r="AC25" i="13"/>
  <c r="V9" i="13"/>
  <c r="X81" i="13"/>
  <c r="X8" i="13"/>
  <c r="V83" i="13"/>
  <c r="V75" i="13"/>
  <c r="V68" i="13"/>
  <c r="X137" i="13"/>
  <c r="V82" i="13"/>
  <c r="V115" i="13"/>
  <c r="V78" i="13"/>
  <c r="AC66" i="13"/>
  <c r="X112" i="13"/>
  <c r="V62" i="13"/>
  <c r="V6" i="13"/>
  <c r="V69" i="13"/>
  <c r="X51" i="13"/>
  <c r="V153" i="13"/>
  <c r="V50" i="13"/>
  <c r="X20" i="13"/>
  <c r="X27" i="13"/>
  <c r="V171" i="13"/>
  <c r="V77" i="13"/>
  <c r="X56" i="13"/>
  <c r="X11" i="13"/>
  <c r="V34" i="13"/>
  <c r="V60" i="13"/>
  <c r="V67" i="13"/>
  <c r="V103" i="13"/>
  <c r="X47" i="13"/>
  <c r="V87" i="13"/>
  <c r="V38" i="13"/>
  <c r="X36" i="13"/>
  <c r="BN102" i="7" l="1"/>
  <c r="AP102" i="7"/>
  <c r="BF102" i="7"/>
  <c r="AV102" i="7"/>
  <c r="AP72" i="7"/>
  <c r="BN99" i="7"/>
  <c r="BF99" i="7"/>
  <c r="AV99" i="7"/>
  <c r="AP99" i="7"/>
  <c r="BN72" i="7"/>
  <c r="AM66" i="7"/>
  <c r="BJ66" i="7"/>
  <c r="BN66" i="7"/>
  <c r="AS66" i="7"/>
  <c r="BF66" i="7"/>
  <c r="BB66" i="7"/>
  <c r="AV66" i="7"/>
  <c r="AP66" i="7"/>
  <c r="BN7" i="7"/>
  <c r="AS7" i="7"/>
  <c r="AM7" i="7"/>
  <c r="BN188" i="7"/>
  <c r="BF188" i="7"/>
  <c r="BJ188" i="7"/>
  <c r="BB188" i="7"/>
  <c r="AS188" i="7"/>
  <c r="AV188" i="7"/>
  <c r="AP188" i="7"/>
  <c r="AM188" i="7"/>
  <c r="BN114" i="7"/>
  <c r="BF114" i="7"/>
  <c r="AV114" i="7"/>
  <c r="AP114" i="7"/>
  <c r="BN148" i="7"/>
  <c r="BJ148" i="7"/>
  <c r="BF148" i="7"/>
  <c r="BB148" i="7"/>
  <c r="AV148" i="7"/>
  <c r="AS148" i="7"/>
  <c r="AP148" i="7"/>
  <c r="AM148" i="7"/>
  <c r="BN181" i="7"/>
  <c r="BJ181" i="7"/>
  <c r="BF181" i="7"/>
  <c r="BB181" i="7"/>
  <c r="AV181" i="7"/>
  <c r="AS181" i="7"/>
  <c r="AP181" i="7"/>
  <c r="AM181" i="7"/>
  <c r="BJ129" i="7"/>
  <c r="BN129" i="7"/>
  <c r="BB129" i="7"/>
  <c r="BF129" i="7"/>
  <c r="AV129" i="7"/>
  <c r="AS129" i="7"/>
  <c r="AP129" i="7"/>
  <c r="AM129" i="7"/>
  <c r="BJ157" i="7"/>
  <c r="BN157" i="7"/>
  <c r="BF157" i="7"/>
  <c r="AV157" i="7"/>
  <c r="BB157" i="7"/>
  <c r="AS157" i="7"/>
  <c r="AP157" i="7"/>
  <c r="AM157" i="7"/>
  <c r="BJ135" i="7"/>
  <c r="BN135" i="7"/>
  <c r="BB135" i="7"/>
  <c r="BF135" i="7"/>
  <c r="AS135" i="7"/>
  <c r="AV135" i="7"/>
  <c r="AP135" i="7"/>
  <c r="AM135" i="7"/>
  <c r="BN179" i="7"/>
  <c r="BF179" i="7"/>
  <c r="BJ179" i="7"/>
  <c r="BB179" i="7"/>
  <c r="AV179" i="7"/>
  <c r="AS179" i="7"/>
  <c r="AP179" i="7"/>
  <c r="AM179" i="7"/>
  <c r="BJ147" i="7"/>
  <c r="BN147" i="7"/>
  <c r="BF147" i="7"/>
  <c r="AS147" i="7"/>
  <c r="BB147" i="7"/>
  <c r="AV147" i="7"/>
  <c r="AP147" i="7"/>
  <c r="AM147" i="7"/>
  <c r="BN136" i="7"/>
  <c r="BJ136" i="7"/>
  <c r="BB136" i="7"/>
  <c r="BF136" i="7"/>
  <c r="AS136" i="7"/>
  <c r="AV136" i="7"/>
  <c r="AP136" i="7"/>
  <c r="AM136" i="7"/>
  <c r="BJ162" i="7"/>
  <c r="BN162" i="7"/>
  <c r="BF162" i="7"/>
  <c r="AS162" i="7"/>
  <c r="AV162" i="7"/>
  <c r="BB162" i="7"/>
  <c r="AP162" i="7"/>
  <c r="AM162" i="7"/>
  <c r="BJ127" i="7"/>
  <c r="BN127" i="7"/>
  <c r="BB127" i="7"/>
  <c r="BF127" i="7"/>
  <c r="AS127" i="7"/>
  <c r="AV127" i="7"/>
  <c r="AP127" i="7"/>
  <c r="AM127" i="7"/>
  <c r="BJ139" i="7"/>
  <c r="BB139" i="7"/>
  <c r="AS139" i="7"/>
  <c r="AM139" i="7"/>
  <c r="BJ18" i="7"/>
  <c r="BB18" i="7"/>
  <c r="AS18" i="7"/>
  <c r="AM18" i="7"/>
  <c r="BJ50" i="7"/>
  <c r="BB50" i="7"/>
  <c r="AS50" i="7"/>
  <c r="AM50" i="7"/>
  <c r="BJ123" i="7"/>
  <c r="BN123" i="7"/>
  <c r="BB123" i="7"/>
  <c r="BF123" i="7"/>
  <c r="AS123" i="7"/>
  <c r="AV123" i="7"/>
  <c r="AP123" i="7"/>
  <c r="AM123" i="7"/>
  <c r="BJ151" i="7"/>
  <c r="AS151" i="7"/>
  <c r="BB151" i="7"/>
  <c r="AM151" i="7"/>
  <c r="BN69" i="7"/>
  <c r="BF69" i="7"/>
  <c r="AV69" i="7"/>
  <c r="AP69" i="7"/>
  <c r="BJ163" i="7"/>
  <c r="AS163" i="7"/>
  <c r="BB163" i="7"/>
  <c r="AM163" i="7"/>
  <c r="BN119" i="7"/>
  <c r="BF119" i="7"/>
  <c r="AV119" i="7"/>
  <c r="AP119" i="7"/>
  <c r="BJ176" i="7"/>
  <c r="BB176" i="7"/>
  <c r="AS176" i="7"/>
  <c r="AM176" i="7"/>
  <c r="BJ106" i="7"/>
  <c r="BB106" i="7"/>
  <c r="AS106" i="7"/>
  <c r="AM106" i="7"/>
  <c r="BJ182" i="7"/>
  <c r="BB182" i="7"/>
  <c r="AS182" i="7"/>
  <c r="AM182" i="7"/>
  <c r="BJ105" i="7"/>
  <c r="BB105" i="7"/>
  <c r="AS105" i="7"/>
  <c r="AM105" i="7"/>
  <c r="BJ149" i="7"/>
  <c r="BN149" i="7"/>
  <c r="BF149" i="7"/>
  <c r="AS149" i="7"/>
  <c r="BB149" i="7"/>
  <c r="AV149" i="7"/>
  <c r="AP149" i="7"/>
  <c r="AM149" i="7"/>
  <c r="BN152" i="7"/>
  <c r="BJ152" i="7"/>
  <c r="BF152" i="7"/>
  <c r="BB152" i="7"/>
  <c r="AV152" i="7"/>
  <c r="AS152" i="7"/>
  <c r="AP152" i="7"/>
  <c r="AM152" i="7"/>
  <c r="BJ130" i="7"/>
  <c r="BN130" i="7"/>
  <c r="BF130" i="7"/>
  <c r="BB130" i="7"/>
  <c r="AV130" i="7"/>
  <c r="AS130" i="7"/>
  <c r="AP130" i="7"/>
  <c r="AM130" i="7"/>
  <c r="BN175" i="7"/>
  <c r="BF175" i="7"/>
  <c r="BJ175" i="7"/>
  <c r="AV175" i="7"/>
  <c r="BB175" i="7"/>
  <c r="AS175" i="7"/>
  <c r="AP175" i="7"/>
  <c r="AM175" i="7"/>
  <c r="BJ45" i="7"/>
  <c r="BN45" i="7"/>
  <c r="BB45" i="7"/>
  <c r="BF45" i="7"/>
  <c r="AV45" i="7"/>
  <c r="AS45" i="7"/>
  <c r="AP45" i="7"/>
  <c r="AM45" i="7"/>
  <c r="BJ165" i="7"/>
  <c r="BB165" i="7"/>
  <c r="AS165" i="7"/>
  <c r="AM165" i="7"/>
  <c r="BN116" i="7"/>
  <c r="BF116" i="7"/>
  <c r="AV116" i="7"/>
  <c r="AP116" i="7"/>
  <c r="BN112" i="7"/>
  <c r="BF112" i="7"/>
  <c r="AV112" i="7"/>
  <c r="AP112" i="7"/>
  <c r="BN101" i="7"/>
  <c r="BF101" i="7"/>
  <c r="AV101" i="7"/>
  <c r="AP101" i="7"/>
  <c r="BN76" i="7"/>
  <c r="BF76" i="7"/>
  <c r="AV76" i="7"/>
  <c r="AP76" i="7"/>
  <c r="BN47" i="7"/>
  <c r="BF47" i="7"/>
  <c r="AV47" i="7"/>
  <c r="AP47" i="7"/>
  <c r="BF8" i="7"/>
  <c r="AV8" i="7"/>
  <c r="AP8" i="7"/>
  <c r="BN187" i="7"/>
  <c r="BF187" i="7"/>
  <c r="BJ187" i="7"/>
  <c r="AV187" i="7"/>
  <c r="BB187" i="7"/>
  <c r="AS187" i="7"/>
  <c r="AP187" i="7"/>
  <c r="AM187" i="7"/>
  <c r="BJ113" i="7"/>
  <c r="BN113" i="7"/>
  <c r="BB113" i="7"/>
  <c r="BF113" i="7"/>
  <c r="AV113" i="7"/>
  <c r="AS113" i="7"/>
  <c r="AP113" i="7"/>
  <c r="AM113" i="7"/>
  <c r="BN132" i="7"/>
  <c r="BJ132" i="7"/>
  <c r="BB132" i="7"/>
  <c r="BF132" i="7"/>
  <c r="AS132" i="7"/>
  <c r="AV132" i="7"/>
  <c r="AP132" i="7"/>
  <c r="AM132" i="7"/>
  <c r="BN185" i="7"/>
  <c r="BJ185" i="7"/>
  <c r="BF185" i="7"/>
  <c r="AV185" i="7"/>
  <c r="BB185" i="7"/>
  <c r="AS185" i="7"/>
  <c r="AP185" i="7"/>
  <c r="AM185" i="7"/>
  <c r="BN77" i="7"/>
  <c r="BF77" i="7"/>
  <c r="AV77" i="7"/>
  <c r="AP77" i="7"/>
  <c r="BJ150" i="7"/>
  <c r="BN150" i="7"/>
  <c r="BF150" i="7"/>
  <c r="AS150" i="7"/>
  <c r="BB150" i="7"/>
  <c r="AV150" i="7"/>
  <c r="AP150" i="7"/>
  <c r="AM150" i="7"/>
  <c r="BN189" i="7"/>
  <c r="BJ189" i="7"/>
  <c r="BF189" i="7"/>
  <c r="AV189" i="7"/>
  <c r="BB189" i="7"/>
  <c r="AS189" i="7"/>
  <c r="AP189" i="7"/>
  <c r="AM189" i="7"/>
  <c r="BJ53" i="7"/>
  <c r="BB53" i="7"/>
  <c r="AS53" i="7"/>
  <c r="AM53" i="7"/>
  <c r="BN144" i="7"/>
  <c r="BJ144" i="7"/>
  <c r="BF144" i="7"/>
  <c r="BB144" i="7"/>
  <c r="AV144" i="7"/>
  <c r="AS144" i="7"/>
  <c r="AP144" i="7"/>
  <c r="AM144" i="7"/>
  <c r="BJ143" i="7"/>
  <c r="BN143" i="7"/>
  <c r="BF143" i="7"/>
  <c r="AV143" i="7"/>
  <c r="AS143" i="7"/>
  <c r="BB143" i="7"/>
  <c r="AP143" i="7"/>
  <c r="AM143" i="7"/>
  <c r="BN186" i="7"/>
  <c r="BF186" i="7"/>
  <c r="BJ186" i="7"/>
  <c r="AV186" i="7"/>
  <c r="BB186" i="7"/>
  <c r="AS186" i="7"/>
  <c r="AP186" i="7"/>
  <c r="AM186" i="7"/>
  <c r="BN183" i="7"/>
  <c r="BF183" i="7"/>
  <c r="BJ183" i="7"/>
  <c r="AV183" i="7"/>
  <c r="BB183" i="7"/>
  <c r="AS183" i="7"/>
  <c r="AP183" i="7"/>
  <c r="AM183" i="7"/>
  <c r="BN178" i="7"/>
  <c r="BF178" i="7"/>
  <c r="BJ178" i="7"/>
  <c r="BB178" i="7"/>
  <c r="AV178" i="7"/>
  <c r="AS178" i="7"/>
  <c r="AP178" i="7"/>
  <c r="AM178" i="7"/>
  <c r="BJ65" i="7"/>
  <c r="BB65" i="7"/>
  <c r="AS65" i="7"/>
  <c r="AM65" i="7"/>
  <c r="BJ169" i="7"/>
  <c r="BB169" i="7"/>
  <c r="AS169" i="7"/>
  <c r="AM169" i="7"/>
  <c r="BJ145" i="7"/>
  <c r="AS145" i="7"/>
  <c r="BB145" i="7"/>
  <c r="AM145" i="7"/>
  <c r="BJ64" i="7"/>
  <c r="BB64" i="7"/>
  <c r="AS64" i="7"/>
  <c r="AM64" i="7"/>
  <c r="BN164" i="7"/>
  <c r="BJ164" i="7"/>
  <c r="BF164" i="7"/>
  <c r="BB164" i="7"/>
  <c r="AV164" i="7"/>
  <c r="AS164" i="7"/>
  <c r="AP164" i="7"/>
  <c r="AM164" i="7"/>
  <c r="BF7" i="7"/>
  <c r="BJ7" i="7"/>
  <c r="AV7" i="7"/>
  <c r="BB7" i="7"/>
  <c r="AP7" i="7"/>
  <c r="BN160" i="7"/>
  <c r="BJ160" i="7"/>
  <c r="BF160" i="7"/>
  <c r="BB160" i="7"/>
  <c r="AS160" i="7"/>
  <c r="AV160" i="7"/>
  <c r="AP160" i="7"/>
  <c r="AM160" i="7"/>
  <c r="BJ142" i="7"/>
  <c r="BN142" i="7"/>
  <c r="BF142" i="7"/>
  <c r="AS142" i="7"/>
  <c r="BB142" i="7"/>
  <c r="AV142" i="7"/>
  <c r="AP142" i="7"/>
  <c r="AM142" i="7"/>
  <c r="BJ146" i="7"/>
  <c r="BN146" i="7"/>
  <c r="BF146" i="7"/>
  <c r="AS146" i="7"/>
  <c r="BB146" i="7"/>
  <c r="AV146" i="7"/>
  <c r="AP146" i="7"/>
  <c r="AM146" i="7"/>
  <c r="BJ159" i="7"/>
  <c r="BN159" i="7"/>
  <c r="BF159" i="7"/>
  <c r="AS159" i="7"/>
  <c r="AV159" i="7"/>
  <c r="BB159" i="7"/>
  <c r="AP159" i="7"/>
  <c r="AM159" i="7"/>
  <c r="BJ173" i="7"/>
  <c r="BB173" i="7"/>
  <c r="AS173" i="7"/>
  <c r="AM173" i="7"/>
  <c r="BN78" i="7"/>
  <c r="BF78" i="7"/>
  <c r="AV78" i="7"/>
  <c r="AP78" i="7"/>
  <c r="BJ153" i="7"/>
  <c r="BN153" i="7"/>
  <c r="BF153" i="7"/>
  <c r="AV153" i="7"/>
  <c r="AS153" i="7"/>
  <c r="BB153" i="7"/>
  <c r="AP153" i="7"/>
  <c r="AM153" i="7"/>
  <c r="BJ131" i="7"/>
  <c r="BN131" i="7"/>
  <c r="BB131" i="7"/>
  <c r="BF131" i="7"/>
  <c r="AS131" i="7"/>
  <c r="AV131" i="7"/>
  <c r="AP131" i="7"/>
  <c r="AM131" i="7"/>
  <c r="BN138" i="7"/>
  <c r="BF138" i="7"/>
  <c r="AV138" i="7"/>
  <c r="AP138" i="7"/>
  <c r="BJ41" i="7"/>
  <c r="BN41" i="7"/>
  <c r="BB41" i="7"/>
  <c r="BF41" i="7"/>
  <c r="AV41" i="7"/>
  <c r="AS41" i="7"/>
  <c r="AP41" i="7"/>
  <c r="AM41" i="7"/>
  <c r="BN140" i="7"/>
  <c r="BJ140" i="7"/>
  <c r="BF140" i="7"/>
  <c r="BB140" i="7"/>
  <c r="AV140" i="7"/>
  <c r="AS140" i="7"/>
  <c r="AP140" i="7"/>
  <c r="AM140" i="7"/>
  <c r="BJ134" i="7"/>
  <c r="BN134" i="7"/>
  <c r="BF134" i="7"/>
  <c r="BB134" i="7"/>
  <c r="AV134" i="7"/>
  <c r="AS134" i="7"/>
  <c r="AP134" i="7"/>
  <c r="AM134" i="7"/>
  <c r="BN170" i="7"/>
  <c r="BF170" i="7"/>
  <c r="AV170" i="7"/>
  <c r="AP170" i="7"/>
  <c r="BN177" i="7"/>
  <c r="BJ177" i="7"/>
  <c r="BF177" i="7"/>
  <c r="BB177" i="7"/>
  <c r="AV177" i="7"/>
  <c r="AS177" i="7"/>
  <c r="AP177" i="7"/>
  <c r="AM177" i="7"/>
  <c r="BJ133" i="7"/>
  <c r="BN133" i="7"/>
  <c r="BB133" i="7"/>
  <c r="BF133" i="7"/>
  <c r="AV133" i="7"/>
  <c r="AS133" i="7"/>
  <c r="AP133" i="7"/>
  <c r="AM133" i="7"/>
  <c r="BJ97" i="7"/>
  <c r="BN97" i="7"/>
  <c r="BB97" i="7"/>
  <c r="BF97" i="7"/>
  <c r="AV97" i="7"/>
  <c r="AS97" i="7"/>
  <c r="AP97" i="7"/>
  <c r="AM97" i="7"/>
  <c r="BJ121" i="7"/>
  <c r="BB121" i="7"/>
  <c r="AS121" i="7"/>
  <c r="AM121" i="7"/>
  <c r="BN15" i="7"/>
  <c r="BF15" i="7"/>
  <c r="AV15" i="7"/>
  <c r="AP15" i="7"/>
  <c r="BJ126" i="7"/>
  <c r="BN126" i="7"/>
  <c r="BF126" i="7"/>
  <c r="BB126" i="7"/>
  <c r="AV126" i="7"/>
  <c r="AS126" i="7"/>
  <c r="AP126" i="7"/>
  <c r="AM126" i="7"/>
  <c r="BJ38" i="7"/>
  <c r="BB38" i="7"/>
  <c r="AS38" i="7"/>
  <c r="AM38" i="7"/>
  <c r="BJ167" i="7"/>
  <c r="AS167" i="7"/>
  <c r="BB167" i="7"/>
  <c r="AM167" i="7"/>
  <c r="BJ28" i="7"/>
  <c r="BB28" i="7"/>
  <c r="AS28" i="7"/>
  <c r="AM28" i="7"/>
  <c r="T189" i="8"/>
  <c r="Q192" i="8" s="1"/>
  <c r="S189" i="8"/>
  <c r="Q191" i="8" s="1"/>
  <c r="R189" i="8"/>
  <c r="Q190" i="8" s="1"/>
  <c r="U189" i="8"/>
  <c r="Q193" i="8" s="1"/>
  <c r="AH8" i="7" l="1"/>
  <c r="AI8" i="7"/>
  <c r="AH9" i="7"/>
  <c r="AI9" i="7"/>
  <c r="AH10" i="7"/>
  <c r="AI10" i="7"/>
  <c r="AH11" i="7"/>
  <c r="AI11" i="7"/>
  <c r="AH12" i="7"/>
  <c r="AI12" i="7"/>
  <c r="AH13" i="7"/>
  <c r="AI13" i="7"/>
  <c r="AH14" i="7"/>
  <c r="AI14" i="7"/>
  <c r="AH15" i="7"/>
  <c r="AI15" i="7"/>
  <c r="AH16" i="7"/>
  <c r="AI16" i="7"/>
  <c r="AH17" i="7"/>
  <c r="AI17" i="7"/>
  <c r="AH18" i="7"/>
  <c r="AI18" i="7"/>
  <c r="AH19" i="7"/>
  <c r="AI19" i="7"/>
  <c r="AH20" i="7"/>
  <c r="AI20" i="7"/>
  <c r="AH21" i="7"/>
  <c r="AI21" i="7"/>
  <c r="AH22" i="7"/>
  <c r="AI22" i="7"/>
  <c r="AH23" i="7"/>
  <c r="AI23" i="7"/>
  <c r="AH24" i="7"/>
  <c r="AI24" i="7"/>
  <c r="AH25" i="7"/>
  <c r="AI25" i="7"/>
  <c r="AH26" i="7"/>
  <c r="AI26" i="7"/>
  <c r="AH27" i="7"/>
  <c r="AI27" i="7"/>
  <c r="AH28" i="7"/>
  <c r="AI28" i="7"/>
  <c r="AH29" i="7"/>
  <c r="AI29" i="7"/>
  <c r="AH30" i="7"/>
  <c r="AI30" i="7"/>
  <c r="AH31" i="7"/>
  <c r="AI31" i="7"/>
  <c r="AH32" i="7"/>
  <c r="AI32" i="7"/>
  <c r="AH33" i="7"/>
  <c r="AI33" i="7"/>
  <c r="AH34" i="7"/>
  <c r="AI34" i="7"/>
  <c r="AH35" i="7"/>
  <c r="AI35" i="7"/>
  <c r="AH36" i="7"/>
  <c r="AI36" i="7"/>
  <c r="AH37" i="7"/>
  <c r="AI37" i="7"/>
  <c r="AH38" i="7"/>
  <c r="AI38" i="7"/>
  <c r="AH39" i="7"/>
  <c r="AI39" i="7"/>
  <c r="AH40" i="7"/>
  <c r="AI40" i="7"/>
  <c r="AH41" i="7"/>
  <c r="AI41" i="7"/>
  <c r="AH42" i="7"/>
  <c r="AI42" i="7"/>
  <c r="AH43" i="7"/>
  <c r="AI43" i="7"/>
  <c r="AH44" i="7"/>
  <c r="AI44" i="7"/>
  <c r="AH45" i="7"/>
  <c r="AI45" i="7"/>
  <c r="AH46" i="7"/>
  <c r="AI46" i="7"/>
  <c r="AH47" i="7"/>
  <c r="AI47" i="7"/>
  <c r="AH48" i="7"/>
  <c r="AI48" i="7"/>
  <c r="AH49" i="7"/>
  <c r="AI49" i="7"/>
  <c r="AH50" i="7"/>
  <c r="AI50" i="7"/>
  <c r="AH51" i="7"/>
  <c r="AI51" i="7"/>
  <c r="AH52" i="7"/>
  <c r="AI52" i="7"/>
  <c r="AH53" i="7"/>
  <c r="AI53" i="7"/>
  <c r="AH54" i="7"/>
  <c r="AI54" i="7"/>
  <c r="AH55" i="7"/>
  <c r="AI55" i="7"/>
  <c r="AH56" i="7"/>
  <c r="AI56" i="7"/>
  <c r="AH57" i="7"/>
  <c r="AI57" i="7"/>
  <c r="AH58" i="7"/>
  <c r="AI58" i="7"/>
  <c r="AH59" i="7"/>
  <c r="AI59" i="7"/>
  <c r="AH60" i="7"/>
  <c r="AI60" i="7"/>
  <c r="AH61" i="7"/>
  <c r="AI61" i="7"/>
  <c r="AH62" i="7"/>
  <c r="AI62" i="7"/>
  <c r="AH63" i="7"/>
  <c r="AI63" i="7"/>
  <c r="AH64" i="7"/>
  <c r="AI64" i="7"/>
  <c r="AH65" i="7"/>
  <c r="AI65" i="7"/>
  <c r="AH66" i="7"/>
  <c r="AI66" i="7"/>
  <c r="AH67" i="7"/>
  <c r="AI67" i="7"/>
  <c r="AH68" i="7"/>
  <c r="AI68" i="7"/>
  <c r="AH69" i="7"/>
  <c r="AI69" i="7"/>
  <c r="AH70" i="7"/>
  <c r="AI70" i="7"/>
  <c r="AH71" i="7"/>
  <c r="AI71" i="7"/>
  <c r="AH72" i="7"/>
  <c r="AI72" i="7"/>
  <c r="AH73" i="7"/>
  <c r="AI73" i="7"/>
  <c r="AH74" i="7"/>
  <c r="AI74" i="7"/>
  <c r="AH75" i="7"/>
  <c r="AI75" i="7"/>
  <c r="AH76" i="7"/>
  <c r="AI76" i="7"/>
  <c r="AH77" i="7"/>
  <c r="AI77" i="7"/>
  <c r="AH78" i="7"/>
  <c r="AI78" i="7"/>
  <c r="AH79" i="7"/>
  <c r="AI79" i="7"/>
  <c r="AH80" i="7"/>
  <c r="AI80" i="7"/>
  <c r="AH81" i="7"/>
  <c r="AI81" i="7"/>
  <c r="AH82" i="7"/>
  <c r="AI82" i="7"/>
  <c r="AH83" i="7"/>
  <c r="AI83" i="7"/>
  <c r="AH84" i="7"/>
  <c r="AI84" i="7"/>
  <c r="AH85" i="7"/>
  <c r="AI85" i="7"/>
  <c r="AH86" i="7"/>
  <c r="AI86" i="7"/>
  <c r="AH87" i="7"/>
  <c r="AI87" i="7"/>
  <c r="AH88" i="7"/>
  <c r="AI88" i="7"/>
  <c r="AH89" i="7"/>
  <c r="AI89" i="7"/>
  <c r="AH90" i="7"/>
  <c r="AI90" i="7"/>
  <c r="AH91" i="7"/>
  <c r="AI91" i="7"/>
  <c r="AH92" i="7"/>
  <c r="AI92" i="7"/>
  <c r="AH93" i="7"/>
  <c r="AI93" i="7"/>
  <c r="AH94" i="7"/>
  <c r="AI94" i="7"/>
  <c r="AH95" i="7"/>
  <c r="AI95" i="7"/>
  <c r="AH96" i="7"/>
  <c r="AI96" i="7"/>
  <c r="AH97" i="7"/>
  <c r="AI97" i="7"/>
  <c r="AH98" i="7"/>
  <c r="AI98" i="7"/>
  <c r="AH99" i="7"/>
  <c r="AI99" i="7"/>
  <c r="AH100" i="7"/>
  <c r="AI100" i="7"/>
  <c r="AH101" i="7"/>
  <c r="AI101" i="7"/>
  <c r="AH102" i="7"/>
  <c r="AI102" i="7"/>
  <c r="AH103" i="7"/>
  <c r="AI103" i="7"/>
  <c r="AH104" i="7"/>
  <c r="AI104" i="7"/>
  <c r="AH105" i="7"/>
  <c r="AI105" i="7"/>
  <c r="AH106" i="7"/>
  <c r="AI106" i="7"/>
  <c r="AH107" i="7"/>
  <c r="AI107" i="7"/>
  <c r="AH108" i="7"/>
  <c r="AI108" i="7"/>
  <c r="AH109" i="7"/>
  <c r="AI109" i="7"/>
  <c r="AH110" i="7"/>
  <c r="AI110" i="7"/>
  <c r="AH111" i="7"/>
  <c r="AI111" i="7"/>
  <c r="AH112" i="7"/>
  <c r="AI112" i="7"/>
  <c r="AH113" i="7"/>
  <c r="AI113" i="7"/>
  <c r="AH114" i="7"/>
  <c r="AI114" i="7"/>
  <c r="AH115" i="7"/>
  <c r="AI115" i="7"/>
  <c r="AH116" i="7"/>
  <c r="AI116" i="7"/>
  <c r="AH117" i="7"/>
  <c r="AI117" i="7"/>
  <c r="AH118" i="7"/>
  <c r="AI118" i="7"/>
  <c r="AH119" i="7"/>
  <c r="AI119" i="7"/>
  <c r="AH120" i="7"/>
  <c r="AI120" i="7"/>
  <c r="AH121" i="7"/>
  <c r="AI121" i="7"/>
  <c r="AH122" i="7"/>
  <c r="AI122" i="7"/>
  <c r="AH123" i="7"/>
  <c r="AI123" i="7"/>
  <c r="AH124" i="7"/>
  <c r="AI124" i="7"/>
  <c r="AH125" i="7"/>
  <c r="AI125" i="7"/>
  <c r="AH126" i="7"/>
  <c r="AI126" i="7"/>
  <c r="AH127" i="7"/>
  <c r="AI127" i="7"/>
  <c r="AH128" i="7"/>
  <c r="AI128" i="7"/>
  <c r="AH129" i="7"/>
  <c r="AI129" i="7"/>
  <c r="AH130" i="7"/>
  <c r="AI130" i="7"/>
  <c r="AH131" i="7"/>
  <c r="AI131" i="7"/>
  <c r="AH132" i="7"/>
  <c r="AI132" i="7"/>
  <c r="AH133" i="7"/>
  <c r="AI133" i="7"/>
  <c r="AH134" i="7"/>
  <c r="AI134" i="7"/>
  <c r="AH135" i="7"/>
  <c r="AI135" i="7"/>
  <c r="AH136" i="7"/>
  <c r="AI136" i="7"/>
  <c r="AH137" i="7"/>
  <c r="AI137" i="7"/>
  <c r="AH138" i="7"/>
  <c r="AI138" i="7"/>
  <c r="AH139" i="7"/>
  <c r="AI139" i="7"/>
  <c r="AH140" i="7"/>
  <c r="AI140" i="7"/>
  <c r="AH141" i="7"/>
  <c r="AI141" i="7"/>
  <c r="AH142" i="7"/>
  <c r="AI142" i="7"/>
  <c r="AH143" i="7"/>
  <c r="AI143" i="7"/>
  <c r="AH144" i="7"/>
  <c r="AI144" i="7"/>
  <c r="AH145" i="7"/>
  <c r="AI145" i="7"/>
  <c r="AH146" i="7"/>
  <c r="AI146" i="7"/>
  <c r="AH147" i="7"/>
  <c r="AI147" i="7"/>
  <c r="AH148" i="7"/>
  <c r="AI148" i="7"/>
  <c r="AH149" i="7"/>
  <c r="AI149" i="7"/>
  <c r="AH150" i="7"/>
  <c r="AI150" i="7"/>
  <c r="AH151" i="7"/>
  <c r="AI151" i="7"/>
  <c r="AH152" i="7"/>
  <c r="AI152" i="7"/>
  <c r="AH153" i="7"/>
  <c r="AI153" i="7"/>
  <c r="AH154" i="7"/>
  <c r="AI154" i="7"/>
  <c r="AH155" i="7"/>
  <c r="AI155" i="7"/>
  <c r="AH156" i="7"/>
  <c r="AI156" i="7"/>
  <c r="AH157" i="7"/>
  <c r="AI157" i="7"/>
  <c r="AH158" i="7"/>
  <c r="AI158" i="7"/>
  <c r="AH159" i="7"/>
  <c r="AI159" i="7"/>
  <c r="AH160" i="7"/>
  <c r="AI160" i="7"/>
  <c r="AH161" i="7"/>
  <c r="AI161" i="7"/>
  <c r="AH162" i="7"/>
  <c r="AI162" i="7"/>
  <c r="AH163" i="7"/>
  <c r="AI163" i="7"/>
  <c r="AH164" i="7"/>
  <c r="AI164" i="7"/>
  <c r="AH165" i="7"/>
  <c r="AI165" i="7"/>
  <c r="AH166" i="7"/>
  <c r="AI166" i="7"/>
  <c r="AH167" i="7"/>
  <c r="AI167" i="7"/>
  <c r="AH168" i="7"/>
  <c r="AI168" i="7"/>
  <c r="AH169" i="7"/>
  <c r="AI169" i="7"/>
  <c r="AH170" i="7"/>
  <c r="AI170" i="7"/>
  <c r="AH171" i="7"/>
  <c r="AI171" i="7"/>
  <c r="AH172" i="7"/>
  <c r="AI172" i="7"/>
  <c r="AH173" i="7"/>
  <c r="AI173" i="7"/>
  <c r="AH174" i="7"/>
  <c r="AI174" i="7"/>
  <c r="AH175" i="7"/>
  <c r="AI175" i="7"/>
  <c r="AH176" i="7"/>
  <c r="AI176" i="7"/>
  <c r="AH177" i="7"/>
  <c r="AI177" i="7"/>
  <c r="AH178" i="7"/>
  <c r="AI178" i="7"/>
  <c r="AH179" i="7"/>
  <c r="AI179" i="7"/>
  <c r="AH180" i="7"/>
  <c r="AI180" i="7"/>
  <c r="AH181" i="7"/>
  <c r="AI181" i="7"/>
  <c r="AH182" i="7"/>
  <c r="AI182" i="7"/>
  <c r="AH183" i="7"/>
  <c r="AI183" i="7"/>
  <c r="AH184" i="7"/>
  <c r="AI184" i="7"/>
  <c r="AH185" i="7"/>
  <c r="AI185" i="7"/>
  <c r="AH186" i="7"/>
  <c r="AI186" i="7"/>
  <c r="AH187" i="7"/>
  <c r="AI187" i="7"/>
  <c r="AH188" i="7"/>
  <c r="AI188" i="7"/>
  <c r="AH189" i="7"/>
  <c r="AI189" i="7"/>
  <c r="BF182" i="7" l="1"/>
  <c r="BN182" i="7"/>
  <c r="BJ170" i="7"/>
  <c r="BB170" i="7"/>
  <c r="BB166" i="7"/>
  <c r="BN166" i="7"/>
  <c r="BF166" i="7"/>
  <c r="BJ166" i="7"/>
  <c r="BB138" i="7"/>
  <c r="BJ138" i="7"/>
  <c r="BN122" i="7"/>
  <c r="BF122" i="7"/>
  <c r="BN118" i="7"/>
  <c r="BF118" i="7"/>
  <c r="BJ114" i="7"/>
  <c r="BB114" i="7"/>
  <c r="BB110" i="7"/>
  <c r="BJ110" i="7"/>
  <c r="BN106" i="7"/>
  <c r="BF106" i="7"/>
  <c r="BB102" i="7"/>
  <c r="BJ102" i="7"/>
  <c r="BB98" i="7"/>
  <c r="BJ98" i="7"/>
  <c r="BF96" i="7"/>
  <c r="BN96" i="7"/>
  <c r="BJ92" i="7"/>
  <c r="BB92" i="7"/>
  <c r="BF92" i="7"/>
  <c r="BN92" i="7"/>
  <c r="BJ88" i="7"/>
  <c r="BB88" i="7"/>
  <c r="BB84" i="7"/>
  <c r="BJ84" i="7"/>
  <c r="BB80" i="7"/>
  <c r="BJ80" i="7"/>
  <c r="BJ76" i="7"/>
  <c r="BB76" i="7"/>
  <c r="BB72" i="7"/>
  <c r="BJ72" i="7"/>
  <c r="BF68" i="7"/>
  <c r="BB68" i="7"/>
  <c r="BN68" i="7"/>
  <c r="BJ68" i="7"/>
  <c r="BF64" i="7"/>
  <c r="BN64" i="7"/>
  <c r="BB60" i="7"/>
  <c r="BJ60" i="7"/>
  <c r="BF56" i="7"/>
  <c r="BN56" i="7"/>
  <c r="BJ56" i="7"/>
  <c r="BB56" i="7"/>
  <c r="BB52" i="7"/>
  <c r="BN52" i="7"/>
  <c r="BJ52" i="7"/>
  <c r="BF52" i="7"/>
  <c r="BF50" i="7"/>
  <c r="BN50" i="7"/>
  <c r="BB46" i="7"/>
  <c r="BJ46" i="7"/>
  <c r="BN42" i="7"/>
  <c r="BF42" i="7"/>
  <c r="BN38" i="7"/>
  <c r="BF38" i="7"/>
  <c r="BJ32" i="7"/>
  <c r="BB32" i="7"/>
  <c r="BF28" i="7"/>
  <c r="BN28" i="7"/>
  <c r="AV24" i="7"/>
  <c r="BF24" i="7"/>
  <c r="BN24" i="7"/>
  <c r="BF16" i="7"/>
  <c r="BN16" i="7"/>
  <c r="BB12" i="7"/>
  <c r="BJ12" i="7"/>
  <c r="BB10" i="7"/>
  <c r="BJ10" i="7"/>
  <c r="BN167" i="7"/>
  <c r="BF167" i="7"/>
  <c r="BN163" i="7"/>
  <c r="BF163" i="7"/>
  <c r="BN151" i="7"/>
  <c r="BF151" i="7"/>
  <c r="BN141" i="7"/>
  <c r="BF141" i="7"/>
  <c r="BF139" i="7"/>
  <c r="BN139" i="7"/>
  <c r="BJ137" i="7"/>
  <c r="BB137" i="7"/>
  <c r="BN121" i="7"/>
  <c r="BF121" i="7"/>
  <c r="BB119" i="7"/>
  <c r="BJ119" i="7"/>
  <c r="BB117" i="7"/>
  <c r="BJ117" i="7"/>
  <c r="BB115" i="7"/>
  <c r="BJ115" i="7"/>
  <c r="BN111" i="7"/>
  <c r="BF111" i="7"/>
  <c r="BJ109" i="7"/>
  <c r="BB109" i="7"/>
  <c r="BB107" i="7"/>
  <c r="BJ107" i="7"/>
  <c r="BF105" i="7"/>
  <c r="BN105" i="7"/>
  <c r="BJ103" i="7"/>
  <c r="BB103" i="7"/>
  <c r="BJ101" i="7"/>
  <c r="BB101" i="7"/>
  <c r="BJ99" i="7"/>
  <c r="BB99" i="7"/>
  <c r="BJ95" i="7"/>
  <c r="BB95" i="7"/>
  <c r="BJ93" i="7"/>
  <c r="BB93" i="7"/>
  <c r="BF91" i="7"/>
  <c r="BN91" i="7"/>
  <c r="BB89" i="7"/>
  <c r="BJ89" i="7"/>
  <c r="BJ87" i="7"/>
  <c r="BN87" i="7"/>
  <c r="BF87" i="7"/>
  <c r="BB87" i="7"/>
  <c r="BJ85" i="7"/>
  <c r="BB85" i="7"/>
  <c r="BJ83" i="7"/>
  <c r="BB83" i="7"/>
  <c r="BB81" i="7"/>
  <c r="BJ81" i="7"/>
  <c r="BB79" i="7"/>
  <c r="BJ79" i="7"/>
  <c r="BJ77" i="7"/>
  <c r="BB77" i="7"/>
  <c r="BB75" i="7"/>
  <c r="BJ75" i="7"/>
  <c r="BJ73" i="7"/>
  <c r="BB73" i="7"/>
  <c r="BB71" i="7"/>
  <c r="BJ71" i="7"/>
  <c r="BB69" i="7"/>
  <c r="BJ69" i="7"/>
  <c r="BN67" i="7"/>
  <c r="BF67" i="7"/>
  <c r="BN65" i="7"/>
  <c r="BF65" i="7"/>
  <c r="BB63" i="7"/>
  <c r="BJ63" i="7"/>
  <c r="BF61" i="7"/>
  <c r="BJ61" i="7"/>
  <c r="BN61" i="7"/>
  <c r="BB61" i="7"/>
  <c r="BF59" i="7"/>
  <c r="BJ59" i="7"/>
  <c r="BN59" i="7"/>
  <c r="BB59" i="7"/>
  <c r="BF57" i="7"/>
  <c r="BN57" i="7"/>
  <c r="BF55" i="7"/>
  <c r="BN55" i="7"/>
  <c r="BF53" i="7"/>
  <c r="BN53" i="7"/>
  <c r="BJ47" i="7"/>
  <c r="BB47" i="7"/>
  <c r="BN43" i="7"/>
  <c r="BB43" i="7"/>
  <c r="BF43" i="7"/>
  <c r="BJ43" i="7"/>
  <c r="BF37" i="7"/>
  <c r="BN37" i="7"/>
  <c r="BF33" i="7"/>
  <c r="BN33" i="7"/>
  <c r="BJ31" i="7"/>
  <c r="BB31" i="7"/>
  <c r="BB29" i="7"/>
  <c r="BJ29" i="7"/>
  <c r="AV25" i="7"/>
  <c r="BN25" i="7"/>
  <c r="BF25" i="7"/>
  <c r="AV23" i="7"/>
  <c r="BF23" i="7"/>
  <c r="BN23" i="7"/>
  <c r="AV21" i="7"/>
  <c r="BF21" i="7"/>
  <c r="BN21" i="7"/>
  <c r="AV19" i="7"/>
  <c r="BF19" i="7"/>
  <c r="BN19" i="7"/>
  <c r="BJ17" i="7"/>
  <c r="BB17" i="7"/>
  <c r="BB15" i="7"/>
  <c r="BJ15" i="7"/>
  <c r="AV13" i="7"/>
  <c r="BN13" i="7"/>
  <c r="BF13" i="7"/>
  <c r="AV11" i="7"/>
  <c r="BF11" i="7"/>
  <c r="BN11" i="7"/>
  <c r="BB9" i="7"/>
  <c r="BJ9" i="7"/>
  <c r="BN176" i="7"/>
  <c r="BF176" i="7"/>
  <c r="BJ156" i="7"/>
  <c r="BB156" i="7"/>
  <c r="BF120" i="7"/>
  <c r="BN120" i="7"/>
  <c r="BJ116" i="7"/>
  <c r="BB116" i="7"/>
  <c r="BJ112" i="7"/>
  <c r="BB112" i="7"/>
  <c r="BF108" i="7"/>
  <c r="BN108" i="7"/>
  <c r="BJ104" i="7"/>
  <c r="BB104" i="7"/>
  <c r="BJ100" i="7"/>
  <c r="BB100" i="7"/>
  <c r="BF94" i="7"/>
  <c r="BN94" i="7"/>
  <c r="BB90" i="7"/>
  <c r="BJ90" i="7"/>
  <c r="BJ86" i="7"/>
  <c r="BB86" i="7"/>
  <c r="BB82" i="7"/>
  <c r="BJ82" i="7"/>
  <c r="BB78" i="7"/>
  <c r="BJ78" i="7"/>
  <c r="BB74" i="7"/>
  <c r="BJ74" i="7"/>
  <c r="BB70" i="7"/>
  <c r="BJ70" i="7"/>
  <c r="BN70" i="7"/>
  <c r="BF70" i="7"/>
  <c r="BN62" i="7"/>
  <c r="BF62" i="7"/>
  <c r="BN54" i="7"/>
  <c r="BF54" i="7"/>
  <c r="BB48" i="7"/>
  <c r="BJ48" i="7"/>
  <c r="AV18" i="7"/>
  <c r="BN18" i="7"/>
  <c r="BF18" i="7"/>
  <c r="AV14" i="7"/>
  <c r="BN14" i="7"/>
  <c r="BF14" i="7"/>
  <c r="AM8" i="7"/>
  <c r="BB8" i="7"/>
  <c r="BJ8" i="7"/>
  <c r="BN173" i="7"/>
  <c r="BF173" i="7"/>
  <c r="BF169" i="7"/>
  <c r="BN169" i="7"/>
  <c r="BF165" i="7"/>
  <c r="BN165" i="7"/>
  <c r="BN145" i="7"/>
  <c r="BF145" i="7"/>
  <c r="AP167" i="7"/>
  <c r="AV167" i="7"/>
  <c r="AP121" i="7"/>
  <c r="AV121" i="7"/>
  <c r="AP91" i="7"/>
  <c r="AV91" i="7"/>
  <c r="AP67" i="7"/>
  <c r="AV67" i="7"/>
  <c r="AP65" i="7"/>
  <c r="AV65" i="7"/>
  <c r="AP173" i="7"/>
  <c r="AV173" i="7"/>
  <c r="AP169" i="7"/>
  <c r="AV169" i="7"/>
  <c r="AP165" i="7"/>
  <c r="AV165" i="7"/>
  <c r="AP163" i="7"/>
  <c r="AV163" i="7"/>
  <c r="AP151" i="7"/>
  <c r="AV151" i="7"/>
  <c r="AP145" i="7"/>
  <c r="AV145" i="7"/>
  <c r="AP141" i="7"/>
  <c r="AV141" i="7"/>
  <c r="AP139" i="7"/>
  <c r="AV139" i="7"/>
  <c r="AP111" i="7"/>
  <c r="AV111" i="7"/>
  <c r="AP105" i="7"/>
  <c r="AV105" i="7"/>
  <c r="AS87" i="7"/>
  <c r="AV87" i="7"/>
  <c r="AS61" i="7"/>
  <c r="AV61" i="7"/>
  <c r="AS59" i="7"/>
  <c r="AV59" i="7"/>
  <c r="AP57" i="7"/>
  <c r="AV57" i="7"/>
  <c r="AP55" i="7"/>
  <c r="AV55" i="7"/>
  <c r="AP53" i="7"/>
  <c r="AV53" i="7"/>
  <c r="AS43" i="7"/>
  <c r="AV43" i="7"/>
  <c r="AP37" i="7"/>
  <c r="AV37" i="7"/>
  <c r="AP33" i="7"/>
  <c r="AV33" i="7"/>
  <c r="AP182" i="7"/>
  <c r="AV182" i="7"/>
  <c r="AP176" i="7"/>
  <c r="AV176" i="7"/>
  <c r="AS56" i="7"/>
  <c r="AV56" i="7"/>
  <c r="AP54" i="7"/>
  <c r="AV54" i="7"/>
  <c r="AS52" i="7"/>
  <c r="AV52" i="7"/>
  <c r="AP50" i="7"/>
  <c r="AV50" i="7"/>
  <c r="AP28" i="7"/>
  <c r="AV28" i="7"/>
  <c r="AP16" i="7"/>
  <c r="AV16" i="7"/>
  <c r="AS8" i="7"/>
  <c r="AS166" i="7"/>
  <c r="AV166" i="7"/>
  <c r="AP122" i="7"/>
  <c r="AV122" i="7"/>
  <c r="AP120" i="7"/>
  <c r="AV120" i="7"/>
  <c r="AP118" i="7"/>
  <c r="AV118" i="7"/>
  <c r="AP108" i="7"/>
  <c r="AV108" i="7"/>
  <c r="AP106" i="7"/>
  <c r="AV106" i="7"/>
  <c r="AP96" i="7"/>
  <c r="AV96" i="7"/>
  <c r="AP94" i="7"/>
  <c r="AV94" i="7"/>
  <c r="AS92" i="7"/>
  <c r="AV92" i="7"/>
  <c r="AS70" i="7"/>
  <c r="AV70" i="7"/>
  <c r="AS68" i="7"/>
  <c r="AV68" i="7"/>
  <c r="AP64" i="7"/>
  <c r="AV64" i="7"/>
  <c r="AP62" i="7"/>
  <c r="AV62" i="7"/>
  <c r="AP42" i="7"/>
  <c r="AV42" i="7"/>
  <c r="AP38" i="7"/>
  <c r="AV38" i="7"/>
  <c r="AP25" i="7"/>
  <c r="AP23" i="7"/>
  <c r="AP21" i="7"/>
  <c r="AP19" i="7"/>
  <c r="AP13" i="7"/>
  <c r="AP24" i="7"/>
  <c r="AP18" i="7"/>
  <c r="AP14" i="7"/>
  <c r="AM117" i="7"/>
  <c r="AS117" i="7"/>
  <c r="AM115" i="7"/>
  <c r="AS115" i="7"/>
  <c r="AM109" i="7"/>
  <c r="AS109" i="7"/>
  <c r="AM107" i="7"/>
  <c r="AS107" i="7"/>
  <c r="AM103" i="7"/>
  <c r="AS103" i="7"/>
  <c r="AM99" i="7"/>
  <c r="AS99" i="7"/>
  <c r="AM95" i="7"/>
  <c r="AS95" i="7"/>
  <c r="AM83" i="7"/>
  <c r="AS83" i="7"/>
  <c r="AM79" i="7"/>
  <c r="AS79" i="7"/>
  <c r="AM75" i="7"/>
  <c r="AS75" i="7"/>
  <c r="AM31" i="7"/>
  <c r="AS31" i="7"/>
  <c r="AM29" i="7"/>
  <c r="AS29" i="7"/>
  <c r="AM17" i="7"/>
  <c r="AS17" i="7"/>
  <c r="AM15" i="7"/>
  <c r="AS15" i="7"/>
  <c r="AM9" i="7"/>
  <c r="AS9" i="7"/>
  <c r="AM137" i="7"/>
  <c r="AS137" i="7"/>
  <c r="AM119" i="7"/>
  <c r="AS119" i="7"/>
  <c r="AM101" i="7"/>
  <c r="AS101" i="7"/>
  <c r="AM93" i="7"/>
  <c r="AS93" i="7"/>
  <c r="AM89" i="7"/>
  <c r="AS89" i="7"/>
  <c r="AM85" i="7"/>
  <c r="AS85" i="7"/>
  <c r="AM81" i="7"/>
  <c r="AS81" i="7"/>
  <c r="AM77" i="7"/>
  <c r="AS77" i="7"/>
  <c r="AM73" i="7"/>
  <c r="AS73" i="7"/>
  <c r="AM71" i="7"/>
  <c r="AS71" i="7"/>
  <c r="AM69" i="7"/>
  <c r="AS69" i="7"/>
  <c r="AM63" i="7"/>
  <c r="AS63" i="7"/>
  <c r="AM47" i="7"/>
  <c r="AS47" i="7"/>
  <c r="AM116" i="7"/>
  <c r="AS116" i="7"/>
  <c r="AM112" i="7"/>
  <c r="AS112" i="7"/>
  <c r="AM110" i="7"/>
  <c r="AS110" i="7"/>
  <c r="AM104" i="7"/>
  <c r="AS104" i="7"/>
  <c r="AM102" i="7"/>
  <c r="AS102" i="7"/>
  <c r="AM100" i="7"/>
  <c r="AS100" i="7"/>
  <c r="AM98" i="7"/>
  <c r="AS98" i="7"/>
  <c r="AM88" i="7"/>
  <c r="AS88" i="7"/>
  <c r="AM84" i="7"/>
  <c r="AS84" i="7"/>
  <c r="AM80" i="7"/>
  <c r="AS80" i="7"/>
  <c r="AM76" i="7"/>
  <c r="AS76" i="7"/>
  <c r="AM74" i="7"/>
  <c r="AS74" i="7"/>
  <c r="AM72" i="7"/>
  <c r="AS72" i="7"/>
  <c r="AM60" i="7"/>
  <c r="AS60" i="7"/>
  <c r="AM48" i="7"/>
  <c r="AS48" i="7"/>
  <c r="AM32" i="7"/>
  <c r="AS32" i="7"/>
  <c r="AM12" i="7"/>
  <c r="AS12" i="7"/>
  <c r="AM10" i="7"/>
  <c r="AS10" i="7"/>
  <c r="AM170" i="7"/>
  <c r="AS170" i="7"/>
  <c r="AM156" i="7"/>
  <c r="AS156" i="7"/>
  <c r="AM138" i="7"/>
  <c r="AS138" i="7"/>
  <c r="AM114" i="7"/>
  <c r="AS114" i="7"/>
  <c r="AM90" i="7"/>
  <c r="AS90" i="7"/>
  <c r="AM86" i="7"/>
  <c r="AS86" i="7"/>
  <c r="AM82" i="7"/>
  <c r="AS82" i="7"/>
  <c r="AM78" i="7"/>
  <c r="AS78" i="7"/>
  <c r="AM46" i="7"/>
  <c r="AS46" i="7"/>
  <c r="AP11" i="7"/>
  <c r="AP87" i="7"/>
  <c r="AM87" i="7"/>
  <c r="AP61" i="7"/>
  <c r="AM61" i="7"/>
  <c r="AP59" i="7"/>
  <c r="AM59" i="7"/>
  <c r="AP43" i="7"/>
  <c r="AM43" i="7"/>
  <c r="AP56" i="7"/>
  <c r="AM56" i="7"/>
  <c r="AP166" i="7"/>
  <c r="AM166" i="7"/>
  <c r="AP92" i="7"/>
  <c r="AM92" i="7"/>
  <c r="AP70" i="7"/>
  <c r="AM70" i="7"/>
  <c r="AP68" i="7"/>
  <c r="AM68" i="7"/>
  <c r="AP52" i="7"/>
  <c r="AM52" i="7"/>
  <c r="BO183" i="7" l="1"/>
  <c r="BG183" i="7"/>
  <c r="BO175" i="7"/>
  <c r="BG175" i="7"/>
  <c r="BO167" i="7"/>
  <c r="BG167" i="7"/>
  <c r="BO159" i="7"/>
  <c r="BG159" i="7"/>
  <c r="BO151" i="7"/>
  <c r="BG151" i="7"/>
  <c r="BO143" i="7"/>
  <c r="BG143" i="7"/>
  <c r="BO135" i="7"/>
  <c r="BG135" i="7"/>
  <c r="BO127" i="7"/>
  <c r="BG127" i="7"/>
  <c r="BO119" i="7"/>
  <c r="BG119" i="7"/>
  <c r="BO111" i="7"/>
  <c r="BG111" i="7"/>
  <c r="BO103" i="7"/>
  <c r="BG103" i="7"/>
  <c r="BO95" i="7"/>
  <c r="BG95" i="7"/>
  <c r="BO87" i="7"/>
  <c r="BG87" i="7"/>
  <c r="BO79" i="7"/>
  <c r="BG79" i="7"/>
  <c r="BO71" i="7"/>
  <c r="BG71" i="7"/>
  <c r="BO63" i="7"/>
  <c r="BG63" i="7"/>
  <c r="BO55" i="7"/>
  <c r="BG55" i="7"/>
  <c r="BO47" i="7"/>
  <c r="BG47" i="7"/>
  <c r="BO39" i="7"/>
  <c r="BG39" i="7"/>
  <c r="BO31" i="7"/>
  <c r="BG31" i="7"/>
  <c r="BO23" i="7"/>
  <c r="BG23" i="7"/>
  <c r="BO15" i="7"/>
  <c r="BG15" i="7"/>
  <c r="AY7" i="7"/>
  <c r="AZ7" i="7" s="1"/>
  <c r="BO7" i="7"/>
  <c r="BC7" i="7"/>
  <c r="BG7" i="7"/>
  <c r="BO182" i="7"/>
  <c r="BG182" i="7"/>
  <c r="BO174" i="7"/>
  <c r="BG174" i="7"/>
  <c r="BO166" i="7"/>
  <c r="BG166" i="7"/>
  <c r="BO158" i="7"/>
  <c r="BG158" i="7"/>
  <c r="BO150" i="7"/>
  <c r="BG150" i="7"/>
  <c r="BO142" i="7"/>
  <c r="BG142" i="7"/>
  <c r="BO134" i="7"/>
  <c r="BG134" i="7"/>
  <c r="BO126" i="7"/>
  <c r="BG126" i="7"/>
  <c r="BO118" i="7"/>
  <c r="BG118" i="7"/>
  <c r="BO110" i="7"/>
  <c r="BG110" i="7"/>
  <c r="BO102" i="7"/>
  <c r="BG102" i="7"/>
  <c r="BO94" i="7"/>
  <c r="BG94" i="7"/>
  <c r="BO86" i="7"/>
  <c r="BG86" i="7"/>
  <c r="BO78" i="7"/>
  <c r="BG78" i="7"/>
  <c r="BO70" i="7"/>
  <c r="BG70" i="7"/>
  <c r="BO62" i="7"/>
  <c r="BG62" i="7"/>
  <c r="BO54" i="7"/>
  <c r="BG54" i="7"/>
  <c r="BO46" i="7"/>
  <c r="BG46" i="7"/>
  <c r="BO38" i="7"/>
  <c r="BG38" i="7"/>
  <c r="BO30" i="7"/>
  <c r="BG30" i="7"/>
  <c r="BO22" i="7"/>
  <c r="BG22" i="7"/>
  <c r="BO14" i="7"/>
  <c r="BG14" i="7"/>
  <c r="BO189" i="7"/>
  <c r="BG189" i="7"/>
  <c r="BO181" i="7"/>
  <c r="BG181" i="7"/>
  <c r="BO173" i="7"/>
  <c r="BG173" i="7"/>
  <c r="BO165" i="7"/>
  <c r="BG165" i="7"/>
  <c r="BO157" i="7"/>
  <c r="BG157" i="7"/>
  <c r="BO149" i="7"/>
  <c r="BG149" i="7"/>
  <c r="BO141" i="7"/>
  <c r="BG141" i="7"/>
  <c r="BO133" i="7"/>
  <c r="BG133" i="7"/>
  <c r="BO125" i="7"/>
  <c r="BG125" i="7"/>
  <c r="BO117" i="7"/>
  <c r="BG117" i="7"/>
  <c r="BO109" i="7"/>
  <c r="BG109" i="7"/>
  <c r="BO101" i="7"/>
  <c r="BG101" i="7"/>
  <c r="BO93" i="7"/>
  <c r="BG93" i="7"/>
  <c r="BO85" i="7"/>
  <c r="BG85" i="7"/>
  <c r="BO77" i="7"/>
  <c r="BG77" i="7"/>
  <c r="BO69" i="7"/>
  <c r="BG69" i="7"/>
  <c r="BO61" i="7"/>
  <c r="BG61" i="7"/>
  <c r="BO53" i="7"/>
  <c r="BG53" i="7"/>
  <c r="BO45" i="7"/>
  <c r="BG45" i="7"/>
  <c r="BO37" i="7"/>
  <c r="BG37" i="7"/>
  <c r="BO29" i="7"/>
  <c r="BG29" i="7"/>
  <c r="BO21" i="7"/>
  <c r="BG21" i="7"/>
  <c r="BO13" i="7"/>
  <c r="BG13" i="7"/>
  <c r="BO188" i="7"/>
  <c r="BG188" i="7"/>
  <c r="BO180" i="7"/>
  <c r="BG180" i="7"/>
  <c r="BO172" i="7"/>
  <c r="BG172" i="7"/>
  <c r="BO164" i="7"/>
  <c r="BG164" i="7"/>
  <c r="BO156" i="7"/>
  <c r="BG156" i="7"/>
  <c r="BO148" i="7"/>
  <c r="BG148" i="7"/>
  <c r="BO140" i="7"/>
  <c r="BG140" i="7"/>
  <c r="BO132" i="7"/>
  <c r="BG132" i="7"/>
  <c r="BO124" i="7"/>
  <c r="BG124" i="7"/>
  <c r="BO116" i="7"/>
  <c r="BG116" i="7"/>
  <c r="BO108" i="7"/>
  <c r="BG108" i="7"/>
  <c r="BO100" i="7"/>
  <c r="BG100" i="7"/>
  <c r="BO92" i="7"/>
  <c r="BG92" i="7"/>
  <c r="BO84" i="7"/>
  <c r="BG84" i="7"/>
  <c r="BO76" i="7"/>
  <c r="BG76" i="7"/>
  <c r="BO68" i="7"/>
  <c r="BG68" i="7"/>
  <c r="BO60" i="7"/>
  <c r="BG60" i="7"/>
  <c r="BO52" i="7"/>
  <c r="BG52" i="7"/>
  <c r="BO44" i="7"/>
  <c r="BG44" i="7"/>
  <c r="BO36" i="7"/>
  <c r="BG36" i="7"/>
  <c r="BO28" i="7"/>
  <c r="BG28" i="7"/>
  <c r="BO20" i="7"/>
  <c r="BG20" i="7"/>
  <c r="BG12" i="7"/>
  <c r="BO12" i="7"/>
  <c r="BO187" i="7"/>
  <c r="BG187" i="7"/>
  <c r="BO179" i="7"/>
  <c r="BG179" i="7"/>
  <c r="BO171" i="7"/>
  <c r="BG171" i="7"/>
  <c r="BO163" i="7"/>
  <c r="BG163" i="7"/>
  <c r="BO155" i="7"/>
  <c r="BG155" i="7"/>
  <c r="BO147" i="7"/>
  <c r="BG147" i="7"/>
  <c r="BO139" i="7"/>
  <c r="BG139" i="7"/>
  <c r="BO131" i="7"/>
  <c r="BG131" i="7"/>
  <c r="BO123" i="7"/>
  <c r="BG123" i="7"/>
  <c r="BO115" i="7"/>
  <c r="BG115" i="7"/>
  <c r="BO107" i="7"/>
  <c r="BG107" i="7"/>
  <c r="BO99" i="7"/>
  <c r="BG99" i="7"/>
  <c r="BO91" i="7"/>
  <c r="BG91" i="7"/>
  <c r="BO83" i="7"/>
  <c r="BG83" i="7"/>
  <c r="BO75" i="7"/>
  <c r="BG75" i="7"/>
  <c r="BO67" i="7"/>
  <c r="BG67" i="7"/>
  <c r="BO59" i="7"/>
  <c r="BG59" i="7"/>
  <c r="BO51" i="7"/>
  <c r="BG51" i="7"/>
  <c r="BO43" i="7"/>
  <c r="BG43" i="7"/>
  <c r="BO35" i="7"/>
  <c r="BG35" i="7"/>
  <c r="BO27" i="7"/>
  <c r="BG27" i="7"/>
  <c r="BO19" i="7"/>
  <c r="BG19" i="7"/>
  <c r="BG11" i="7"/>
  <c r="BO11" i="7"/>
  <c r="BO186" i="7"/>
  <c r="BG186" i="7"/>
  <c r="BO178" i="7"/>
  <c r="BG178" i="7"/>
  <c r="BO170" i="7"/>
  <c r="BG170" i="7"/>
  <c r="BO162" i="7"/>
  <c r="BG162" i="7"/>
  <c r="BO154" i="7"/>
  <c r="BG154" i="7"/>
  <c r="BO146" i="7"/>
  <c r="BG146" i="7"/>
  <c r="BO138" i="7"/>
  <c r="BG138" i="7"/>
  <c r="BO130" i="7"/>
  <c r="BG130" i="7"/>
  <c r="BO122" i="7"/>
  <c r="BG122" i="7"/>
  <c r="BO114" i="7"/>
  <c r="BG114" i="7"/>
  <c r="BO106" i="7"/>
  <c r="BG106" i="7"/>
  <c r="BO98" i="7"/>
  <c r="BG98" i="7"/>
  <c r="BO90" i="7"/>
  <c r="BG90" i="7"/>
  <c r="BO82" i="7"/>
  <c r="BG82" i="7"/>
  <c r="BO74" i="7"/>
  <c r="BG74" i="7"/>
  <c r="BO66" i="7"/>
  <c r="BG66" i="7"/>
  <c r="BO58" i="7"/>
  <c r="BG58" i="7"/>
  <c r="BO50" i="7"/>
  <c r="BG50" i="7"/>
  <c r="BO42" i="7"/>
  <c r="BG42" i="7"/>
  <c r="BO34" i="7"/>
  <c r="BG34" i="7"/>
  <c r="BO26" i="7"/>
  <c r="BG26" i="7"/>
  <c r="BO18" i="7"/>
  <c r="BG18" i="7"/>
  <c r="BO10" i="7"/>
  <c r="BG10" i="7"/>
  <c r="BO185" i="7"/>
  <c r="BG185" i="7"/>
  <c r="BO177" i="7"/>
  <c r="BG177" i="7"/>
  <c r="BO169" i="7"/>
  <c r="BG169" i="7"/>
  <c r="BO161" i="7"/>
  <c r="BG161" i="7"/>
  <c r="BO153" i="7"/>
  <c r="BG153" i="7"/>
  <c r="BO145" i="7"/>
  <c r="BG145" i="7"/>
  <c r="BO137" i="7"/>
  <c r="BG137" i="7"/>
  <c r="BO129" i="7"/>
  <c r="BG129" i="7"/>
  <c r="BO121" i="7"/>
  <c r="BG121" i="7"/>
  <c r="BO113" i="7"/>
  <c r="BG113" i="7"/>
  <c r="BO105" i="7"/>
  <c r="BG105" i="7"/>
  <c r="BO97" i="7"/>
  <c r="BG97" i="7"/>
  <c r="BO89" i="7"/>
  <c r="BG89" i="7"/>
  <c r="BO81" i="7"/>
  <c r="BG81" i="7"/>
  <c r="BO73" i="7"/>
  <c r="BG73" i="7"/>
  <c r="BO65" i="7"/>
  <c r="BG65" i="7"/>
  <c r="BO57" i="7"/>
  <c r="BG57" i="7"/>
  <c r="BO49" i="7"/>
  <c r="BG49" i="7"/>
  <c r="BO41" i="7"/>
  <c r="BG41" i="7"/>
  <c r="BO33" i="7"/>
  <c r="BG33" i="7"/>
  <c r="BO25" i="7"/>
  <c r="BG25" i="7"/>
  <c r="BO17" i="7"/>
  <c r="BG17" i="7"/>
  <c r="BO9" i="7"/>
  <c r="BG9" i="7"/>
  <c r="BO184" i="7"/>
  <c r="BG184" i="7"/>
  <c r="BO176" i="7"/>
  <c r="BG176" i="7"/>
  <c r="BO168" i="7"/>
  <c r="BG168" i="7"/>
  <c r="BO160" i="7"/>
  <c r="BG160" i="7"/>
  <c r="BO152" i="7"/>
  <c r="BG152" i="7"/>
  <c r="BO144" i="7"/>
  <c r="BG144" i="7"/>
  <c r="BO136" i="7"/>
  <c r="BG136" i="7"/>
  <c r="BO128" i="7"/>
  <c r="BG128" i="7"/>
  <c r="BO120" i="7"/>
  <c r="BG120" i="7"/>
  <c r="BO112" i="7"/>
  <c r="BG112" i="7"/>
  <c r="BO104" i="7"/>
  <c r="BG104" i="7"/>
  <c r="BO96" i="7"/>
  <c r="BG96" i="7"/>
  <c r="BO88" i="7"/>
  <c r="BG88" i="7"/>
  <c r="BO80" i="7"/>
  <c r="BG80" i="7"/>
  <c r="BO72" i="7"/>
  <c r="BG72" i="7"/>
  <c r="BO64" i="7"/>
  <c r="BG64" i="7"/>
  <c r="BO56" i="7"/>
  <c r="BG56" i="7"/>
  <c r="BO48" i="7"/>
  <c r="BG48" i="7"/>
  <c r="BO40" i="7"/>
  <c r="BG40" i="7"/>
  <c r="BO32" i="7"/>
  <c r="BG32" i="7"/>
  <c r="BO24" i="7"/>
  <c r="BG24" i="7"/>
  <c r="BO16" i="7"/>
  <c r="BG16" i="7"/>
  <c r="BG8" i="7"/>
  <c r="BO8" i="7"/>
  <c r="BK187" i="7"/>
  <c r="BC187" i="7"/>
  <c r="BK171" i="7"/>
  <c r="BC171" i="7"/>
  <c r="BK155" i="7"/>
  <c r="BC155" i="7"/>
  <c r="BK139" i="7"/>
  <c r="BC139" i="7"/>
  <c r="BK123" i="7"/>
  <c r="BC123" i="7"/>
  <c r="BK107" i="7"/>
  <c r="BC107" i="7"/>
  <c r="BK99" i="7"/>
  <c r="BC99" i="7"/>
  <c r="BK83" i="7"/>
  <c r="BC83" i="7"/>
  <c r="BK67" i="7"/>
  <c r="BC67" i="7"/>
  <c r="BK51" i="7"/>
  <c r="BC51" i="7"/>
  <c r="BK35" i="7"/>
  <c r="BC35" i="7"/>
  <c r="BK11" i="7"/>
  <c r="BC11" i="7"/>
  <c r="BK183" i="7"/>
  <c r="BC183" i="7"/>
  <c r="BK159" i="7"/>
  <c r="BC159" i="7"/>
  <c r="BK143" i="7"/>
  <c r="BC143" i="7"/>
  <c r="BK127" i="7"/>
  <c r="BC127" i="7"/>
  <c r="BK111" i="7"/>
  <c r="BC111" i="7"/>
  <c r="BK95" i="7"/>
  <c r="BC95" i="7"/>
  <c r="BK79" i="7"/>
  <c r="BC79" i="7"/>
  <c r="BK63" i="7"/>
  <c r="BC63" i="7"/>
  <c r="BK47" i="7"/>
  <c r="BC47" i="7"/>
  <c r="BK31" i="7"/>
  <c r="BC31" i="7"/>
  <c r="BK15" i="7"/>
  <c r="BC15" i="7"/>
  <c r="BK7" i="7"/>
  <c r="BK174" i="7"/>
  <c r="BC174" i="7"/>
  <c r="BK166" i="7"/>
  <c r="BC166" i="7"/>
  <c r="BK158" i="7"/>
  <c r="BC158" i="7"/>
  <c r="BK150" i="7"/>
  <c r="BC150" i="7"/>
  <c r="BK142" i="7"/>
  <c r="BC142" i="7"/>
  <c r="BK134" i="7"/>
  <c r="BC134" i="7"/>
  <c r="BK126" i="7"/>
  <c r="BC126" i="7"/>
  <c r="BK118" i="7"/>
  <c r="BC118" i="7"/>
  <c r="BK110" i="7"/>
  <c r="BC110" i="7"/>
  <c r="BK102" i="7"/>
  <c r="BC102" i="7"/>
  <c r="BK94" i="7"/>
  <c r="BC94" i="7"/>
  <c r="BK86" i="7"/>
  <c r="BC86" i="7"/>
  <c r="BK78" i="7"/>
  <c r="BC78" i="7"/>
  <c r="BK70" i="7"/>
  <c r="BC70" i="7"/>
  <c r="BK62" i="7"/>
  <c r="BC62" i="7"/>
  <c r="BK54" i="7"/>
  <c r="BC54" i="7"/>
  <c r="BK46" i="7"/>
  <c r="BC46" i="7"/>
  <c r="BK38" i="7"/>
  <c r="BC38" i="7"/>
  <c r="BK30" i="7"/>
  <c r="BC30" i="7"/>
  <c r="BK22" i="7"/>
  <c r="BC22" i="7"/>
  <c r="BK14" i="7"/>
  <c r="BC14" i="7"/>
  <c r="BK189" i="7"/>
  <c r="BC189" i="7"/>
  <c r="BC181" i="7"/>
  <c r="BK181" i="7"/>
  <c r="BK173" i="7"/>
  <c r="BC173" i="7"/>
  <c r="BC165" i="7"/>
  <c r="BK165" i="7"/>
  <c r="BK157" i="7"/>
  <c r="BC157" i="7"/>
  <c r="BC149" i="7"/>
  <c r="BK149" i="7"/>
  <c r="BK141" i="7"/>
  <c r="BC141" i="7"/>
  <c r="BC133" i="7"/>
  <c r="BK133" i="7"/>
  <c r="BK125" i="7"/>
  <c r="BC125" i="7"/>
  <c r="BC117" i="7"/>
  <c r="BK117" i="7"/>
  <c r="BK109" i="7"/>
  <c r="BC109" i="7"/>
  <c r="BC101" i="7"/>
  <c r="BK101" i="7"/>
  <c r="BK93" i="7"/>
  <c r="BC93" i="7"/>
  <c r="BC85" i="7"/>
  <c r="BK85" i="7"/>
  <c r="BK77" i="7"/>
  <c r="BC77" i="7"/>
  <c r="BC69" i="7"/>
  <c r="BK69" i="7"/>
  <c r="BK61" i="7"/>
  <c r="BC61" i="7"/>
  <c r="BC53" i="7"/>
  <c r="BK53" i="7"/>
  <c r="BK45" i="7"/>
  <c r="BC45" i="7"/>
  <c r="BC37" i="7"/>
  <c r="BK37" i="7"/>
  <c r="BK29" i="7"/>
  <c r="BC29" i="7"/>
  <c r="BC21" i="7"/>
  <c r="BK21" i="7"/>
  <c r="BK13" i="7"/>
  <c r="BC13" i="7"/>
  <c r="BK188" i="7"/>
  <c r="BC188" i="7"/>
  <c r="BK180" i="7"/>
  <c r="BC180" i="7"/>
  <c r="BK172" i="7"/>
  <c r="BC172" i="7"/>
  <c r="BK164" i="7"/>
  <c r="BC164" i="7"/>
  <c r="BK156" i="7"/>
  <c r="BC156" i="7"/>
  <c r="BK148" i="7"/>
  <c r="BC148" i="7"/>
  <c r="BK140" i="7"/>
  <c r="BC140" i="7"/>
  <c r="BK132" i="7"/>
  <c r="BC132" i="7"/>
  <c r="BK124" i="7"/>
  <c r="BC124" i="7"/>
  <c r="BK116" i="7"/>
  <c r="BC116" i="7"/>
  <c r="BK108" i="7"/>
  <c r="BC108" i="7"/>
  <c r="BK100" i="7"/>
  <c r="BC100" i="7"/>
  <c r="BK92" i="7"/>
  <c r="BC92" i="7"/>
  <c r="BK84" i="7"/>
  <c r="BC84" i="7"/>
  <c r="BK76" i="7"/>
  <c r="BC76" i="7"/>
  <c r="BK68" i="7"/>
  <c r="BC68" i="7"/>
  <c r="BK60" i="7"/>
  <c r="BC60" i="7"/>
  <c r="BK52" i="7"/>
  <c r="BC52" i="7"/>
  <c r="BK44" i="7"/>
  <c r="BC44" i="7"/>
  <c r="BK36" i="7"/>
  <c r="BC36" i="7"/>
  <c r="BK28" i="7"/>
  <c r="BC28" i="7"/>
  <c r="BK20" i="7"/>
  <c r="BC20" i="7"/>
  <c r="BK12" i="7"/>
  <c r="BC12" i="7"/>
  <c r="BK175" i="7"/>
  <c r="BC175" i="7"/>
  <c r="BK167" i="7"/>
  <c r="BC167" i="7"/>
  <c r="BK151" i="7"/>
  <c r="BC151" i="7"/>
  <c r="BK135" i="7"/>
  <c r="BC135" i="7"/>
  <c r="BK119" i="7"/>
  <c r="BC119" i="7"/>
  <c r="BK103" i="7"/>
  <c r="BC103" i="7"/>
  <c r="BK87" i="7"/>
  <c r="BC87" i="7"/>
  <c r="BK71" i="7"/>
  <c r="BC71" i="7"/>
  <c r="BK55" i="7"/>
  <c r="BC55" i="7"/>
  <c r="BK39" i="7"/>
  <c r="BC39" i="7"/>
  <c r="BK23" i="7"/>
  <c r="BC23" i="7"/>
  <c r="BK182" i="7"/>
  <c r="BC182" i="7"/>
  <c r="BK179" i="7"/>
  <c r="BC179" i="7"/>
  <c r="BK163" i="7"/>
  <c r="BC163" i="7"/>
  <c r="BK147" i="7"/>
  <c r="BC147" i="7"/>
  <c r="BK131" i="7"/>
  <c r="BC131" i="7"/>
  <c r="BK115" i="7"/>
  <c r="BC115" i="7"/>
  <c r="BK91" i="7"/>
  <c r="BC91" i="7"/>
  <c r="BK75" i="7"/>
  <c r="BC75" i="7"/>
  <c r="BK59" i="7"/>
  <c r="BC59" i="7"/>
  <c r="BK43" i="7"/>
  <c r="BC43" i="7"/>
  <c r="BK27" i="7"/>
  <c r="BC27" i="7"/>
  <c r="BK19" i="7"/>
  <c r="BC19" i="7"/>
  <c r="BK186" i="7"/>
  <c r="BC186" i="7"/>
  <c r="BK178" i="7"/>
  <c r="BC178" i="7"/>
  <c r="BK170" i="7"/>
  <c r="BC170" i="7"/>
  <c r="BK162" i="7"/>
  <c r="BC162" i="7"/>
  <c r="BK154" i="7"/>
  <c r="BC154" i="7"/>
  <c r="BK146" i="7"/>
  <c r="BC146" i="7"/>
  <c r="BK138" i="7"/>
  <c r="BC138" i="7"/>
  <c r="BK130" i="7"/>
  <c r="BC130" i="7"/>
  <c r="BK122" i="7"/>
  <c r="BC122" i="7"/>
  <c r="BK114" i="7"/>
  <c r="BC114" i="7"/>
  <c r="BK106" i="7"/>
  <c r="BC106" i="7"/>
  <c r="BK98" i="7"/>
  <c r="BC98" i="7"/>
  <c r="BK90" i="7"/>
  <c r="BC90" i="7"/>
  <c r="BK82" i="7"/>
  <c r="BC82" i="7"/>
  <c r="BK74" i="7"/>
  <c r="BC74" i="7"/>
  <c r="BK66" i="7"/>
  <c r="BC66" i="7"/>
  <c r="BK58" i="7"/>
  <c r="BC58" i="7"/>
  <c r="BK50" i="7"/>
  <c r="BC50" i="7"/>
  <c r="BK42" i="7"/>
  <c r="BC42" i="7"/>
  <c r="BK34" i="7"/>
  <c r="BC34" i="7"/>
  <c r="BK26" i="7"/>
  <c r="BC26" i="7"/>
  <c r="BK18" i="7"/>
  <c r="BC18" i="7"/>
  <c r="BK10" i="7"/>
  <c r="BC10" i="7"/>
  <c r="BC185" i="7"/>
  <c r="BK185" i="7"/>
  <c r="BC177" i="7"/>
  <c r="BK177" i="7"/>
  <c r="BC169" i="7"/>
  <c r="BK169" i="7"/>
  <c r="BC161" i="7"/>
  <c r="BK161" i="7"/>
  <c r="BC153" i="7"/>
  <c r="BK153" i="7"/>
  <c r="BC145" i="7"/>
  <c r="BK145" i="7"/>
  <c r="BC137" i="7"/>
  <c r="BK137" i="7"/>
  <c r="BC129" i="7"/>
  <c r="BK129" i="7"/>
  <c r="BC121" i="7"/>
  <c r="BK121" i="7"/>
  <c r="BC113" i="7"/>
  <c r="BK113" i="7"/>
  <c r="BC105" i="7"/>
  <c r="BK105" i="7"/>
  <c r="BC97" i="7"/>
  <c r="BK97" i="7"/>
  <c r="BC89" i="7"/>
  <c r="BK89" i="7"/>
  <c r="BC81" i="7"/>
  <c r="BK81" i="7"/>
  <c r="BC73" i="7"/>
  <c r="BK73" i="7"/>
  <c r="BC65" i="7"/>
  <c r="BK65" i="7"/>
  <c r="BC57" i="7"/>
  <c r="BK57" i="7"/>
  <c r="BC49" i="7"/>
  <c r="BK49" i="7"/>
  <c r="BC41" i="7"/>
  <c r="BK41" i="7"/>
  <c r="BC33" i="7"/>
  <c r="BK33" i="7"/>
  <c r="BC25" i="7"/>
  <c r="BK25" i="7"/>
  <c r="BC17" i="7"/>
  <c r="BK17" i="7"/>
  <c r="BC9" i="7"/>
  <c r="BK9" i="7"/>
  <c r="BK184" i="7"/>
  <c r="BC184" i="7"/>
  <c r="BK176" i="7"/>
  <c r="BC176" i="7"/>
  <c r="BK168" i="7"/>
  <c r="BC168" i="7"/>
  <c r="BK160" i="7"/>
  <c r="BC160" i="7"/>
  <c r="BK152" i="7"/>
  <c r="BC152" i="7"/>
  <c r="BK144" i="7"/>
  <c r="BC144" i="7"/>
  <c r="BK136" i="7"/>
  <c r="BC136" i="7"/>
  <c r="BK128" i="7"/>
  <c r="BC128" i="7"/>
  <c r="BK120" i="7"/>
  <c r="BC120" i="7"/>
  <c r="BK112" i="7"/>
  <c r="BC112" i="7"/>
  <c r="BK104" i="7"/>
  <c r="BC104" i="7"/>
  <c r="BK96" i="7"/>
  <c r="BC96" i="7"/>
  <c r="BK88" i="7"/>
  <c r="BC88" i="7"/>
  <c r="BK80" i="7"/>
  <c r="BC80" i="7"/>
  <c r="BK72" i="7"/>
  <c r="BC72" i="7"/>
  <c r="BK64" i="7"/>
  <c r="BC64" i="7"/>
  <c r="BK56" i="7"/>
  <c r="BC56" i="7"/>
  <c r="BK48" i="7"/>
  <c r="BC48" i="7"/>
  <c r="BK40" i="7"/>
  <c r="BC40" i="7"/>
  <c r="BK32" i="7"/>
  <c r="BC32" i="7"/>
  <c r="BK24" i="7"/>
  <c r="BC24" i="7"/>
  <c r="BK16" i="7"/>
  <c r="BC16" i="7"/>
  <c r="BK8" i="7"/>
  <c r="BC8" i="7"/>
  <c r="BR187" i="7"/>
  <c r="AY187" i="7"/>
  <c r="AZ187" i="7" s="1"/>
  <c r="BR183" i="7"/>
  <c r="AY183" i="7"/>
  <c r="AZ183" i="7" s="1"/>
  <c r="BR179" i="7"/>
  <c r="AY179" i="7"/>
  <c r="AZ179" i="7" s="1"/>
  <c r="BR175" i="7"/>
  <c r="AY175" i="7"/>
  <c r="AZ175" i="7" s="1"/>
  <c r="BR171" i="7"/>
  <c r="AY171" i="7"/>
  <c r="AZ171" i="7" s="1"/>
  <c r="BR167" i="7"/>
  <c r="AY167" i="7"/>
  <c r="AZ167" i="7" s="1"/>
  <c r="BR163" i="7"/>
  <c r="AY163" i="7"/>
  <c r="AZ163" i="7" s="1"/>
  <c r="BR159" i="7"/>
  <c r="AY159" i="7"/>
  <c r="AZ159" i="7" s="1"/>
  <c r="BR155" i="7"/>
  <c r="AY155" i="7"/>
  <c r="AZ155" i="7" s="1"/>
  <c r="BR151" i="7"/>
  <c r="AY151" i="7"/>
  <c r="AZ151" i="7" s="1"/>
  <c r="BR147" i="7"/>
  <c r="AY147" i="7"/>
  <c r="AZ147" i="7" s="1"/>
  <c r="BR143" i="7"/>
  <c r="AY143" i="7"/>
  <c r="AZ143" i="7" s="1"/>
  <c r="BR139" i="7"/>
  <c r="AY139" i="7"/>
  <c r="AZ139" i="7" s="1"/>
  <c r="BR135" i="7"/>
  <c r="AY135" i="7"/>
  <c r="AZ135" i="7" s="1"/>
  <c r="BR131" i="7"/>
  <c r="AY131" i="7"/>
  <c r="AZ131" i="7" s="1"/>
  <c r="BR127" i="7"/>
  <c r="AY127" i="7"/>
  <c r="AZ127" i="7" s="1"/>
  <c r="BR123" i="7"/>
  <c r="AY123" i="7"/>
  <c r="AZ123" i="7" s="1"/>
  <c r="BR119" i="7"/>
  <c r="AY119" i="7"/>
  <c r="AZ119" i="7" s="1"/>
  <c r="BR115" i="7"/>
  <c r="AY115" i="7"/>
  <c r="AZ115" i="7" s="1"/>
  <c r="BR111" i="7"/>
  <c r="AY111" i="7"/>
  <c r="AZ111" i="7" s="1"/>
  <c r="BR107" i="7"/>
  <c r="AY107" i="7"/>
  <c r="AZ107" i="7" s="1"/>
  <c r="BR103" i="7"/>
  <c r="AY103" i="7"/>
  <c r="AZ103" i="7" s="1"/>
  <c r="BR99" i="7"/>
  <c r="AY99" i="7"/>
  <c r="AZ99" i="7" s="1"/>
  <c r="BR95" i="7"/>
  <c r="AY95" i="7"/>
  <c r="AZ95" i="7" s="1"/>
  <c r="BR91" i="7"/>
  <c r="AY91" i="7"/>
  <c r="AZ91" i="7" s="1"/>
  <c r="BR87" i="7"/>
  <c r="AY87" i="7"/>
  <c r="AZ87" i="7" s="1"/>
  <c r="BR83" i="7"/>
  <c r="AY83" i="7"/>
  <c r="AZ83" i="7" s="1"/>
  <c r="BR79" i="7"/>
  <c r="AY79" i="7"/>
  <c r="AZ79" i="7" s="1"/>
  <c r="BR75" i="7"/>
  <c r="AY75" i="7"/>
  <c r="AZ75" i="7" s="1"/>
  <c r="BR71" i="7"/>
  <c r="AY71" i="7"/>
  <c r="AZ71" i="7" s="1"/>
  <c r="BR67" i="7"/>
  <c r="AY67" i="7"/>
  <c r="AZ67" i="7" s="1"/>
  <c r="BR63" i="7"/>
  <c r="AY63" i="7"/>
  <c r="AZ63" i="7" s="1"/>
  <c r="BR59" i="7"/>
  <c r="AY59" i="7"/>
  <c r="AZ59" i="7" s="1"/>
  <c r="BR55" i="7"/>
  <c r="AY55" i="7"/>
  <c r="AZ55" i="7" s="1"/>
  <c r="BR51" i="7"/>
  <c r="AY51" i="7"/>
  <c r="AZ51" i="7" s="1"/>
  <c r="BR47" i="7"/>
  <c r="AY47" i="7"/>
  <c r="AZ47" i="7" s="1"/>
  <c r="BR43" i="7"/>
  <c r="AY43" i="7"/>
  <c r="AZ43" i="7" s="1"/>
  <c r="BR39" i="7"/>
  <c r="AY39" i="7"/>
  <c r="AZ39" i="7" s="1"/>
  <c r="BR35" i="7"/>
  <c r="AY35" i="7"/>
  <c r="AZ35" i="7" s="1"/>
  <c r="BR31" i="7"/>
  <c r="AY31" i="7"/>
  <c r="AZ31" i="7" s="1"/>
  <c r="BR27" i="7"/>
  <c r="AY27" i="7"/>
  <c r="AZ27" i="7" s="1"/>
  <c r="BR23" i="7"/>
  <c r="AY23" i="7"/>
  <c r="AZ23" i="7" s="1"/>
  <c r="BR19" i="7"/>
  <c r="AY19" i="7"/>
  <c r="AZ19" i="7" s="1"/>
  <c r="BR15" i="7"/>
  <c r="AY15" i="7"/>
  <c r="AZ15" i="7" s="1"/>
  <c r="BR11" i="7"/>
  <c r="AY11" i="7"/>
  <c r="AZ11" i="7" s="1"/>
  <c r="BR7" i="7"/>
  <c r="BR186" i="7"/>
  <c r="AY186" i="7"/>
  <c r="AZ186" i="7" s="1"/>
  <c r="BR182" i="7"/>
  <c r="AY182" i="7"/>
  <c r="AZ182" i="7" s="1"/>
  <c r="BR178" i="7"/>
  <c r="AY178" i="7"/>
  <c r="AZ178" i="7" s="1"/>
  <c r="BR174" i="7"/>
  <c r="AY174" i="7"/>
  <c r="AZ174" i="7" s="1"/>
  <c r="BR170" i="7"/>
  <c r="AY170" i="7"/>
  <c r="AZ170" i="7" s="1"/>
  <c r="BR166" i="7"/>
  <c r="AY166" i="7"/>
  <c r="AZ166" i="7" s="1"/>
  <c r="BR162" i="7"/>
  <c r="AY162" i="7"/>
  <c r="AZ162" i="7" s="1"/>
  <c r="BR158" i="7"/>
  <c r="AY158" i="7"/>
  <c r="AZ158" i="7" s="1"/>
  <c r="BR154" i="7"/>
  <c r="AY154" i="7"/>
  <c r="AZ154" i="7" s="1"/>
  <c r="BR150" i="7"/>
  <c r="AY150" i="7"/>
  <c r="AZ150" i="7" s="1"/>
  <c r="BR146" i="7"/>
  <c r="AY146" i="7"/>
  <c r="AZ146" i="7" s="1"/>
  <c r="BR142" i="7"/>
  <c r="AY142" i="7"/>
  <c r="AZ142" i="7" s="1"/>
  <c r="BR138" i="7"/>
  <c r="AY138" i="7"/>
  <c r="AZ138" i="7" s="1"/>
  <c r="BR134" i="7"/>
  <c r="AY134" i="7"/>
  <c r="AZ134" i="7" s="1"/>
  <c r="BR130" i="7"/>
  <c r="AY130" i="7"/>
  <c r="AZ130" i="7" s="1"/>
  <c r="BR126" i="7"/>
  <c r="AY126" i="7"/>
  <c r="AZ126" i="7" s="1"/>
  <c r="BR122" i="7"/>
  <c r="AY122" i="7"/>
  <c r="AZ122" i="7" s="1"/>
  <c r="BR118" i="7"/>
  <c r="AY118" i="7"/>
  <c r="AZ118" i="7" s="1"/>
  <c r="BR114" i="7"/>
  <c r="AY114" i="7"/>
  <c r="AZ114" i="7" s="1"/>
  <c r="BR110" i="7"/>
  <c r="AY110" i="7"/>
  <c r="AZ110" i="7" s="1"/>
  <c r="BR106" i="7"/>
  <c r="AY106" i="7"/>
  <c r="AZ106" i="7" s="1"/>
  <c r="BR102" i="7"/>
  <c r="AY102" i="7"/>
  <c r="AZ102" i="7" s="1"/>
  <c r="BR98" i="7"/>
  <c r="AY98" i="7"/>
  <c r="AZ98" i="7" s="1"/>
  <c r="BR94" i="7"/>
  <c r="AY94" i="7"/>
  <c r="AZ94" i="7" s="1"/>
  <c r="BR90" i="7"/>
  <c r="AY90" i="7"/>
  <c r="AZ90" i="7" s="1"/>
  <c r="BR86" i="7"/>
  <c r="AY86" i="7"/>
  <c r="AZ86" i="7" s="1"/>
  <c r="BR82" i="7"/>
  <c r="AY82" i="7"/>
  <c r="AZ82" i="7" s="1"/>
  <c r="BR78" i="7"/>
  <c r="AY78" i="7"/>
  <c r="AZ78" i="7" s="1"/>
  <c r="BR74" i="7"/>
  <c r="AY74" i="7"/>
  <c r="AZ74" i="7" s="1"/>
  <c r="BR70" i="7"/>
  <c r="AY70" i="7"/>
  <c r="AZ70" i="7" s="1"/>
  <c r="BR66" i="7"/>
  <c r="AY66" i="7"/>
  <c r="AZ66" i="7" s="1"/>
  <c r="BR62" i="7"/>
  <c r="AY62" i="7"/>
  <c r="AZ62" i="7" s="1"/>
  <c r="BR58" i="7"/>
  <c r="AY58" i="7"/>
  <c r="AZ58" i="7" s="1"/>
  <c r="BR54" i="7"/>
  <c r="AY54" i="7"/>
  <c r="AZ54" i="7" s="1"/>
  <c r="BR50" i="7"/>
  <c r="AY50" i="7"/>
  <c r="AZ50" i="7" s="1"/>
  <c r="BR46" i="7"/>
  <c r="AY46" i="7"/>
  <c r="AZ46" i="7" s="1"/>
  <c r="BR42" i="7"/>
  <c r="AY42" i="7"/>
  <c r="AZ42" i="7" s="1"/>
  <c r="BR38" i="7"/>
  <c r="AY38" i="7"/>
  <c r="AZ38" i="7" s="1"/>
  <c r="BR34" i="7"/>
  <c r="AY34" i="7"/>
  <c r="AZ34" i="7" s="1"/>
  <c r="BR30" i="7"/>
  <c r="AY30" i="7"/>
  <c r="AZ30" i="7" s="1"/>
  <c r="BR26" i="7"/>
  <c r="AY26" i="7"/>
  <c r="AZ26" i="7" s="1"/>
  <c r="BR22" i="7"/>
  <c r="AY22" i="7"/>
  <c r="AZ22" i="7" s="1"/>
  <c r="BR18" i="7"/>
  <c r="AY18" i="7"/>
  <c r="AZ18" i="7" s="1"/>
  <c r="BR14" i="7"/>
  <c r="AY14" i="7"/>
  <c r="AZ14" i="7" s="1"/>
  <c r="BR10" i="7"/>
  <c r="AY10" i="7"/>
  <c r="AZ10" i="7" s="1"/>
  <c r="BR189" i="7"/>
  <c r="AY189" i="7"/>
  <c r="AZ189" i="7" s="1"/>
  <c r="BR185" i="7"/>
  <c r="AY185" i="7"/>
  <c r="AZ185" i="7" s="1"/>
  <c r="BR181" i="7"/>
  <c r="AY181" i="7"/>
  <c r="AZ181" i="7" s="1"/>
  <c r="BR177" i="7"/>
  <c r="AY177" i="7"/>
  <c r="AZ177" i="7" s="1"/>
  <c r="BR173" i="7"/>
  <c r="AY173" i="7"/>
  <c r="AZ173" i="7" s="1"/>
  <c r="BR169" i="7"/>
  <c r="AY169" i="7"/>
  <c r="AZ169" i="7" s="1"/>
  <c r="BR165" i="7"/>
  <c r="AY165" i="7"/>
  <c r="AZ165" i="7" s="1"/>
  <c r="BR161" i="7"/>
  <c r="AY161" i="7"/>
  <c r="AZ161" i="7" s="1"/>
  <c r="BR157" i="7"/>
  <c r="AY157" i="7"/>
  <c r="AZ157" i="7" s="1"/>
  <c r="BR153" i="7"/>
  <c r="AY153" i="7"/>
  <c r="AZ153" i="7" s="1"/>
  <c r="BR149" i="7"/>
  <c r="AY149" i="7"/>
  <c r="AZ149" i="7" s="1"/>
  <c r="BR145" i="7"/>
  <c r="AY145" i="7"/>
  <c r="AZ145" i="7" s="1"/>
  <c r="BR141" i="7"/>
  <c r="AY141" i="7"/>
  <c r="AZ141" i="7" s="1"/>
  <c r="BR137" i="7"/>
  <c r="AY137" i="7"/>
  <c r="AZ137" i="7" s="1"/>
  <c r="BR133" i="7"/>
  <c r="AY133" i="7"/>
  <c r="AZ133" i="7" s="1"/>
  <c r="BR129" i="7"/>
  <c r="AY129" i="7"/>
  <c r="AZ129" i="7" s="1"/>
  <c r="BR125" i="7"/>
  <c r="AY125" i="7"/>
  <c r="AZ125" i="7" s="1"/>
  <c r="BR121" i="7"/>
  <c r="AY121" i="7"/>
  <c r="AZ121" i="7" s="1"/>
  <c r="BR117" i="7"/>
  <c r="AY117" i="7"/>
  <c r="AZ117" i="7" s="1"/>
  <c r="BR113" i="7"/>
  <c r="AY113" i="7"/>
  <c r="AZ113" i="7" s="1"/>
  <c r="BR109" i="7"/>
  <c r="AY109" i="7"/>
  <c r="AZ109" i="7" s="1"/>
  <c r="BR105" i="7"/>
  <c r="AY105" i="7"/>
  <c r="AZ105" i="7" s="1"/>
  <c r="BR101" i="7"/>
  <c r="AY101" i="7"/>
  <c r="AZ101" i="7" s="1"/>
  <c r="BR97" i="7"/>
  <c r="AY97" i="7"/>
  <c r="AZ97" i="7" s="1"/>
  <c r="BR93" i="7"/>
  <c r="AY93" i="7"/>
  <c r="AZ93" i="7" s="1"/>
  <c r="BR89" i="7"/>
  <c r="AY89" i="7"/>
  <c r="AZ89" i="7" s="1"/>
  <c r="BR85" i="7"/>
  <c r="AY85" i="7"/>
  <c r="AZ85" i="7" s="1"/>
  <c r="BR81" i="7"/>
  <c r="AY81" i="7"/>
  <c r="AZ81" i="7" s="1"/>
  <c r="BR77" i="7"/>
  <c r="AY77" i="7"/>
  <c r="AZ77" i="7" s="1"/>
  <c r="BR73" i="7"/>
  <c r="AY73" i="7"/>
  <c r="AZ73" i="7" s="1"/>
  <c r="BR69" i="7"/>
  <c r="AY69" i="7"/>
  <c r="AZ69" i="7" s="1"/>
  <c r="BR65" i="7"/>
  <c r="AY65" i="7"/>
  <c r="AZ65" i="7" s="1"/>
  <c r="BR61" i="7"/>
  <c r="AY61" i="7"/>
  <c r="AZ61" i="7" s="1"/>
  <c r="BR57" i="7"/>
  <c r="AY57" i="7"/>
  <c r="AZ57" i="7" s="1"/>
  <c r="BR53" i="7"/>
  <c r="AY53" i="7"/>
  <c r="AZ53" i="7" s="1"/>
  <c r="BR49" i="7"/>
  <c r="AY49" i="7"/>
  <c r="AZ49" i="7" s="1"/>
  <c r="BR45" i="7"/>
  <c r="AY45" i="7"/>
  <c r="AZ45" i="7" s="1"/>
  <c r="BR41" i="7"/>
  <c r="AY41" i="7"/>
  <c r="AZ41" i="7" s="1"/>
  <c r="BR37" i="7"/>
  <c r="AY37" i="7"/>
  <c r="AZ37" i="7" s="1"/>
  <c r="BR33" i="7"/>
  <c r="AY33" i="7"/>
  <c r="AZ33" i="7" s="1"/>
  <c r="BR29" i="7"/>
  <c r="AY29" i="7"/>
  <c r="AZ29" i="7" s="1"/>
  <c r="AY25" i="7"/>
  <c r="AZ25" i="7" s="1"/>
  <c r="BR25" i="7"/>
  <c r="BR21" i="7"/>
  <c r="AY21" i="7"/>
  <c r="AZ21" i="7" s="1"/>
  <c r="BR17" i="7"/>
  <c r="AY17" i="7"/>
  <c r="AZ17" i="7" s="1"/>
  <c r="BR13" i="7"/>
  <c r="AY13" i="7"/>
  <c r="AZ13" i="7" s="1"/>
  <c r="BR9" i="7"/>
  <c r="AY9" i="7"/>
  <c r="AZ9" i="7" s="1"/>
  <c r="BR188" i="7"/>
  <c r="AY188" i="7"/>
  <c r="AZ188" i="7" s="1"/>
  <c r="BR184" i="7"/>
  <c r="AY184" i="7"/>
  <c r="AZ184" i="7" s="1"/>
  <c r="BR180" i="7"/>
  <c r="AY180" i="7"/>
  <c r="AZ180" i="7" s="1"/>
  <c r="BR176" i="7"/>
  <c r="AY176" i="7"/>
  <c r="AZ176" i="7" s="1"/>
  <c r="BR172" i="7"/>
  <c r="AY172" i="7"/>
  <c r="AZ172" i="7" s="1"/>
  <c r="BR168" i="7"/>
  <c r="AY168" i="7"/>
  <c r="AZ168" i="7" s="1"/>
  <c r="BR164" i="7"/>
  <c r="AY164" i="7"/>
  <c r="AZ164" i="7" s="1"/>
  <c r="BR160" i="7"/>
  <c r="AY160" i="7"/>
  <c r="AZ160" i="7" s="1"/>
  <c r="BR156" i="7"/>
  <c r="AY156" i="7"/>
  <c r="AZ156" i="7" s="1"/>
  <c r="BR152" i="7"/>
  <c r="AY152" i="7"/>
  <c r="AZ152" i="7" s="1"/>
  <c r="BR148" i="7"/>
  <c r="AY148" i="7"/>
  <c r="AZ148" i="7" s="1"/>
  <c r="BR144" i="7"/>
  <c r="AY144" i="7"/>
  <c r="AZ144" i="7" s="1"/>
  <c r="BR140" i="7"/>
  <c r="AY140" i="7"/>
  <c r="AZ140" i="7" s="1"/>
  <c r="BR136" i="7"/>
  <c r="AY136" i="7"/>
  <c r="AZ136" i="7" s="1"/>
  <c r="BR132" i="7"/>
  <c r="AY132" i="7"/>
  <c r="AZ132" i="7" s="1"/>
  <c r="BR128" i="7"/>
  <c r="AY128" i="7"/>
  <c r="AZ128" i="7" s="1"/>
  <c r="BR124" i="7"/>
  <c r="AY124" i="7"/>
  <c r="AZ124" i="7" s="1"/>
  <c r="BR120" i="7"/>
  <c r="AY120" i="7"/>
  <c r="AZ120" i="7" s="1"/>
  <c r="BR116" i="7"/>
  <c r="AY116" i="7"/>
  <c r="AZ116" i="7" s="1"/>
  <c r="BR112" i="7"/>
  <c r="AY112" i="7"/>
  <c r="AZ112" i="7" s="1"/>
  <c r="BR108" i="7"/>
  <c r="AY108" i="7"/>
  <c r="AZ108" i="7" s="1"/>
  <c r="BR104" i="7"/>
  <c r="AY104" i="7"/>
  <c r="AZ104" i="7" s="1"/>
  <c r="BR100" i="7"/>
  <c r="AY100" i="7"/>
  <c r="AZ100" i="7" s="1"/>
  <c r="BR96" i="7"/>
  <c r="AY96" i="7"/>
  <c r="AZ96" i="7" s="1"/>
  <c r="BR92" i="7"/>
  <c r="AY92" i="7"/>
  <c r="AZ92" i="7" s="1"/>
  <c r="BR88" i="7"/>
  <c r="AY88" i="7"/>
  <c r="AZ88" i="7" s="1"/>
  <c r="BR84" i="7"/>
  <c r="AY84" i="7"/>
  <c r="AZ84" i="7" s="1"/>
  <c r="BR80" i="7"/>
  <c r="AY80" i="7"/>
  <c r="AZ80" i="7" s="1"/>
  <c r="BR76" i="7"/>
  <c r="AY76" i="7"/>
  <c r="AZ76" i="7" s="1"/>
  <c r="BR72" i="7"/>
  <c r="AY72" i="7"/>
  <c r="AZ72" i="7" s="1"/>
  <c r="BR68" i="7"/>
  <c r="AY68" i="7"/>
  <c r="AZ68" i="7" s="1"/>
  <c r="BR64" i="7"/>
  <c r="AY64" i="7"/>
  <c r="AZ64" i="7" s="1"/>
  <c r="BR60" i="7"/>
  <c r="AY60" i="7"/>
  <c r="AZ60" i="7" s="1"/>
  <c r="BR56" i="7"/>
  <c r="AY56" i="7"/>
  <c r="AZ56" i="7" s="1"/>
  <c r="BR52" i="7"/>
  <c r="AY52" i="7"/>
  <c r="AZ52" i="7" s="1"/>
  <c r="BR48" i="7"/>
  <c r="AY48" i="7"/>
  <c r="AZ48" i="7" s="1"/>
  <c r="BR44" i="7"/>
  <c r="AY44" i="7"/>
  <c r="AZ44" i="7" s="1"/>
  <c r="BR40" i="7"/>
  <c r="AY40" i="7"/>
  <c r="AZ40" i="7" s="1"/>
  <c r="BR36" i="7"/>
  <c r="AY36" i="7"/>
  <c r="AZ36" i="7" s="1"/>
  <c r="BR32" i="7"/>
  <c r="AY32" i="7"/>
  <c r="AZ32" i="7" s="1"/>
  <c r="BR28" i="7"/>
  <c r="AY28" i="7"/>
  <c r="AZ28" i="7" s="1"/>
  <c r="BR24" i="7"/>
  <c r="AY24" i="7"/>
  <c r="AZ24" i="7" s="1"/>
  <c r="BR20" i="7"/>
  <c r="AY20" i="7"/>
  <c r="AZ20" i="7" s="1"/>
  <c r="BR16" i="7"/>
  <c r="AY16" i="7"/>
  <c r="AZ16" i="7" s="1"/>
  <c r="BR12" i="7"/>
  <c r="AY12" i="7"/>
  <c r="AZ12" i="7" s="1"/>
  <c r="BR8" i="7"/>
  <c r="AY8" i="7"/>
  <c r="AZ8" i="7" s="1"/>
  <c r="AP2" i="7"/>
  <c r="Q190" i="7"/>
  <c r="AQ8" i="7" l="1"/>
  <c r="AQ16" i="7"/>
  <c r="AQ24" i="7"/>
  <c r="AQ32" i="7"/>
  <c r="AQ40" i="7"/>
  <c r="AQ48" i="7"/>
  <c r="AQ56" i="7"/>
  <c r="AQ64" i="7"/>
  <c r="AQ72" i="7"/>
  <c r="AQ80" i="7"/>
  <c r="AQ88" i="7"/>
  <c r="AQ96" i="7"/>
  <c r="AQ104" i="7"/>
  <c r="AQ112" i="7"/>
  <c r="AQ120" i="7"/>
  <c r="AQ128" i="7"/>
  <c r="AQ136" i="7"/>
  <c r="AQ144" i="7"/>
  <c r="AQ152" i="7"/>
  <c r="AQ160" i="7"/>
  <c r="AQ168" i="7"/>
  <c r="AQ176" i="7"/>
  <c r="AQ184" i="7"/>
  <c r="AQ9" i="7"/>
  <c r="AQ17" i="7"/>
  <c r="AQ169" i="7"/>
  <c r="AQ177" i="7"/>
  <c r="AQ185" i="7"/>
  <c r="AQ10" i="7"/>
  <c r="AQ18" i="7"/>
  <c r="AQ11" i="7"/>
  <c r="AQ19" i="7"/>
  <c r="AQ12" i="7"/>
  <c r="AQ20" i="7"/>
  <c r="AQ28" i="7"/>
  <c r="AQ36" i="7"/>
  <c r="AQ44" i="7"/>
  <c r="AQ52" i="7"/>
  <c r="AQ60" i="7"/>
  <c r="AQ68" i="7"/>
  <c r="AQ76" i="7"/>
  <c r="AQ84" i="7"/>
  <c r="AQ92" i="7"/>
  <c r="AQ100" i="7"/>
  <c r="AQ108" i="7"/>
  <c r="AQ116" i="7"/>
  <c r="AQ124" i="7"/>
  <c r="AQ132" i="7"/>
  <c r="AQ140" i="7"/>
  <c r="AQ148" i="7"/>
  <c r="AQ156" i="7"/>
  <c r="AQ164" i="7"/>
  <c r="AQ172" i="7"/>
  <c r="AQ180" i="7"/>
  <c r="AQ188" i="7"/>
  <c r="AQ13" i="7"/>
  <c r="AQ21" i="7"/>
  <c r="AQ165" i="7"/>
  <c r="AQ173" i="7"/>
  <c r="AQ181" i="7"/>
  <c r="AQ189" i="7"/>
  <c r="AQ14" i="7"/>
  <c r="AQ22" i="7"/>
  <c r="AN23" i="7"/>
  <c r="AN31" i="7"/>
  <c r="AN39" i="7"/>
  <c r="AN47" i="7"/>
  <c r="AN55" i="7"/>
  <c r="AN63" i="7"/>
  <c r="AN71" i="7"/>
  <c r="AN87" i="7"/>
  <c r="AN95" i="7"/>
  <c r="AN103" i="7"/>
  <c r="AN111" i="7"/>
  <c r="AN119" i="7"/>
  <c r="AN127" i="7"/>
  <c r="AN135" i="7"/>
  <c r="AN143" i="7"/>
  <c r="AN151" i="7"/>
  <c r="AN159" i="7"/>
  <c r="AN167" i="7"/>
  <c r="AN175" i="7"/>
  <c r="AN183" i="7"/>
  <c r="AQ25" i="7"/>
  <c r="AQ33" i="7"/>
  <c r="AQ41" i="7"/>
  <c r="AQ49" i="7"/>
  <c r="AQ57" i="7"/>
  <c r="AQ65" i="7"/>
  <c r="AQ73" i="7"/>
  <c r="AQ81" i="7"/>
  <c r="AQ89" i="7"/>
  <c r="AQ97" i="7"/>
  <c r="AQ105" i="7"/>
  <c r="AQ113" i="7"/>
  <c r="AQ121" i="7"/>
  <c r="AQ129" i="7"/>
  <c r="AQ137" i="7"/>
  <c r="AQ145" i="7"/>
  <c r="AQ153" i="7"/>
  <c r="AQ161" i="7"/>
  <c r="AQ26" i="7"/>
  <c r="AQ34" i="7"/>
  <c r="AQ42" i="7"/>
  <c r="AQ50" i="7"/>
  <c r="AQ58" i="7"/>
  <c r="AQ66" i="7"/>
  <c r="AQ74" i="7"/>
  <c r="AQ82" i="7"/>
  <c r="AQ90" i="7"/>
  <c r="AQ98" i="7"/>
  <c r="AQ106" i="7"/>
  <c r="AQ114" i="7"/>
  <c r="AQ122" i="7"/>
  <c r="AQ130" i="7"/>
  <c r="AQ138" i="7"/>
  <c r="AQ146" i="7"/>
  <c r="AQ154" i="7"/>
  <c r="AQ162" i="7"/>
  <c r="AQ27" i="7"/>
  <c r="AQ35" i="7"/>
  <c r="AQ43" i="7"/>
  <c r="AQ51" i="7"/>
  <c r="AQ59" i="7"/>
  <c r="AQ67" i="7"/>
  <c r="AQ75" i="7"/>
  <c r="AQ83" i="7"/>
  <c r="AQ91" i="7"/>
  <c r="AQ99" i="7"/>
  <c r="AQ107" i="7"/>
  <c r="AQ115" i="7"/>
  <c r="AQ123" i="7"/>
  <c r="AQ131" i="7"/>
  <c r="AQ139" i="7"/>
  <c r="AQ147" i="7"/>
  <c r="AQ155" i="7"/>
  <c r="AQ163" i="7"/>
  <c r="AQ171" i="7"/>
  <c r="AQ179" i="7"/>
  <c r="AQ187" i="7"/>
  <c r="AQ29" i="7"/>
  <c r="AQ37" i="7"/>
  <c r="AQ45" i="7"/>
  <c r="AQ53" i="7"/>
  <c r="AQ61" i="7"/>
  <c r="AQ69" i="7"/>
  <c r="AQ77" i="7"/>
  <c r="AQ85" i="7"/>
  <c r="AQ93" i="7"/>
  <c r="AQ101" i="7"/>
  <c r="AQ109" i="7"/>
  <c r="AQ117" i="7"/>
  <c r="AQ125" i="7"/>
  <c r="AQ133" i="7"/>
  <c r="AQ141" i="7"/>
  <c r="AQ149" i="7"/>
  <c r="AQ157" i="7"/>
  <c r="AQ30" i="7"/>
  <c r="AQ38" i="7"/>
  <c r="AQ46" i="7"/>
  <c r="AQ54" i="7"/>
  <c r="AQ62" i="7"/>
  <c r="AQ70" i="7"/>
  <c r="AQ78" i="7"/>
  <c r="AQ86" i="7"/>
  <c r="AQ94" i="7"/>
  <c r="AQ102" i="7"/>
  <c r="AQ110" i="7"/>
  <c r="AQ118" i="7"/>
  <c r="AQ126" i="7"/>
  <c r="AQ134" i="7"/>
  <c r="AQ142" i="7"/>
  <c r="AQ150" i="7"/>
  <c r="AQ158" i="7"/>
  <c r="AN15" i="7"/>
  <c r="AN79" i="7"/>
  <c r="AN8" i="7"/>
  <c r="AN16" i="7"/>
  <c r="AN24" i="7"/>
  <c r="AN40" i="7"/>
  <c r="AN56" i="7"/>
  <c r="AN72" i="7"/>
  <c r="AN80" i="7"/>
  <c r="AN88" i="7"/>
  <c r="AN96" i="7"/>
  <c r="AN104" i="7"/>
  <c r="AN112" i="7"/>
  <c r="AN120" i="7"/>
  <c r="AN128" i="7"/>
  <c r="AN136" i="7"/>
  <c r="AN144" i="7"/>
  <c r="AN152" i="7"/>
  <c r="AN160" i="7"/>
  <c r="AN168" i="7"/>
  <c r="AN176" i="7"/>
  <c r="AN184" i="7"/>
  <c r="AN25" i="7"/>
  <c r="AN33" i="7"/>
  <c r="AN41" i="7"/>
  <c r="AN49" i="7"/>
  <c r="AN57" i="7"/>
  <c r="AN81" i="7"/>
  <c r="AN89" i="7"/>
  <c r="AN97" i="7"/>
  <c r="AN105" i="7"/>
  <c r="AN113" i="7"/>
  <c r="AN121" i="7"/>
  <c r="AN129" i="7"/>
  <c r="AN137" i="7"/>
  <c r="AN145" i="7"/>
  <c r="AN153" i="7"/>
  <c r="AN161" i="7"/>
  <c r="AN169" i="7"/>
  <c r="AN185" i="7"/>
  <c r="AN18" i="7"/>
  <c r="AN26" i="7"/>
  <c r="AN34" i="7"/>
  <c r="AN42" i="7"/>
  <c r="AN50" i="7"/>
  <c r="AN58" i="7"/>
  <c r="AN66" i="7"/>
  <c r="AN74" i="7"/>
  <c r="AN82" i="7"/>
  <c r="AN90" i="7"/>
  <c r="AN98" i="7"/>
  <c r="AN106" i="7"/>
  <c r="AN114" i="7"/>
  <c r="AN122" i="7"/>
  <c r="AN130" i="7"/>
  <c r="AN138" i="7"/>
  <c r="AN146" i="7"/>
  <c r="AN154" i="7"/>
  <c r="AN162" i="7"/>
  <c r="AN170" i="7"/>
  <c r="AN178" i="7"/>
  <c r="AN186" i="7"/>
  <c r="AN19" i="7"/>
  <c r="AN27" i="7"/>
  <c r="AN35" i="7"/>
  <c r="AN43" i="7"/>
  <c r="AN51" i="7"/>
  <c r="AN59" i="7"/>
  <c r="AN75" i="7"/>
  <c r="AN83" i="7"/>
  <c r="AN91" i="7"/>
  <c r="AN99" i="7"/>
  <c r="AN107" i="7"/>
  <c r="AN115" i="7"/>
  <c r="AN123" i="7"/>
  <c r="AN131" i="7"/>
  <c r="AN139" i="7"/>
  <c r="AN147" i="7"/>
  <c r="AN155" i="7"/>
  <c r="AN163" i="7"/>
  <c r="AN171" i="7"/>
  <c r="AN179" i="7"/>
  <c r="AN187" i="7"/>
  <c r="AN12" i="7"/>
  <c r="AN28" i="7"/>
  <c r="AN44" i="7"/>
  <c r="AN52" i="7"/>
  <c r="AN68" i="7"/>
  <c r="AN76" i="7"/>
  <c r="AN84" i="7"/>
  <c r="AN92" i="7"/>
  <c r="AN100" i="7"/>
  <c r="AN108" i="7"/>
  <c r="AN116" i="7"/>
  <c r="AN124" i="7"/>
  <c r="AN132" i="7"/>
  <c r="AN140" i="7"/>
  <c r="AN148" i="7"/>
  <c r="AN156" i="7"/>
  <c r="AN164" i="7"/>
  <c r="AN172" i="7"/>
  <c r="AN180" i="7"/>
  <c r="AN188" i="7"/>
  <c r="AN21" i="7"/>
  <c r="AN29" i="7"/>
  <c r="AN37" i="7"/>
  <c r="AN45" i="7"/>
  <c r="AN53" i="7"/>
  <c r="AN61" i="7"/>
  <c r="AN85" i="7"/>
  <c r="AN93" i="7"/>
  <c r="AN101" i="7"/>
  <c r="AN109" i="7"/>
  <c r="AN117" i="7"/>
  <c r="AN125" i="7"/>
  <c r="AN133" i="7"/>
  <c r="AN141" i="7"/>
  <c r="AN149" i="7"/>
  <c r="AN157" i="7"/>
  <c r="AN165" i="7"/>
  <c r="AN181" i="7"/>
  <c r="AN189" i="7"/>
  <c r="AN14" i="7"/>
  <c r="AN22" i="7"/>
  <c r="AN30" i="7"/>
  <c r="AN38" i="7"/>
  <c r="AN46" i="7"/>
  <c r="AN54" i="7"/>
  <c r="AN62" i="7"/>
  <c r="AN86" i="7"/>
  <c r="AN94" i="7"/>
  <c r="AN102" i="7"/>
  <c r="AN110" i="7"/>
  <c r="AN118" i="7"/>
  <c r="AN126" i="7"/>
  <c r="AN134" i="7"/>
  <c r="AN142" i="7"/>
  <c r="AN150" i="7"/>
  <c r="AN158" i="7"/>
  <c r="AN166" i="7"/>
  <c r="AN174" i="7"/>
  <c r="AN182" i="7"/>
  <c r="AQ15" i="7"/>
  <c r="AQ23" i="7"/>
  <c r="AN32" i="7"/>
  <c r="AN48" i="7"/>
  <c r="AN64" i="7"/>
  <c r="AN9" i="7"/>
  <c r="AN17" i="7"/>
  <c r="AN65" i="7"/>
  <c r="AN73" i="7"/>
  <c r="AN177" i="7"/>
  <c r="AN10" i="7"/>
  <c r="AQ170" i="7"/>
  <c r="AQ178" i="7"/>
  <c r="AQ186" i="7"/>
  <c r="AN11" i="7"/>
  <c r="AN67" i="7"/>
  <c r="AN20" i="7"/>
  <c r="AN36" i="7"/>
  <c r="AN60" i="7"/>
  <c r="AN13" i="7"/>
  <c r="AN69" i="7"/>
  <c r="AN77" i="7"/>
  <c r="AN173" i="7"/>
  <c r="AN70" i="7"/>
  <c r="AN78" i="7"/>
  <c r="AQ166" i="7"/>
  <c r="AQ174" i="7"/>
  <c r="AQ182" i="7"/>
  <c r="AQ31" i="7"/>
  <c r="AQ39" i="7"/>
  <c r="AQ47" i="7"/>
  <c r="AQ55" i="7"/>
  <c r="AQ63" i="7"/>
  <c r="AQ71" i="7"/>
  <c r="AQ79" i="7"/>
  <c r="AQ87" i="7"/>
  <c r="AQ95" i="7"/>
  <c r="AQ103" i="7"/>
  <c r="AQ111" i="7"/>
  <c r="AQ119" i="7"/>
  <c r="AQ127" i="7"/>
  <c r="AQ135" i="7"/>
  <c r="AQ143" i="7"/>
  <c r="AQ151" i="7"/>
  <c r="AQ159" i="7"/>
  <c r="AQ167" i="7"/>
  <c r="AQ175" i="7"/>
  <c r="AQ183" i="7"/>
  <c r="AQ7" i="7"/>
  <c r="AN7" i="7"/>
  <c r="AZ190" i="7"/>
  <c r="U190" i="7"/>
  <c r="Q194" i="7" s="1"/>
  <c r="T190" i="7"/>
  <c r="Q193" i="7" s="1"/>
  <c r="R190" i="7"/>
  <c r="Q191" i="7" s="1"/>
  <c r="S190" i="7"/>
  <c r="Q192" i="7" s="1"/>
  <c r="AN190" i="7" l="1"/>
  <c r="AQ190" i="7"/>
</calcChain>
</file>

<file path=xl/sharedStrings.xml><?xml version="1.0" encoding="utf-8"?>
<sst xmlns="http://schemas.openxmlformats.org/spreadsheetml/2006/main" count="2109" uniqueCount="450">
  <si>
    <t>PRODUCTO</t>
  </si>
  <si>
    <t>CODIGO</t>
  </si>
  <si>
    <t xml:space="preserve">A LOS PRODUCTOS EXC IVA, IMP A LA IMPORT </t>
  </si>
  <si>
    <t xml:space="preserve"> TIPO IVA</t>
  </si>
  <si>
    <t>SOBRE LA EXPORTACIÓN</t>
  </si>
  <si>
    <t>NP001</t>
  </si>
  <si>
    <t>NP002</t>
  </si>
  <si>
    <t>NP003</t>
  </si>
  <si>
    <t>NP004</t>
  </si>
  <si>
    <t>NP005</t>
  </si>
  <si>
    <t>NP006</t>
  </si>
  <si>
    <t>NP007</t>
  </si>
  <si>
    <t>NP008</t>
  </si>
  <si>
    <t>NP009</t>
  </si>
  <si>
    <t>NP010</t>
  </si>
  <si>
    <t>NP011</t>
  </si>
  <si>
    <t>NP012</t>
  </si>
  <si>
    <t>NP013</t>
  </si>
  <si>
    <t>NP014</t>
  </si>
  <si>
    <t>NP015</t>
  </si>
  <si>
    <t>NP016</t>
  </si>
  <si>
    <t>NP017</t>
  </si>
  <si>
    <t>NP018</t>
  </si>
  <si>
    <t>NP019</t>
  </si>
  <si>
    <t>NP020</t>
  </si>
  <si>
    <t>NP021</t>
  </si>
  <si>
    <t>NP022</t>
  </si>
  <si>
    <t>NP023</t>
  </si>
  <si>
    <t>NP024</t>
  </si>
  <si>
    <t>NP025</t>
  </si>
  <si>
    <t>NP026</t>
  </si>
  <si>
    <t>NP027</t>
  </si>
  <si>
    <t>NP028</t>
  </si>
  <si>
    <t>NP029</t>
  </si>
  <si>
    <t>NP030</t>
  </si>
  <si>
    <t>NP031</t>
  </si>
  <si>
    <t>NP032</t>
  </si>
  <si>
    <t>NP033</t>
  </si>
  <si>
    <t>NP034</t>
  </si>
  <si>
    <t>NP035</t>
  </si>
  <si>
    <t>NP036</t>
  </si>
  <si>
    <t>NP037</t>
  </si>
  <si>
    <t>NP038</t>
  </si>
  <si>
    <t>NP039</t>
  </si>
  <si>
    <t>NP040</t>
  </si>
  <si>
    <t>NP041</t>
  </si>
  <si>
    <t>NP042</t>
  </si>
  <si>
    <t>NP043</t>
  </si>
  <si>
    <t>NP044</t>
  </si>
  <si>
    <t>NP045</t>
  </si>
  <si>
    <t>NP046</t>
  </si>
  <si>
    <t>NP047</t>
  </si>
  <si>
    <t>NP048</t>
  </si>
  <si>
    <t>NP049</t>
  </si>
  <si>
    <t>NP050</t>
  </si>
  <si>
    <t>NP051</t>
  </si>
  <si>
    <t>NP052</t>
  </si>
  <si>
    <t>NP053</t>
  </si>
  <si>
    <t>NP054</t>
  </si>
  <si>
    <t>NP055</t>
  </si>
  <si>
    <t>NP056</t>
  </si>
  <si>
    <t>NP057</t>
  </si>
  <si>
    <t>NP058</t>
  </si>
  <si>
    <t>NP059</t>
  </si>
  <si>
    <t>NP060</t>
  </si>
  <si>
    <t>NP061</t>
  </si>
  <si>
    <t>NP062</t>
  </si>
  <si>
    <t>NP063</t>
  </si>
  <si>
    <t>NP064</t>
  </si>
  <si>
    <t>NP065</t>
  </si>
  <si>
    <t>NP066</t>
  </si>
  <si>
    <t>NP067</t>
  </si>
  <si>
    <t>NP068</t>
  </si>
  <si>
    <t>NP069</t>
  </si>
  <si>
    <t>NP070</t>
  </si>
  <si>
    <t>NP071</t>
  </si>
  <si>
    <t>NP072</t>
  </si>
  <si>
    <t>NP073</t>
  </si>
  <si>
    <t>NP074</t>
  </si>
  <si>
    <t>NP075</t>
  </si>
  <si>
    <t>NP076</t>
  </si>
  <si>
    <t>NP077</t>
  </si>
  <si>
    <t>NP078</t>
  </si>
  <si>
    <t>NP079</t>
  </si>
  <si>
    <t>NP080</t>
  </si>
  <si>
    <t>NP081</t>
  </si>
  <si>
    <t>NP082</t>
  </si>
  <si>
    <t>NP083</t>
  </si>
  <si>
    <t>NP084</t>
  </si>
  <si>
    <t>NP085</t>
  </si>
  <si>
    <t>NP086</t>
  </si>
  <si>
    <t>NP087</t>
  </si>
  <si>
    <t>NP088</t>
  </si>
  <si>
    <t>NP089</t>
  </si>
  <si>
    <t>NP090</t>
  </si>
  <si>
    <t>NP091</t>
  </si>
  <si>
    <t>NP092</t>
  </si>
  <si>
    <t>NP093</t>
  </si>
  <si>
    <t>NP094</t>
  </si>
  <si>
    <t>NP095</t>
  </si>
  <si>
    <t>NP096</t>
  </si>
  <si>
    <t>NP097</t>
  </si>
  <si>
    <t>NP098</t>
  </si>
  <si>
    <t>NP099</t>
  </si>
  <si>
    <t>NP100</t>
  </si>
  <si>
    <t>NP101</t>
  </si>
  <si>
    <t>NP102</t>
  </si>
  <si>
    <t>NP103</t>
  </si>
  <si>
    <t>NP104</t>
  </si>
  <si>
    <t>NP105</t>
  </si>
  <si>
    <t>NP106</t>
  </si>
  <si>
    <t>NP107</t>
  </si>
  <si>
    <t>NP108</t>
  </si>
  <si>
    <t>NP109</t>
  </si>
  <si>
    <t>NP110</t>
  </si>
  <si>
    <t>NP111</t>
  </si>
  <si>
    <t>NP112</t>
  </si>
  <si>
    <t>NP113</t>
  </si>
  <si>
    <t>NP114</t>
  </si>
  <si>
    <t>NP115</t>
  </si>
  <si>
    <t>NP116</t>
  </si>
  <si>
    <t>NP117</t>
  </si>
  <si>
    <t>NP118</t>
  </si>
  <si>
    <t>NP119</t>
  </si>
  <si>
    <t>NP120</t>
  </si>
  <si>
    <t>NP121</t>
  </si>
  <si>
    <t>NP122</t>
  </si>
  <si>
    <t>NP123</t>
  </si>
  <si>
    <t>NP124</t>
  </si>
  <si>
    <t>NP125</t>
  </si>
  <si>
    <t>NP126</t>
  </si>
  <si>
    <t>NP127</t>
  </si>
  <si>
    <t>NP128</t>
  </si>
  <si>
    <t>NP129</t>
  </si>
  <si>
    <t>NP130</t>
  </si>
  <si>
    <t>NP131</t>
  </si>
  <si>
    <t>NP132</t>
  </si>
  <si>
    <t>NP133</t>
  </si>
  <si>
    <t>NP134</t>
  </si>
  <si>
    <t>NP135</t>
  </si>
  <si>
    <t>NP136</t>
  </si>
  <si>
    <t>NP137</t>
  </si>
  <si>
    <t>NP138</t>
  </si>
  <si>
    <t>NP139</t>
  </si>
  <si>
    <t>NP140</t>
  </si>
  <si>
    <t>NP141</t>
  </si>
  <si>
    <t>NP142</t>
  </si>
  <si>
    <t>NP143</t>
  </si>
  <si>
    <t>NP144</t>
  </si>
  <si>
    <t>NP145</t>
  </si>
  <si>
    <t>NP146</t>
  </si>
  <si>
    <t>NP147</t>
  </si>
  <si>
    <t>NP148</t>
  </si>
  <si>
    <t>NP149</t>
  </si>
  <si>
    <t>NP150</t>
  </si>
  <si>
    <t>NP151</t>
  </si>
  <si>
    <t>NP152</t>
  </si>
  <si>
    <t>NP153</t>
  </si>
  <si>
    <t>NP154</t>
  </si>
  <si>
    <t>NP155</t>
  </si>
  <si>
    <t>NP156</t>
  </si>
  <si>
    <t>NP157</t>
  </si>
  <si>
    <t>NP158</t>
  </si>
  <si>
    <t>NP159</t>
  </si>
  <si>
    <t>NP160</t>
  </si>
  <si>
    <t>NP161</t>
  </si>
  <si>
    <t>NP162</t>
  </si>
  <si>
    <t>NP163</t>
  </si>
  <si>
    <t>NP164</t>
  </si>
  <si>
    <t>NP165</t>
  </si>
  <si>
    <t>NP166</t>
  </si>
  <si>
    <t>NP167</t>
  </si>
  <si>
    <t>NP168</t>
  </si>
  <si>
    <t>NP169</t>
  </si>
  <si>
    <t>NP170</t>
  </si>
  <si>
    <t>NP171</t>
  </si>
  <si>
    <t>NP172</t>
  </si>
  <si>
    <t>NP173</t>
  </si>
  <si>
    <t>NP174</t>
  </si>
  <si>
    <t>NP175</t>
  </si>
  <si>
    <t>NP176</t>
  </si>
  <si>
    <t>NP177</t>
  </si>
  <si>
    <t>NP178</t>
  </si>
  <si>
    <t>NP179</t>
  </si>
  <si>
    <t>NP180</t>
  </si>
  <si>
    <t>NP181</t>
  </si>
  <si>
    <t>NP182</t>
  </si>
  <si>
    <t>NP183</t>
  </si>
  <si>
    <t>Frijol</t>
  </si>
  <si>
    <t>Maíz</t>
  </si>
  <si>
    <t>Trigo</t>
  </si>
  <si>
    <t>Otros cereales</t>
  </si>
  <si>
    <t>Legumbres y otras semillas oleaginosas</t>
  </si>
  <si>
    <t>Arroz</t>
  </si>
  <si>
    <t>Sandía</t>
  </si>
  <si>
    <t>Melón</t>
  </si>
  <si>
    <t>Cebolla</t>
  </si>
  <si>
    <t>Chayote</t>
  </si>
  <si>
    <t>Papa</t>
  </si>
  <si>
    <t>Raíces y tubérculos n.c.p.</t>
  </si>
  <si>
    <t>Hortalizas n.c.p.</t>
  </si>
  <si>
    <t>Caña de azúcar</t>
  </si>
  <si>
    <t>Flores</t>
  </si>
  <si>
    <t>Follajes</t>
  </si>
  <si>
    <t>Banano</t>
  </si>
  <si>
    <t>Plátano</t>
  </si>
  <si>
    <t>Piña</t>
  </si>
  <si>
    <t>Palma aceitera</t>
  </si>
  <si>
    <t>Café en fruta</t>
  </si>
  <si>
    <t>Mango</t>
  </si>
  <si>
    <t>Naranja</t>
  </si>
  <si>
    <t>Palmito</t>
  </si>
  <si>
    <t>Otros productos de plantas no perennes y perennes n.c.p.</t>
  </si>
  <si>
    <t>Otras frutas, nueces y otros frutos oleaginosos</t>
  </si>
  <si>
    <t>Plantas y raíces vivas</t>
  </si>
  <si>
    <t>Ganado bovino</t>
  </si>
  <si>
    <t>Ganado porcino</t>
  </si>
  <si>
    <t>Pollo en pie</t>
  </si>
  <si>
    <t>Otros animales vivos</t>
  </si>
  <si>
    <t>Huevos</t>
  </si>
  <si>
    <t>Leche cruda</t>
  </si>
  <si>
    <t>Otros productos animales n.c.p.</t>
  </si>
  <si>
    <t>Servicios de apoyo a la agricultura, la ganadería y actividades postcosecha</t>
  </si>
  <si>
    <t>Productos de la silvicultura, de la extracción de la madera y de la caza</t>
  </si>
  <si>
    <t>Productos de la pesca</t>
  </si>
  <si>
    <t>Productos de la acuicultura</t>
  </si>
  <si>
    <t>Piedra, arena y arcilla</t>
  </si>
  <si>
    <t>Sal</t>
  </si>
  <si>
    <t>Petróleo y gas natural</t>
  </si>
  <si>
    <t xml:space="preserve">Otros minerales metálicos, no metálicos y servicios de apoyo </t>
  </si>
  <si>
    <t>Carne y despojos comestibles de aves</t>
  </si>
  <si>
    <t>Carne y despojos comestibles de ganado vacuno</t>
  </si>
  <si>
    <t>Carne y despojos comestibles de ganado porcino</t>
  </si>
  <si>
    <t>Embutidos y otros productos cárnicos</t>
  </si>
  <si>
    <t>Pescados, crustáceos y moluscos conservados</t>
  </si>
  <si>
    <t>Frutas, legumbres y hortalizas en conserva</t>
  </si>
  <si>
    <t>Aceites vegetales crudos y refinados</t>
  </si>
  <si>
    <t>Otros aceites y grasas de origen vegetal y animal n.c.p.</t>
  </si>
  <si>
    <t>Productos lácteos</t>
  </si>
  <si>
    <t xml:space="preserve">Arroz descascarillado, elaborado y semielaborado </t>
  </si>
  <si>
    <t>Harina de Trigo</t>
  </si>
  <si>
    <t>Otros productos de molinería n.c.p., almidones y sus derivados</t>
  </si>
  <si>
    <t>Productos de panadería</t>
  </si>
  <si>
    <t>Azúcar de caña, melazas, jarabes y otros azúcares</t>
  </si>
  <si>
    <t>Cacao, chocolates y productos de confitería</t>
  </si>
  <si>
    <t>Macarrones, fideos y productos farináceos análogos</t>
  </si>
  <si>
    <t>Café oro</t>
  </si>
  <si>
    <t>Café molido, soluble, extractos y concentrados</t>
  </si>
  <si>
    <t>Comidas, platos preparados y otros productos alimenticios</t>
  </si>
  <si>
    <t>Alimentos preparados para animales</t>
  </si>
  <si>
    <t>Bebidas alcohólicas destiladas y vinos</t>
  </si>
  <si>
    <t>Cerveza, malta, bebidas no alcohólicas y agua embotellada</t>
  </si>
  <si>
    <t>Productos de tabaco</t>
  </si>
  <si>
    <t>Artículos textiles, excepto prendas de vestir</t>
  </si>
  <si>
    <t>Prendas de vestir</t>
  </si>
  <si>
    <t>Cuero y productos conexos, excepto calzado</t>
  </si>
  <si>
    <t>Calzado</t>
  </si>
  <si>
    <t>Madera y corcho, productos de madera y corcho, excepto muebles; artículos de paja y materiales trenzables</t>
  </si>
  <si>
    <t>Papel y productos de papel</t>
  </si>
  <si>
    <t>Productos de la edición, impresión y grabaciones excepto de programas informáticos</t>
  </si>
  <si>
    <t>Gasolina</t>
  </si>
  <si>
    <t>Diesel</t>
  </si>
  <si>
    <t>Bunker</t>
  </si>
  <si>
    <t>Aceites y grasas lubricantes</t>
  </si>
  <si>
    <t>Otros productos derivados del petróleo y de coque</t>
  </si>
  <si>
    <t>Sustancias químicas básicas y abonos y compuestos de nitrógeno</t>
  </si>
  <si>
    <t>Plásticos y caucho sintético en formas primarias</t>
  </si>
  <si>
    <t>Pesticidas y otros productos químicos de uso agropecuario</t>
  </si>
  <si>
    <t>Pinturas, barnices, revestimientos, tintas de imprenta y masillas</t>
  </si>
  <si>
    <t>Jabones, detergentes, perfumes y preparados de tocador</t>
  </si>
  <si>
    <t>Fibras artificiales y productos químicos n.c.p</t>
  </si>
  <si>
    <t>Productos farmacéuticos y medicinales</t>
  </si>
  <si>
    <t>Productos de caucho</t>
  </si>
  <si>
    <t>Perfiles, tubería y conexiones de plástico rígido sin soporte</t>
  </si>
  <si>
    <t>Otros productos de plástico</t>
  </si>
  <si>
    <t>Vidrio y productos de vidrio</t>
  </si>
  <si>
    <t>Productos refractarios, materiales de construcción de arcilla y otros productos de porcelana y cerámica</t>
  </si>
  <si>
    <t>Cemento, cal y yeso</t>
  </si>
  <si>
    <t xml:space="preserve">Artículos de hormigón, cemento y yeso y otros productos minerales no metálicos n.c.p. </t>
  </si>
  <si>
    <t xml:space="preserve">Productos Básicos de Hierro y Acero </t>
  </si>
  <si>
    <t>Productos primarios de aluminio, zinc, oro, plata y otros semiacabados por un proceso de fundición</t>
  </si>
  <si>
    <t>Productos metálicos para uso estructural, tanques, depósitos, recipientes de metal y generadores de vapor</t>
  </si>
  <si>
    <t>Otros productos de metal</t>
  </si>
  <si>
    <t>Componentes y tableros electrónicos, computadoras y equipo periférico</t>
  </si>
  <si>
    <t>Equipos de comunicaciones y aparatos electrónicos de consumo</t>
  </si>
  <si>
    <t>Equipo de medición, prueba, navegación y control y de relojes</t>
  </si>
  <si>
    <t>Equipo de irradiación, electrónico, médico y terapéutico</t>
  </si>
  <si>
    <t>Instrumentos ópticos, fotográfico, soportes magnéticos y ópticos</t>
  </si>
  <si>
    <t>Motores, generadores, transformadores eléctricos, aparatos de distribución y control de la energía eléctrica</t>
  </si>
  <si>
    <t>Pilas, baterías, acumuladores, cables y dispositivos de cableado</t>
  </si>
  <si>
    <t>Equipo eléctrico de iluminación</t>
  </si>
  <si>
    <t>Refrigeradoras, cocinas, lavadoras y otros aparatos de uso doméstico</t>
  </si>
  <si>
    <t>Otros tipos de equipo eléctrico</t>
  </si>
  <si>
    <t>Maquinaria de uso general y especial, partes y piezas</t>
  </si>
  <si>
    <t>Vehículos automotores, carrocerías, remolques y semirremolques</t>
  </si>
  <si>
    <t>Partes y piezas para vehículos automotores</t>
  </si>
  <si>
    <t>Otros tipos de equipo de transporte</t>
  </si>
  <si>
    <t>Muebles de madera</t>
  </si>
  <si>
    <t>Muebles de otro tipo de material, excepto de piedra, hormigón y cerámica</t>
  </si>
  <si>
    <t>Instrumentos y suministros médicos y dentales</t>
  </si>
  <si>
    <t>Otros productos manufactureros</t>
  </si>
  <si>
    <t>Desperdicios y desechos</t>
  </si>
  <si>
    <t>Servicios de reparación e instalación de maquinaria y equipo</t>
  </si>
  <si>
    <t>Servicios de manufactura</t>
  </si>
  <si>
    <t>Energía eléctrica, gas, vapor y aire acondicionado</t>
  </si>
  <si>
    <t>Agua potable y alcantarillado</t>
  </si>
  <si>
    <t>Servicio de recogida, tratamiento y eliminación de desechos</t>
  </si>
  <si>
    <t>Servicios de protección del medio ambiente</t>
  </si>
  <si>
    <t>Edificaciones residenciales</t>
  </si>
  <si>
    <t>Edificaciones no residenciales</t>
  </si>
  <si>
    <t>Carreteras y vías férreas</t>
  </si>
  <si>
    <t>Construcción de proyectos de servicio público y otras obras de ingeniería civil</t>
  </si>
  <si>
    <t>Servicios especializados de la construcción</t>
  </si>
  <si>
    <t>Servicios de Comercio</t>
  </si>
  <si>
    <t>Mantenimiento y reparación de vehículos automotores</t>
  </si>
  <si>
    <t>Servicios de transporte por ferrocarril</t>
  </si>
  <si>
    <t>Servicios de transporte terrestre de pasajeros excepto taxis</t>
  </si>
  <si>
    <t>Servicio de taxis</t>
  </si>
  <si>
    <t>Transporte de carga</t>
  </si>
  <si>
    <t>Transporte de pasajeros por vía marítima y aérea</t>
  </si>
  <si>
    <t>Servicios de almacenamiento y depósito</t>
  </si>
  <si>
    <t>Servicios de estacionamientos</t>
  </si>
  <si>
    <t>Otros servicios vinculados con transporte</t>
  </si>
  <si>
    <t>Carga y descarga</t>
  </si>
  <si>
    <t>Otros servicios de apoyo al transporte</t>
  </si>
  <si>
    <t>Servicios postales y de mensajería</t>
  </si>
  <si>
    <t>Servicios de alojamiento</t>
  </si>
  <si>
    <t>Servicio de suministro de comida y bebidas</t>
  </si>
  <si>
    <t>Servicios de radio, de televisión, películas, videos y otros afines</t>
  </si>
  <si>
    <t>Servicios de telefonía</t>
  </si>
  <si>
    <t>Servicios de internet</t>
  </si>
  <si>
    <t>Otros servicios de telecomunicaciones</t>
  </si>
  <si>
    <t>Servicios de información, programación y consultoría informática, edición de programas informáticos y afines</t>
  </si>
  <si>
    <t>Servicios de banca central</t>
  </si>
  <si>
    <t xml:space="preserve">Otros servicios explícitos de intermediación monetaria </t>
  </si>
  <si>
    <t>Servicios de intermediación financiera medidos indirectamente (SIFMI)</t>
  </si>
  <si>
    <t>Otros servicios financieros y de banca de inversión</t>
  </si>
  <si>
    <t>Servicios de seguros, reaseguros y fondos de pensiones</t>
  </si>
  <si>
    <t>Servicios auxiliares de la intermediación monetaria y financiera</t>
  </si>
  <si>
    <t>Servicios auxiliares de seguros y fondos de pensiones</t>
  </si>
  <si>
    <t>Servicios de alquiler de viviendas</t>
  </si>
  <si>
    <t>Servicios de alquiler de inmuebles no residenciales y otros servicios inmobiliarios</t>
  </si>
  <si>
    <t>Servicios jurídicos</t>
  </si>
  <si>
    <t>Servicios de contabilidad, consultoría fiscal y otros</t>
  </si>
  <si>
    <t>Servicios de consultoría en gestión financiera, recursos humanos, comercialización, oficinas principales y afines</t>
  </si>
  <si>
    <t>Servicios de arquitectura, ingeniería y conexos</t>
  </si>
  <si>
    <t>Servicios de investigación científica y desarrollo</t>
  </si>
  <si>
    <t>Servicios de publicidad, provisión de espacios de publicidad y estudios de mercado</t>
  </si>
  <si>
    <t>Otros servicios profesionales, científicos y técnicos</t>
  </si>
  <si>
    <t>Servicios veterinarios</t>
  </si>
  <si>
    <t>Servicios de alquiler de automotores, maquinaria y equipo</t>
  </si>
  <si>
    <t>Alquiler y arrendamiento de licencias, derechos de autor, patentes y franquicias</t>
  </si>
  <si>
    <t>Otros servicios de alquiler</t>
  </si>
  <si>
    <t>Servicios de agencias de empleo</t>
  </si>
  <si>
    <t>Servicios de agencias de viajes, operadores turísticos, servicios de reservas y actividades conexas</t>
  </si>
  <si>
    <t>Servicios de seguridad  e investigación</t>
  </si>
  <si>
    <t>Limpieza de edificios y cuidado del paisaje y mantenimiento</t>
  </si>
  <si>
    <t>Servicios administrativos y de apoyo de oficina y otras actividades de apoyo a las empresas</t>
  </si>
  <si>
    <t xml:space="preserve">Servicios públicos generales del gobierno </t>
  </si>
  <si>
    <t>Servicios a la comunidad en general</t>
  </si>
  <si>
    <t>Servicios administrativos de los regímenes de seguridad social obligatoria</t>
  </si>
  <si>
    <t>Servicios de enseñanza</t>
  </si>
  <si>
    <t>Servicios de atención de la salud humana y de asistencia social</t>
  </si>
  <si>
    <t>Servicios artísticos, de entretenimiento y recreativos</t>
  </si>
  <si>
    <t>Servicios de asociaciones empresariales, profesionales, sindicatos, políticas y afines</t>
  </si>
  <si>
    <t>Servicios de reparación de computadoras, efectos personales y enseres domésticos</t>
  </si>
  <si>
    <t>Servicios de lavado, secado y limpieza de prendas</t>
  </si>
  <si>
    <t>Servicios de peluquería y otros tratamientos de belleza</t>
  </si>
  <si>
    <t>Servicios funerarios y conexos</t>
  </si>
  <si>
    <t>Otros servicios n.c.p.</t>
  </si>
  <si>
    <t>Servicios domésticos</t>
  </si>
  <si>
    <t>IMPORTACIONES NETAS (M-X)</t>
  </si>
  <si>
    <t>IMPORTACIONES/OFERTA TOTAL</t>
  </si>
  <si>
    <t>IMPUESTOS</t>
  </si>
  <si>
    <t>MARGENES</t>
  </si>
  <si>
    <t xml:space="preserve"> SUBVENCIONES A LOS PRODUCTOS</t>
  </si>
  <si>
    <t>SOBRE IMPORTACIONES EXC IVA</t>
  </si>
  <si>
    <t>FEC</t>
  </si>
  <si>
    <t>TCM (@=510)</t>
  </si>
  <si>
    <t>Valor CIF ($)</t>
  </si>
  <si>
    <t>Valor FOB($)</t>
  </si>
  <si>
    <t>FC</t>
  </si>
  <si>
    <t>-</t>
  </si>
  <si>
    <t>FACTOR DE CONVERSIÓN PRODUCTO/INSUMO  IMPORTABLE POR METODOLOGÍA DE PRECIOS SOCIAL DE LA DIVISA Y POR FEC</t>
  </si>
  <si>
    <t>FACTOR DE CONVERSIÓN PRODUCTO/INSUMO EXPORTABLE POR METODOLOGÍA DE PRECIOS SOCIAL DE LA DIVISA Y POR FEC</t>
  </si>
  <si>
    <t>1+prima</t>
  </si>
  <si>
    <t>TCS =TCM/1+prima</t>
  </si>
  <si>
    <t>TCM</t>
  </si>
  <si>
    <t>Con margen distribución transable</t>
  </si>
  <si>
    <t>Con margen distribución No transable</t>
  </si>
  <si>
    <t>CLASIFICACIÓN DE LOS BIENES (CRITERIO DE COMERCIO EXTERIOR)</t>
  </si>
  <si>
    <t>VALOR DE MERCADO</t>
  </si>
  <si>
    <t>TCS=TCM*1+prima</t>
  </si>
  <si>
    <t>Precio social de la divisa (colones)</t>
  </si>
  <si>
    <t>FEC (colones)</t>
  </si>
  <si>
    <t>TCS =TCM*1+prima</t>
  </si>
  <si>
    <t>IMPORT./OFERTA TOTAL  (SI ES NO TRANSABLE)</t>
  </si>
  <si>
    <t>CLASIFICACIÓN DE LOS BIENES (0= trans/1=no trans)</t>
  </si>
  <si>
    <t>TOTAL:</t>
  </si>
  <si>
    <t>PROMEDIO IMPORT./OFERTA TOTAL:</t>
  </si>
  <si>
    <t>PROMEDIO COMP. IMPORT./OFERTA TOTAL:</t>
  </si>
  <si>
    <t>PROMEDIO EXPORT./OFERTA NACIONAL:</t>
  </si>
  <si>
    <t>COMP. IMPORT./OFERTA TOTAL  (SI ES NO TRANSABLE)</t>
  </si>
  <si>
    <t>EXPORT./OFERTA NACIONAL  (SI ES NO TRANSABLE)</t>
  </si>
  <si>
    <t>PROMEDIO IMPORT. NETAS:</t>
  </si>
  <si>
    <t>IMPORT. NETAS/OFERTA TOTAL  (SI ES NO TRANSABLE)</t>
  </si>
  <si>
    <t>COMPONENTE IMPORTADO / OFERTA TOTAL</t>
  </si>
  <si>
    <t>EXPORTACIONES / PRODUCCIÓN NACIONAL</t>
  </si>
  <si>
    <t>P=</t>
  </si>
  <si>
    <t>CRITERIO X/TOTAL Y M/TOTAL MENORES A P% (1= No Trans.)</t>
  </si>
  <si>
    <t>CLASIFICACIÓN DE LOS BIENES (CRIT. DE SUST. EXTERNOS) (1= Trans.)</t>
  </si>
  <si>
    <t>EXPORTACIONES / OFERTA TOTAL</t>
  </si>
  <si>
    <t>Z=</t>
  </si>
  <si>
    <t>(X-M)</t>
  </si>
  <si>
    <t>CLASIFICACIÓN DE LOS BIENES (BCCR)</t>
  </si>
  <si>
    <t>CLASIFICACIÓN DE LOS BIENES (FINAL)</t>
  </si>
  <si>
    <t>IMPORTABLE / EXPORTABLE / AMBOS (PROVISIONAL)</t>
  </si>
  <si>
    <t>CLASIFICACIÓN DE LOS BIENES (IMPORTABLE / EXPORTABLE / NO TRANS.)</t>
  </si>
  <si>
    <t>SOBRE IMPORTABLES</t>
  </si>
  <si>
    <t>SOBRE EXPORTABLES</t>
  </si>
  <si>
    <t>TOTAL</t>
  </si>
  <si>
    <t>FACTOR DE CONVERSIÓN PRODUCTO/INSUMO  SUST. IMPORT. POR METODOLOGÍA DE PRECIOS SOCIAL DE LA DIVISA Y POR FEC</t>
  </si>
  <si>
    <t>FACTOR DE CONVERSIÓN PRODUCTO/INSUMO DESV. EXPORT. POR METODOLOGÍA DE PRECIOS SOCIAL DE LA DIVISA Y POR FEC</t>
  </si>
  <si>
    <t>IMPORTABLE</t>
  </si>
  <si>
    <t>EXPORTABLE</t>
  </si>
  <si>
    <t>SUST. IMPORT.</t>
  </si>
  <si>
    <t>DESV. EXPORT.</t>
  </si>
  <si>
    <t>NO TRANSABLE</t>
  </si>
  <si>
    <t>MARGEN LOCAL</t>
  </si>
  <si>
    <t>PARÁMETROS DE TIPO CAMBIO</t>
  </si>
  <si>
    <t>Exportaciones netas (X-M) / Oferta total</t>
  </si>
  <si>
    <t>FC (PS)</t>
  </si>
  <si>
    <t>FC (FEC)</t>
  </si>
  <si>
    <t>MARGEN NO TRANSABLE</t>
  </si>
  <si>
    <t>MARGEN TRANSABLE</t>
  </si>
  <si>
    <t>FACTOR DE CONVERSIÓN PRODUCTO/INSUMO  IMPORTABLE</t>
  </si>
  <si>
    <t xml:space="preserve">FACTOR DE CONVERSIÓN PRODUCTO/INSUMO  SUST. IMPORT. </t>
  </si>
  <si>
    <t xml:space="preserve">FACTOR DE CONVERSIÓN PRODUCTO/INSUMO EXPORTABLE </t>
  </si>
  <si>
    <t xml:space="preserve">FACTOR DE CONVERSIÓN PRODUCTO/INSUMO DESV. EXPORT. </t>
  </si>
  <si>
    <t>TRASLAPADOS BCCR</t>
  </si>
  <si>
    <t>BCCR</t>
  </si>
  <si>
    <t>FINAL</t>
  </si>
  <si>
    <t xml:space="preserve">DESV. EXPORT. </t>
  </si>
  <si>
    <t xml:space="preserve">SUST. IMPORT. </t>
  </si>
  <si>
    <t xml:space="preserve">EXPORTABLE </t>
  </si>
  <si>
    <t>CLASIFICACIÓN DE LOS BIENES</t>
  </si>
  <si>
    <t>CÓDIGO</t>
  </si>
  <si>
    <t>Con margen distribución no transable</t>
  </si>
  <si>
    <t>BIENES TRANSABLES</t>
  </si>
  <si>
    <t>BIENES NO TRANSABLES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</si>
</sst>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.00_);_(* \(#,##0.00\);_(* &quot;-&quot;??_);_(@_)"/>
    <numFmt numFmtId="165" formatCode="_-* #,##0.00\ _€_-;\-* #,##0.00\ _€_-;_-* &quot;-&quot;??\ _€_-;_-@_-"/>
    <numFmt numFmtId="166" formatCode="_-[$€-2]* #,##0.00_-;\-[$€-2]* #,##0.00_-;_-[$€-2]* &quot;-&quot;??_-"/>
    <numFmt numFmtId="167" formatCode="_(&quot;€&quot;* #,##0.00_);_(&quot;€&quot;* \(#,##0.00\);_(&quot;€&quot;* &quot;-&quot;??_);_(@_)"/>
    <numFmt numFmtId="168" formatCode="_(* #,##0_);_(* \(#,##0\);_(* &quot;-&quot;??_);_(@_)"/>
    <numFmt numFmtId="169" formatCode="0.0000%"/>
    <numFmt numFmtId="170" formatCode="0.00000%"/>
    <numFmt numFmtId="171" formatCode="0.000%"/>
    <numFmt numFmtId="172" formatCode="0.0000"/>
    <numFmt numFmtId="173" formatCode="0.000"/>
    <numFmt numFmtId="174" formatCode="_(* #,##0.000_);_(* \(#,##0.0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b/>
      <sz val="14"/>
      <color theme="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4"/>
      <color theme="1"/>
      <name val="Arial Narrow"/>
      <family val="2"/>
    </font>
    <font>
      <sz val="14"/>
      <color rgb="FFFF000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58585A"/>
        <bgColor indexed="64"/>
      </patternFill>
    </fill>
    <fill>
      <patternFill patternType="solid">
        <fgColor rgb="FFB1B3B4"/>
        <bgColor indexed="64"/>
      </patternFill>
    </fill>
    <fill>
      <patternFill patternType="solid">
        <fgColor rgb="FF1F82C0"/>
        <bgColor indexed="64"/>
      </patternFill>
    </fill>
    <fill>
      <patternFill patternType="solid">
        <fgColor rgb="FF97BE0D"/>
        <bgColor indexed="64"/>
      </patternFill>
    </fill>
    <fill>
      <patternFill patternType="solid">
        <fgColor rgb="FF009036"/>
        <bgColor indexed="64"/>
      </patternFill>
    </fill>
    <fill>
      <patternFill patternType="solid">
        <fgColor rgb="FF004178"/>
        <bgColor indexed="64"/>
      </patternFill>
    </fill>
    <fill>
      <patternFill patternType="solid">
        <fgColor rgb="FF003863"/>
        <bgColor indexed="64"/>
      </patternFill>
    </fill>
    <fill>
      <patternFill patternType="solid">
        <fgColor rgb="FF2E79B1"/>
        <bgColor indexed="64"/>
      </patternFill>
    </fill>
    <fill>
      <patternFill patternType="solid">
        <fgColor rgb="FF84BF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9636"/>
        <bgColor indexed="64"/>
      </patternFill>
    </fill>
    <fill>
      <patternFill patternType="solid">
        <fgColor rgb="FF56295D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  <xf numFmtId="168" fontId="0" fillId="0" borderId="0" xfId="49" applyNumberFormat="1" applyFont="1" applyAlignment="1">
      <alignment vertical="center"/>
    </xf>
    <xf numFmtId="164" fontId="0" fillId="0" borderId="0" xfId="49" applyFon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8" fontId="0" fillId="0" borderId="0" xfId="49" applyNumberFormat="1" applyFont="1" applyAlignment="1">
      <alignment horizontal="center" vertical="center"/>
    </xf>
    <xf numFmtId="164" fontId="0" fillId="0" borderId="0" xfId="49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3" xfId="49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71" fontId="0" fillId="0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68" fontId="0" fillId="0" borderId="0" xfId="49" applyNumberFormat="1" applyFont="1" applyFill="1" applyBorder="1" applyAlignment="1">
      <alignment horizontal="center" vertical="center"/>
    </xf>
    <xf numFmtId="10" fontId="8" fillId="0" borderId="0" xfId="1" applyNumberFormat="1" applyFont="1" applyAlignment="1">
      <alignment horizontal="right" vertical="center"/>
    </xf>
    <xf numFmtId="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49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10" fontId="8" fillId="2" borderId="4" xfId="1" applyNumberFormat="1" applyFont="1" applyFill="1" applyBorder="1" applyAlignment="1">
      <alignment horizontal="center" vertical="center" wrapText="1"/>
    </xf>
    <xf numFmtId="10" fontId="0" fillId="0" borderId="2" xfId="1" applyNumberFormat="1" applyFont="1" applyFill="1" applyBorder="1" applyAlignment="1">
      <alignment horizontal="center" vertical="center"/>
    </xf>
    <xf numFmtId="10" fontId="8" fillId="2" borderId="10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8" fillId="0" borderId="11" xfId="49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70" fontId="0" fillId="0" borderId="1" xfId="1" applyNumberFormat="1" applyFont="1" applyFill="1" applyBorder="1" applyAlignment="1">
      <alignment horizontal="center" vertical="center"/>
    </xf>
    <xf numFmtId="171" fontId="0" fillId="0" borderId="1" xfId="1" applyNumberFormat="1" applyFont="1" applyFill="1" applyBorder="1" applyAlignment="1">
      <alignment horizontal="center" vertical="center"/>
    </xf>
    <xf numFmtId="168" fontId="0" fillId="0" borderId="1" xfId="49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169" fontId="0" fillId="0" borderId="1" xfId="1" applyNumberFormat="1" applyFont="1" applyFill="1" applyBorder="1" applyAlignment="1">
      <alignment horizontal="center" vertical="center"/>
    </xf>
    <xf numFmtId="170" fontId="0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10" fontId="9" fillId="2" borderId="13" xfId="1" applyNumberFormat="1" applyFont="1" applyFill="1" applyBorder="1" applyAlignment="1">
      <alignment horizontal="center" vertical="center" wrapText="1"/>
    </xf>
    <xf numFmtId="10" fontId="9" fillId="2" borderId="12" xfId="1" applyNumberFormat="1" applyFont="1" applyFill="1" applyBorder="1" applyAlignment="1">
      <alignment horizontal="center" vertical="center" wrapText="1"/>
    </xf>
    <xf numFmtId="10" fontId="9" fillId="2" borderId="14" xfId="1" applyNumberFormat="1" applyFont="1" applyFill="1" applyBorder="1" applyAlignment="1">
      <alignment horizontal="center" vertical="center" wrapText="1"/>
    </xf>
    <xf numFmtId="168" fontId="9" fillId="2" borderId="13" xfId="49" applyNumberFormat="1" applyFont="1" applyFill="1" applyBorder="1" applyAlignment="1">
      <alignment horizontal="center" vertical="center" wrapText="1"/>
    </xf>
    <xf numFmtId="168" fontId="9" fillId="2" borderId="11" xfId="49" applyNumberFormat="1" applyFont="1" applyFill="1" applyBorder="1" applyAlignment="1">
      <alignment horizontal="center" vertical="center" wrapText="1"/>
    </xf>
    <xf numFmtId="10" fontId="9" fillId="2" borderId="10" xfId="1" applyNumberFormat="1" applyFont="1" applyFill="1" applyBorder="1" applyAlignment="1">
      <alignment horizontal="center" vertical="center" wrapText="1"/>
    </xf>
    <xf numFmtId="10" fontId="9" fillId="2" borderId="10" xfId="1" applyNumberFormat="1" applyFont="1" applyFill="1" applyBorder="1" applyAlignment="1">
      <alignment horizontal="center" vertical="center"/>
    </xf>
    <xf numFmtId="9" fontId="9" fillId="2" borderId="11" xfId="0" applyNumberFormat="1" applyFont="1" applyFill="1" applyBorder="1" applyAlignment="1">
      <alignment horizontal="center" vertical="center" wrapText="1"/>
    </xf>
    <xf numFmtId="9" fontId="9" fillId="2" borderId="11" xfId="1" applyNumberFormat="1" applyFont="1" applyFill="1" applyBorder="1" applyAlignment="1">
      <alignment horizontal="center" vertical="center" wrapText="1"/>
    </xf>
    <xf numFmtId="168" fontId="9" fillId="2" borderId="10" xfId="49" applyNumberFormat="1" applyFont="1" applyFill="1" applyBorder="1" applyAlignment="1">
      <alignment horizontal="center" vertical="center"/>
    </xf>
    <xf numFmtId="10" fontId="8" fillId="2" borderId="1" xfId="1" applyNumberFormat="1" applyFont="1" applyFill="1" applyBorder="1" applyAlignment="1">
      <alignment horizontal="center" vertical="center" wrapText="1"/>
    </xf>
    <xf numFmtId="10" fontId="8" fillId="2" borderId="14" xfId="1" applyNumberFormat="1" applyFont="1" applyFill="1" applyBorder="1" applyAlignment="1">
      <alignment horizontal="center" vertical="center" wrapText="1"/>
    </xf>
    <xf numFmtId="164" fontId="8" fillId="2" borderId="13" xfId="49" applyFont="1" applyFill="1" applyBorder="1" applyAlignment="1">
      <alignment horizontal="center" vertical="center" wrapText="1"/>
    </xf>
    <xf numFmtId="164" fontId="8" fillId="2" borderId="1" xfId="49" applyFont="1" applyFill="1" applyBorder="1" applyAlignment="1">
      <alignment horizontal="center" vertical="center" wrapText="1"/>
    </xf>
    <xf numFmtId="164" fontId="8" fillId="2" borderId="4" xfId="49" applyFont="1" applyFill="1" applyBorder="1" applyAlignment="1">
      <alignment vertical="center"/>
    </xf>
    <xf numFmtId="164" fontId="8" fillId="2" borderId="4" xfId="49" applyFont="1" applyFill="1" applyBorder="1" applyAlignment="1">
      <alignment horizontal="center" vertical="center" wrapText="1"/>
    </xf>
    <xf numFmtId="164" fontId="8" fillId="2" borderId="4" xfId="49" applyFont="1" applyFill="1" applyBorder="1" applyAlignment="1">
      <alignment horizontal="center" vertical="center"/>
    </xf>
    <xf numFmtId="164" fontId="8" fillId="2" borderId="10" xfId="49" applyFont="1" applyFill="1" applyBorder="1" applyAlignment="1">
      <alignment horizontal="center" vertical="center" wrapText="1"/>
    </xf>
    <xf numFmtId="164" fontId="9" fillId="2" borderId="10" xfId="49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170" fontId="0" fillId="0" borderId="2" xfId="1" applyNumberFormat="1" applyFont="1" applyFill="1" applyBorder="1" applyAlignment="1">
      <alignment horizontal="center" vertical="center"/>
    </xf>
    <xf numFmtId="171" fontId="0" fillId="0" borderId="2" xfId="1" applyNumberFormat="1" applyFont="1" applyFill="1" applyBorder="1" applyAlignment="1">
      <alignment horizontal="center" vertical="center"/>
    </xf>
    <xf numFmtId="168" fontId="0" fillId="0" borderId="2" xfId="49" applyNumberFormat="1" applyFont="1" applyFill="1" applyBorder="1" applyAlignment="1">
      <alignment horizontal="center" vertical="center"/>
    </xf>
    <xf numFmtId="0" fontId="0" fillId="0" borderId="2" xfId="1" applyNumberFormat="1" applyFont="1" applyFill="1" applyBorder="1" applyAlignment="1">
      <alignment horizontal="center" vertical="center"/>
    </xf>
    <xf numFmtId="169" fontId="0" fillId="0" borderId="2" xfId="1" applyNumberFormat="1" applyFont="1" applyFill="1" applyBorder="1" applyAlignment="1">
      <alignment horizontal="center" vertical="center"/>
    </xf>
    <xf numFmtId="164" fontId="8" fillId="2" borderId="14" xfId="49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73" fontId="0" fillId="0" borderId="1" xfId="49" applyNumberFormat="1" applyFont="1" applyFill="1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 vertical="center"/>
    </xf>
    <xf numFmtId="173" fontId="0" fillId="0" borderId="0" xfId="49" applyNumberFormat="1" applyFont="1" applyFill="1" applyBorder="1" applyAlignment="1">
      <alignment horizontal="center" vertical="center"/>
    </xf>
    <xf numFmtId="173" fontId="0" fillId="0" borderId="0" xfId="0" applyNumberFormat="1" applyFill="1" applyBorder="1" applyAlignment="1">
      <alignment horizontal="center" vertical="center"/>
    </xf>
    <xf numFmtId="173" fontId="0" fillId="0" borderId="0" xfId="0" applyNumberFormat="1" applyFill="1" applyBorder="1" applyAlignment="1">
      <alignment vertical="center"/>
    </xf>
    <xf numFmtId="173" fontId="0" fillId="0" borderId="2" xfId="49" applyNumberFormat="1" applyFont="1" applyFill="1" applyBorder="1" applyAlignment="1">
      <alignment horizontal="center" vertical="center"/>
    </xf>
    <xf numFmtId="173" fontId="0" fillId="0" borderId="2" xfId="0" applyNumberFormat="1" applyFill="1" applyBorder="1" applyAlignment="1">
      <alignment horizontal="center" vertical="center"/>
    </xf>
    <xf numFmtId="173" fontId="0" fillId="0" borderId="2" xfId="0" applyNumberFormat="1" applyFill="1" applyBorder="1" applyAlignment="1">
      <alignment vertical="center"/>
    </xf>
    <xf numFmtId="173" fontId="0" fillId="0" borderId="1" xfId="0" applyNumberFormat="1" applyFill="1" applyBorder="1" applyAlignment="1">
      <alignment vertical="center"/>
    </xf>
    <xf numFmtId="174" fontId="8" fillId="2" borderId="4" xfId="49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2" borderId="10" xfId="49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173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173" fontId="12" fillId="0" borderId="0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173" fontId="12" fillId="0" borderId="2" xfId="0" applyNumberFormat="1" applyFont="1" applyBorder="1" applyAlignment="1">
      <alignment horizontal="center" vertical="center"/>
    </xf>
    <xf numFmtId="164" fontId="13" fillId="2" borderId="5" xfId="49" applyFont="1" applyFill="1" applyBorder="1" applyAlignment="1">
      <alignment horizontal="center" vertical="center" wrapText="1"/>
    </xf>
    <xf numFmtId="164" fontId="13" fillId="2" borderId="4" xfId="49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164" fontId="0" fillId="0" borderId="0" xfId="49" applyFont="1" applyFill="1" applyBorder="1" applyAlignment="1" applyProtection="1">
      <alignment horizontal="left" vertical="center"/>
    </xf>
    <xf numFmtId="0" fontId="8" fillId="0" borderId="0" xfId="0" applyFont="1" applyAlignment="1" applyProtection="1">
      <alignment vertical="center" wrapText="1"/>
    </xf>
    <xf numFmtId="0" fontId="17" fillId="0" borderId="0" xfId="0" applyFont="1" applyAlignment="1" applyProtection="1">
      <alignment vertical="center"/>
    </xf>
    <xf numFmtId="0" fontId="17" fillId="0" borderId="0" xfId="0" applyFont="1" applyAlignment="1" applyProtection="1">
      <alignment vertical="center" wrapText="1"/>
    </xf>
    <xf numFmtId="0" fontId="1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0" fontId="0" fillId="0" borderId="0" xfId="1" applyNumberFormat="1" applyFont="1" applyAlignment="1" applyProtection="1">
      <alignment vertical="center"/>
      <protection locked="0"/>
    </xf>
    <xf numFmtId="168" fontId="0" fillId="0" borderId="0" xfId="49" applyNumberFormat="1" applyFont="1" applyAlignment="1" applyProtection="1">
      <alignment vertical="center"/>
      <protection locked="0"/>
    </xf>
    <xf numFmtId="10" fontId="19" fillId="0" borderId="0" xfId="1" applyNumberFormat="1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164" fontId="9" fillId="2" borderId="4" xfId="49" applyFont="1" applyFill="1" applyBorder="1" applyAlignment="1" applyProtection="1">
      <alignment vertical="center"/>
      <protection locked="0"/>
    </xf>
    <xf numFmtId="174" fontId="9" fillId="2" borderId="4" xfId="49" applyNumberFormat="1" applyFont="1" applyFill="1" applyBorder="1" applyAlignment="1" applyProtection="1">
      <alignment vertical="center"/>
      <protection locked="0"/>
    </xf>
    <xf numFmtId="164" fontId="19" fillId="0" borderId="0" xfId="49" applyFont="1" applyAlignment="1" applyProtection="1">
      <alignment vertical="center"/>
      <protection locked="0"/>
    </xf>
    <xf numFmtId="164" fontId="0" fillId="0" borderId="0" xfId="49" applyFont="1" applyAlignment="1" applyProtection="1">
      <alignment vertical="center"/>
      <protection locked="0"/>
    </xf>
    <xf numFmtId="0" fontId="19" fillId="0" borderId="0" xfId="1" applyNumberFormat="1" applyFont="1" applyFill="1" applyAlignment="1" applyProtection="1">
      <alignment vertical="center"/>
      <protection locked="0"/>
    </xf>
    <xf numFmtId="164" fontId="9" fillId="2" borderId="10" xfId="49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0" fontId="8" fillId="0" borderId="0" xfId="1" applyNumberFormat="1" applyFont="1" applyAlignment="1" applyProtection="1">
      <alignment horizontal="right" vertical="center"/>
      <protection locked="0"/>
    </xf>
    <xf numFmtId="10" fontId="9" fillId="0" borderId="0" xfId="1" applyNumberFormat="1" applyFont="1" applyAlignment="1" applyProtection="1">
      <alignment horizontal="right" vertical="center"/>
      <protection locked="0"/>
    </xf>
    <xf numFmtId="0" fontId="19" fillId="0" borderId="0" xfId="1" applyNumberFormat="1" applyFont="1" applyAlignment="1" applyProtection="1">
      <alignment horizontal="center" vertical="center"/>
      <protection locked="0"/>
    </xf>
    <xf numFmtId="172" fontId="19" fillId="0" borderId="0" xfId="1" applyNumberFormat="1" applyFont="1" applyAlignment="1" applyProtection="1">
      <alignment horizontal="center" vertical="center"/>
      <protection locked="0"/>
    </xf>
    <xf numFmtId="173" fontId="0" fillId="0" borderId="0" xfId="0" applyNumberFormat="1" applyAlignment="1" applyProtection="1">
      <alignment vertical="center"/>
      <protection locked="0"/>
    </xf>
    <xf numFmtId="10" fontId="19" fillId="0" borderId="0" xfId="1" applyNumberFormat="1" applyFont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9" fontId="19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10" fontId="16" fillId="0" borderId="0" xfId="1" applyNumberFormat="1" applyFont="1" applyAlignment="1" applyProtection="1">
      <alignment vertical="center"/>
      <protection locked="0"/>
    </xf>
    <xf numFmtId="168" fontId="16" fillId="0" borderId="0" xfId="49" applyNumberFormat="1" applyFont="1" applyAlignment="1" applyProtection="1">
      <alignment vertical="center"/>
      <protection locked="0"/>
    </xf>
    <xf numFmtId="164" fontId="9" fillId="2" borderId="4" xfId="49" applyFont="1" applyFill="1" applyBorder="1" applyAlignment="1" applyProtection="1">
      <alignment horizontal="center" vertical="center"/>
      <protection locked="0"/>
    </xf>
    <xf numFmtId="173" fontId="9" fillId="2" borderId="4" xfId="49" applyNumberFormat="1" applyFont="1" applyFill="1" applyBorder="1" applyAlignment="1" applyProtection="1">
      <alignment horizontal="center" vertical="center"/>
      <protection locked="0"/>
    </xf>
    <xf numFmtId="164" fontId="19" fillId="0" borderId="0" xfId="49" applyFont="1" applyAlignment="1" applyProtection="1">
      <alignment horizontal="center" vertical="center"/>
      <protection locked="0"/>
    </xf>
    <xf numFmtId="164" fontId="9" fillId="2" borderId="10" xfId="49" applyFont="1" applyFill="1" applyBorder="1" applyAlignment="1" applyProtection="1">
      <alignment horizontal="center" vertical="center"/>
      <protection locked="0"/>
    </xf>
    <xf numFmtId="2" fontId="9" fillId="2" borderId="10" xfId="49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15" fillId="0" borderId="0" xfId="0" applyFont="1" applyAlignment="1" applyProtection="1">
      <alignment vertical="center" wrapText="1"/>
      <protection locked="0"/>
    </xf>
    <xf numFmtId="10" fontId="15" fillId="0" borderId="0" xfId="1" applyNumberFormat="1" applyFont="1" applyAlignment="1" applyProtection="1">
      <alignment horizontal="right" vertical="center"/>
      <protection locked="0"/>
    </xf>
    <xf numFmtId="0" fontId="19" fillId="0" borderId="0" xfId="0" applyFont="1" applyFill="1" applyAlignment="1" applyProtection="1">
      <alignment vertical="center"/>
      <protection locked="0"/>
    </xf>
    <xf numFmtId="9" fontId="16" fillId="0" borderId="0" xfId="0" applyNumberFormat="1" applyFont="1" applyAlignment="1" applyProtection="1">
      <alignment vertical="center"/>
      <protection locked="0"/>
    </xf>
    <xf numFmtId="0" fontId="20" fillId="9" borderId="4" xfId="0" applyFont="1" applyFill="1" applyBorder="1" applyAlignment="1" applyProtection="1">
      <alignment horizontal="center" vertical="center" wrapText="1"/>
    </xf>
    <xf numFmtId="10" fontId="20" fillId="9" borderId="4" xfId="1" applyNumberFormat="1" applyFont="1" applyFill="1" applyBorder="1" applyAlignment="1" applyProtection="1">
      <alignment horizontal="center" vertical="center" wrapText="1"/>
    </xf>
    <xf numFmtId="168" fontId="20" fillId="9" borderId="4" xfId="49" applyNumberFormat="1" applyFont="1" applyFill="1" applyBorder="1" applyAlignment="1" applyProtection="1">
      <alignment horizontal="center" vertical="center" wrapText="1"/>
    </xf>
    <xf numFmtId="10" fontId="21" fillId="0" borderId="4" xfId="1" applyNumberFormat="1" applyFont="1" applyBorder="1" applyAlignment="1" applyProtection="1">
      <alignment vertical="center"/>
    </xf>
    <xf numFmtId="0" fontId="21" fillId="0" borderId="4" xfId="0" applyFont="1" applyBorder="1" applyAlignment="1" applyProtection="1">
      <alignment vertical="center"/>
    </xf>
    <xf numFmtId="0" fontId="21" fillId="0" borderId="4" xfId="1" applyNumberFormat="1" applyFont="1" applyFill="1" applyBorder="1" applyAlignment="1" applyProtection="1">
      <alignment vertical="center"/>
    </xf>
    <xf numFmtId="164" fontId="22" fillId="2" borderId="4" xfId="49" applyFont="1" applyFill="1" applyBorder="1" applyAlignment="1" applyProtection="1">
      <alignment vertical="center"/>
    </xf>
    <xf numFmtId="164" fontId="21" fillId="0" borderId="4" xfId="49" applyFont="1" applyBorder="1" applyAlignment="1" applyProtection="1">
      <alignment vertical="center"/>
    </xf>
    <xf numFmtId="0" fontId="23" fillId="0" borderId="4" xfId="0" applyFont="1" applyBorder="1" applyAlignment="1" applyProtection="1">
      <alignment vertical="center"/>
    </xf>
    <xf numFmtId="164" fontId="23" fillId="10" borderId="4" xfId="49" applyFont="1" applyFill="1" applyBorder="1" applyAlignment="1" applyProtection="1">
      <alignment vertical="center"/>
    </xf>
    <xf numFmtId="0" fontId="23" fillId="9" borderId="4" xfId="0" applyFont="1" applyFill="1" applyBorder="1" applyAlignment="1" applyProtection="1">
      <alignment vertical="center"/>
    </xf>
    <xf numFmtId="10" fontId="21" fillId="0" borderId="4" xfId="1" applyNumberFormat="1" applyFont="1" applyBorder="1" applyAlignment="1" applyProtection="1">
      <alignment horizontal="center" vertical="center"/>
    </xf>
    <xf numFmtId="0" fontId="21" fillId="0" borderId="4" xfId="0" applyFont="1" applyBorder="1" applyAlignment="1" applyProtection="1">
      <alignment horizontal="center" vertical="center"/>
    </xf>
    <xf numFmtId="164" fontId="22" fillId="2" borderId="4" xfId="49" applyFont="1" applyFill="1" applyBorder="1" applyAlignment="1" applyProtection="1">
      <alignment horizontal="center" vertical="center" wrapText="1"/>
    </xf>
    <xf numFmtId="164" fontId="22" fillId="2" borderId="4" xfId="49" applyFont="1" applyFill="1" applyBorder="1" applyAlignment="1" applyProtection="1">
      <alignment horizontal="center" vertical="center"/>
    </xf>
    <xf numFmtId="164" fontId="21" fillId="0" borderId="4" xfId="49" applyFont="1" applyBorder="1" applyAlignment="1" applyProtection="1">
      <alignment horizontal="center" vertical="center"/>
    </xf>
    <xf numFmtId="0" fontId="24" fillId="0" borderId="4" xfId="0" applyFont="1" applyBorder="1" applyAlignment="1" applyProtection="1">
      <alignment horizontal="center" vertical="center"/>
    </xf>
    <xf numFmtId="0" fontId="24" fillId="10" borderId="4" xfId="0" applyFont="1" applyFill="1" applyBorder="1" applyAlignment="1" applyProtection="1">
      <alignment horizontal="center" vertical="center"/>
    </xf>
    <xf numFmtId="164" fontId="25" fillId="6" borderId="4" xfId="49" applyFont="1" applyFill="1" applyBorder="1" applyAlignment="1" applyProtection="1">
      <alignment vertical="center"/>
    </xf>
    <xf numFmtId="0" fontId="24" fillId="9" borderId="4" xfId="0" applyFont="1" applyFill="1" applyBorder="1" applyAlignment="1" applyProtection="1">
      <alignment horizontal="center" vertical="center" wrapText="1"/>
    </xf>
    <xf numFmtId="9" fontId="20" fillId="9" borderId="4" xfId="0" applyNumberFormat="1" applyFont="1" applyFill="1" applyBorder="1" applyAlignment="1" applyProtection="1">
      <alignment horizontal="center" vertical="center" wrapText="1"/>
    </xf>
    <xf numFmtId="9" fontId="20" fillId="9" borderId="4" xfId="1" applyNumberFormat="1" applyFont="1" applyFill="1" applyBorder="1" applyAlignment="1" applyProtection="1">
      <alignment horizontal="center" vertical="center" wrapText="1"/>
    </xf>
    <xf numFmtId="0" fontId="21" fillId="0" borderId="4" xfId="0" applyFont="1" applyFill="1" applyBorder="1" applyAlignment="1" applyProtection="1">
      <alignment horizontal="center" vertical="center" wrapText="1"/>
    </xf>
    <xf numFmtId="0" fontId="21" fillId="0" borderId="4" xfId="0" applyFont="1" applyBorder="1" applyAlignment="1" applyProtection="1">
      <alignment horizontal="center" vertical="center" wrapText="1"/>
    </xf>
    <xf numFmtId="164" fontId="21" fillId="0" borderId="4" xfId="49" applyFont="1" applyBorder="1" applyAlignment="1" applyProtection="1">
      <alignment horizontal="center" vertical="center" wrapText="1"/>
    </xf>
    <xf numFmtId="0" fontId="24" fillId="0" borderId="4" xfId="0" applyFont="1" applyBorder="1" applyAlignment="1" applyProtection="1">
      <alignment horizontal="center" vertical="center" wrapText="1"/>
    </xf>
    <xf numFmtId="164" fontId="25" fillId="6" borderId="4" xfId="49" applyFont="1" applyFill="1" applyBorder="1" applyAlignment="1" applyProtection="1">
      <alignment horizontal="center" vertical="center" wrapText="1"/>
    </xf>
    <xf numFmtId="0" fontId="20" fillId="8" borderId="4" xfId="0" applyFont="1" applyFill="1" applyBorder="1" applyAlignment="1" applyProtection="1">
      <alignment vertical="center" wrapText="1"/>
    </xf>
    <xf numFmtId="10" fontId="22" fillId="2" borderId="4" xfId="1" applyNumberFormat="1" applyFont="1" applyFill="1" applyBorder="1" applyAlignment="1" applyProtection="1">
      <alignment horizontal="center" vertical="center" wrapText="1"/>
    </xf>
    <xf numFmtId="164" fontId="20" fillId="3" borderId="4" xfId="49" applyFont="1" applyFill="1" applyBorder="1" applyAlignment="1" applyProtection="1">
      <alignment horizontal="center" vertical="center" wrapText="1"/>
    </xf>
    <xf numFmtId="0" fontId="24" fillId="3" borderId="4" xfId="0" applyFont="1" applyFill="1" applyBorder="1" applyAlignment="1" applyProtection="1">
      <alignment horizontal="center" vertical="center"/>
    </xf>
    <xf numFmtId="164" fontId="20" fillId="4" borderId="4" xfId="49" applyFont="1" applyFill="1" applyBorder="1" applyAlignment="1" applyProtection="1">
      <alignment horizontal="center" vertical="center" wrapText="1"/>
    </xf>
    <xf numFmtId="0" fontId="24" fillId="4" borderId="4" xfId="0" applyFont="1" applyFill="1" applyBorder="1" applyAlignment="1" applyProtection="1">
      <alignment horizontal="center" vertical="center"/>
    </xf>
    <xf numFmtId="0" fontId="20" fillId="4" borderId="4" xfId="0" applyFont="1" applyFill="1" applyBorder="1" applyAlignment="1" applyProtection="1">
      <alignment vertical="center" wrapText="1"/>
    </xf>
    <xf numFmtId="0" fontId="25" fillId="6" borderId="4" xfId="0" applyFont="1" applyFill="1" applyBorder="1" applyAlignment="1" applyProtection="1">
      <alignment vertical="center" wrapText="1"/>
    </xf>
    <xf numFmtId="164" fontId="20" fillId="7" borderId="4" xfId="49" applyFont="1" applyFill="1" applyBorder="1" applyAlignment="1" applyProtection="1">
      <alignment horizontal="center" vertical="center" wrapText="1"/>
    </xf>
    <xf numFmtId="0" fontId="22" fillId="13" borderId="4" xfId="0" applyFont="1" applyFill="1" applyBorder="1" applyAlignment="1" applyProtection="1">
      <alignment horizontal="left" vertical="center"/>
    </xf>
    <xf numFmtId="0" fontId="21" fillId="12" borderId="4" xfId="0" applyFont="1" applyFill="1" applyBorder="1" applyAlignment="1" applyProtection="1">
      <alignment horizontal="center" vertical="center"/>
    </xf>
    <xf numFmtId="0" fontId="24" fillId="8" borderId="4" xfId="0" applyFont="1" applyFill="1" applyBorder="1" applyAlignment="1" applyProtection="1">
      <alignment horizontal="center" vertical="center"/>
    </xf>
    <xf numFmtId="3" fontId="24" fillId="8" borderId="4" xfId="0" applyNumberFormat="1" applyFont="1" applyFill="1" applyBorder="1" applyAlignment="1" applyProtection="1">
      <alignment horizontal="center" vertical="center"/>
    </xf>
    <xf numFmtId="10" fontId="24" fillId="8" borderId="4" xfId="1" applyNumberFormat="1" applyFont="1" applyFill="1" applyBorder="1" applyAlignment="1" applyProtection="1">
      <alignment horizontal="center" vertical="center"/>
    </xf>
    <xf numFmtId="3" fontId="21" fillId="13" borderId="4" xfId="0" applyNumberFormat="1" applyFont="1" applyFill="1" applyBorder="1" applyAlignment="1" applyProtection="1">
      <alignment horizontal="center" vertical="center"/>
    </xf>
    <xf numFmtId="3" fontId="21" fillId="0" borderId="4" xfId="0" applyNumberFormat="1" applyFont="1" applyFill="1" applyBorder="1" applyAlignment="1" applyProtection="1">
      <alignment horizontal="center" vertical="center"/>
    </xf>
    <xf numFmtId="10" fontId="21" fillId="0" borderId="4" xfId="1" applyNumberFormat="1" applyFont="1" applyFill="1" applyBorder="1" applyAlignment="1" applyProtection="1">
      <alignment horizontal="center" vertical="center"/>
    </xf>
    <xf numFmtId="0" fontId="21" fillId="0" borderId="4" xfId="0" applyFont="1" applyFill="1" applyBorder="1" applyAlignment="1" applyProtection="1">
      <alignment horizontal="center" vertical="center"/>
    </xf>
    <xf numFmtId="169" fontId="21" fillId="0" borderId="4" xfId="1" applyNumberFormat="1" applyFont="1" applyFill="1" applyBorder="1" applyAlignment="1" applyProtection="1">
      <alignment horizontal="center" vertical="center"/>
    </xf>
    <xf numFmtId="173" fontId="21" fillId="0" borderId="4" xfId="49" applyNumberFormat="1" applyFont="1" applyFill="1" applyBorder="1" applyAlignment="1" applyProtection="1">
      <alignment horizontal="center" vertical="center"/>
    </xf>
    <xf numFmtId="173" fontId="24" fillId="0" borderId="4" xfId="0" applyNumberFormat="1" applyFont="1" applyFill="1" applyBorder="1" applyAlignment="1" applyProtection="1">
      <alignment horizontal="center" vertical="center"/>
    </xf>
    <xf numFmtId="173" fontId="24" fillId="3" borderId="4" xfId="49" applyNumberFormat="1" applyFont="1" applyFill="1" applyBorder="1" applyAlignment="1" applyProtection="1">
      <alignment horizontal="center" vertical="center"/>
    </xf>
    <xf numFmtId="2" fontId="24" fillId="3" borderId="4" xfId="49" applyNumberFormat="1" applyFont="1" applyFill="1" applyBorder="1" applyAlignment="1" applyProtection="1">
      <alignment horizontal="center" vertical="center"/>
    </xf>
    <xf numFmtId="2" fontId="24" fillId="0" borderId="4" xfId="0" applyNumberFormat="1" applyFont="1" applyFill="1" applyBorder="1" applyAlignment="1" applyProtection="1">
      <alignment horizontal="center" vertical="center"/>
    </xf>
    <xf numFmtId="2" fontId="24" fillId="4" borderId="4" xfId="49" applyNumberFormat="1" applyFont="1" applyFill="1" applyBorder="1" applyAlignment="1" applyProtection="1">
      <alignment horizontal="center" vertical="center"/>
    </xf>
    <xf numFmtId="2" fontId="23" fillId="6" borderId="4" xfId="0" applyNumberFormat="1" applyFont="1" applyFill="1" applyBorder="1" applyAlignment="1" applyProtection="1">
      <alignment vertical="center"/>
    </xf>
    <xf numFmtId="2" fontId="24" fillId="7" borderId="4" xfId="49" applyNumberFormat="1" applyFont="1" applyFill="1" applyBorder="1" applyAlignment="1" applyProtection="1">
      <alignment horizontal="center" vertical="center"/>
    </xf>
    <xf numFmtId="0" fontId="24" fillId="0" borderId="5" xfId="0" applyFont="1" applyBorder="1" applyAlignment="1" applyProtection="1">
      <alignment horizontal="center" vertical="center"/>
    </xf>
    <xf numFmtId="164" fontId="20" fillId="11" borderId="6" xfId="49" applyFont="1" applyFill="1" applyBorder="1" applyAlignment="1" applyProtection="1">
      <alignment vertical="center"/>
    </xf>
    <xf numFmtId="164" fontId="23" fillId="10" borderId="10" xfId="49" applyFont="1" applyFill="1" applyBorder="1" applyAlignment="1" applyProtection="1">
      <alignment vertical="center"/>
    </xf>
    <xf numFmtId="0" fontId="24" fillId="10" borderId="12" xfId="0" applyFont="1" applyFill="1" applyBorder="1" applyAlignment="1" applyProtection="1">
      <alignment horizontal="center" vertical="center" wrapText="1"/>
    </xf>
    <xf numFmtId="164" fontId="20" fillId="10" borderId="12" xfId="49" applyFont="1" applyFill="1" applyBorder="1" applyAlignment="1" applyProtection="1">
      <alignment horizontal="center" vertical="center" wrapText="1"/>
    </xf>
    <xf numFmtId="0" fontId="24" fillId="11" borderId="12" xfId="0" applyFont="1" applyFill="1" applyBorder="1" applyAlignment="1" applyProtection="1">
      <alignment horizontal="center" vertical="center" wrapText="1"/>
    </xf>
    <xf numFmtId="164" fontId="20" fillId="11" borderId="12" xfId="49" applyFont="1" applyFill="1" applyBorder="1" applyAlignment="1" applyProtection="1">
      <alignment horizontal="center" vertical="center" wrapText="1"/>
    </xf>
    <xf numFmtId="10" fontId="26" fillId="0" borderId="4" xfId="1" applyNumberFormat="1" applyFont="1" applyBorder="1" applyAlignment="1" applyProtection="1">
      <alignment horizontal="center" vertical="center"/>
    </xf>
    <xf numFmtId="2" fontId="22" fillId="2" borderId="4" xfId="49" applyNumberFormat="1" applyFont="1" applyFill="1" applyBorder="1" applyAlignment="1" applyProtection="1">
      <alignment horizontal="center" vertical="center"/>
    </xf>
    <xf numFmtId="0" fontId="24" fillId="0" borderId="4" xfId="0" applyFont="1" applyBorder="1" applyAlignment="1" applyProtection="1">
      <alignment vertical="center"/>
    </xf>
    <xf numFmtId="0" fontId="22" fillId="0" borderId="4" xfId="0" applyFont="1" applyFill="1" applyBorder="1" applyAlignment="1" applyProtection="1">
      <alignment horizontal="center" vertical="center" wrapText="1"/>
    </xf>
    <xf numFmtId="0" fontId="24" fillId="10" borderId="4" xfId="0" applyFont="1" applyFill="1" applyBorder="1" applyAlignment="1" applyProtection="1">
      <alignment vertical="center"/>
    </xf>
    <xf numFmtId="0" fontId="24" fillId="10" borderId="4" xfId="0" applyFont="1" applyFill="1" applyBorder="1" applyAlignment="1" applyProtection="1">
      <alignment vertical="center" wrapText="1"/>
    </xf>
    <xf numFmtId="0" fontId="24" fillId="0" borderId="4" xfId="0" applyFont="1" applyBorder="1" applyAlignment="1" applyProtection="1">
      <alignment vertical="center" wrapText="1"/>
    </xf>
    <xf numFmtId="0" fontId="24" fillId="11" borderId="4" xfId="0" applyFont="1" applyFill="1" applyBorder="1" applyAlignment="1" applyProtection="1">
      <alignment vertical="center"/>
    </xf>
    <xf numFmtId="0" fontId="24" fillId="11" borderId="4" xfId="0" applyFont="1" applyFill="1" applyBorder="1" applyAlignment="1" applyProtection="1">
      <alignment vertical="center" wrapText="1"/>
    </xf>
    <xf numFmtId="0" fontId="24" fillId="0" borderId="0" xfId="0" applyFont="1" applyAlignment="1" applyProtection="1">
      <alignment vertical="center" wrapText="1"/>
    </xf>
    <xf numFmtId="0" fontId="24" fillId="0" borderId="0" xfId="0" applyFont="1" applyAlignment="1" applyProtection="1">
      <alignment vertical="center" wrapText="1"/>
      <protection locked="0"/>
    </xf>
    <xf numFmtId="0" fontId="20" fillId="9" borderId="4" xfId="0" applyFont="1" applyFill="1" applyBorder="1" applyAlignment="1" applyProtection="1">
      <alignment vertical="center" wrapText="1"/>
    </xf>
    <xf numFmtId="0" fontId="24" fillId="8" borderId="4" xfId="0" applyFont="1" applyFill="1" applyBorder="1" applyAlignment="1" applyProtection="1">
      <alignment horizontal="center" vertical="center" wrapText="1"/>
    </xf>
    <xf numFmtId="164" fontId="20" fillId="5" borderId="4" xfId="49" applyFont="1" applyFill="1" applyBorder="1" applyAlignment="1" applyProtection="1">
      <alignment vertical="center" wrapText="1"/>
    </xf>
    <xf numFmtId="0" fontId="24" fillId="5" borderId="4" xfId="0" applyFont="1" applyFill="1" applyBorder="1" applyAlignment="1" applyProtection="1">
      <alignment vertical="center"/>
    </xf>
    <xf numFmtId="0" fontId="20" fillId="5" borderId="4" xfId="0" applyFont="1" applyFill="1" applyBorder="1" applyAlignment="1" applyProtection="1">
      <alignment vertical="center" wrapText="1"/>
    </xf>
    <xf numFmtId="0" fontId="20" fillId="0" borderId="4" xfId="0" applyFont="1" applyBorder="1" applyAlignment="1" applyProtection="1">
      <alignment vertical="center" wrapText="1"/>
    </xf>
    <xf numFmtId="0" fontId="20" fillId="3" borderId="4" xfId="0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vertical="center" wrapText="1"/>
    </xf>
    <xf numFmtId="0" fontId="20" fillId="0" borderId="0" xfId="0" applyFont="1" applyAlignment="1" applyProtection="1">
      <alignment vertical="center" wrapText="1"/>
      <protection locked="0"/>
    </xf>
    <xf numFmtId="170" fontId="24" fillId="8" borderId="4" xfId="1" applyNumberFormat="1" applyFont="1" applyFill="1" applyBorder="1" applyAlignment="1" applyProtection="1">
      <alignment horizontal="center" vertical="center"/>
    </xf>
    <xf numFmtId="171" fontId="24" fillId="8" borderId="4" xfId="1" applyNumberFormat="1" applyFont="1" applyFill="1" applyBorder="1" applyAlignment="1" applyProtection="1">
      <alignment horizontal="center" vertical="center"/>
    </xf>
    <xf numFmtId="168" fontId="24" fillId="8" borderId="4" xfId="49" applyNumberFormat="1" applyFont="1" applyFill="1" applyBorder="1" applyAlignment="1" applyProtection="1">
      <alignment horizontal="center" vertical="center"/>
    </xf>
    <xf numFmtId="10" fontId="22" fillId="13" borderId="4" xfId="1" applyNumberFormat="1" applyFont="1" applyFill="1" applyBorder="1" applyAlignment="1" applyProtection="1">
      <alignment horizontal="center" vertical="center"/>
    </xf>
    <xf numFmtId="0" fontId="21" fillId="0" borderId="4" xfId="1" applyNumberFormat="1" applyFont="1" applyFill="1" applyBorder="1" applyAlignment="1" applyProtection="1">
      <alignment horizontal="center" vertical="center"/>
    </xf>
    <xf numFmtId="2" fontId="21" fillId="0" borderId="4" xfId="49" applyNumberFormat="1" applyFont="1" applyFill="1" applyBorder="1" applyAlignment="1" applyProtection="1">
      <alignment horizontal="center" vertical="center"/>
    </xf>
    <xf numFmtId="173" fontId="24" fillId="5" borderId="4" xfId="0" applyNumberFormat="1" applyFont="1" applyFill="1" applyBorder="1" applyAlignment="1" applyProtection="1">
      <alignment horizontal="center" vertical="center"/>
    </xf>
    <xf numFmtId="2" fontId="24" fillId="5" borderId="4" xfId="0" applyNumberFormat="1" applyFont="1" applyFill="1" applyBorder="1" applyAlignment="1" applyProtection="1">
      <alignment horizontal="center" vertical="center"/>
    </xf>
    <xf numFmtId="2" fontId="24" fillId="0" borderId="4" xfId="0" applyNumberFormat="1" applyFont="1" applyBorder="1" applyAlignment="1" applyProtection="1">
      <alignment horizontal="center" vertical="center"/>
    </xf>
    <xf numFmtId="2" fontId="24" fillId="3" borderId="4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  <protection locked="0"/>
    </xf>
    <xf numFmtId="0" fontId="21" fillId="0" borderId="4" xfId="0" applyFont="1" applyFill="1" applyBorder="1" applyAlignment="1" applyProtection="1">
      <alignment vertical="center"/>
    </xf>
    <xf numFmtId="164" fontId="21" fillId="0" borderId="4" xfId="49" applyFont="1" applyFill="1" applyBorder="1" applyAlignment="1" applyProtection="1">
      <alignment horizontal="left" vertical="center"/>
    </xf>
    <xf numFmtId="10" fontId="21" fillId="13" borderId="4" xfId="1" applyNumberFormat="1" applyFont="1" applyFill="1" applyBorder="1" applyAlignment="1" applyProtection="1">
      <alignment horizontal="center" vertical="center"/>
    </xf>
    <xf numFmtId="0" fontId="20" fillId="11" borderId="4" xfId="0" applyFont="1" applyFill="1" applyBorder="1" applyAlignment="1" applyProtection="1">
      <alignment horizontal="center" vertical="center"/>
    </xf>
    <xf numFmtId="164" fontId="20" fillId="11" borderId="4" xfId="49" applyFont="1" applyFill="1" applyBorder="1" applyAlignment="1" applyProtection="1">
      <alignment horizontal="center" vertical="center" wrapText="1"/>
    </xf>
    <xf numFmtId="164" fontId="20" fillId="10" borderId="4" xfId="49" applyFont="1" applyFill="1" applyBorder="1" applyAlignment="1" applyProtection="1">
      <alignment horizontal="center" vertical="center" wrapText="1"/>
    </xf>
    <xf numFmtId="10" fontId="22" fillId="2" borderId="4" xfId="1" applyNumberFormat="1" applyFont="1" applyFill="1" applyBorder="1" applyAlignment="1" applyProtection="1">
      <alignment horizontal="center" vertical="center" wrapText="1"/>
    </xf>
    <xf numFmtId="0" fontId="20" fillId="10" borderId="5" xfId="0" applyFont="1" applyFill="1" applyBorder="1" applyAlignment="1" applyProtection="1">
      <alignment horizontal="center" vertical="center"/>
    </xf>
    <xf numFmtId="0" fontId="20" fillId="10" borderId="9" xfId="0" applyFont="1" applyFill="1" applyBorder="1" applyAlignment="1" applyProtection="1">
      <alignment horizontal="center" vertical="center"/>
    </xf>
    <xf numFmtId="0" fontId="20" fillId="10" borderId="6" xfId="0" applyFont="1" applyFill="1" applyBorder="1" applyAlignment="1" applyProtection="1">
      <alignment horizontal="center" vertical="center"/>
    </xf>
    <xf numFmtId="0" fontId="20" fillId="9" borderId="4" xfId="0" applyFont="1" applyFill="1" applyBorder="1" applyAlignment="1" applyProtection="1">
      <alignment horizontal="center" vertical="center" wrapText="1"/>
    </xf>
    <xf numFmtId="164" fontId="22" fillId="2" borderId="4" xfId="49" applyFont="1" applyFill="1" applyBorder="1" applyAlignment="1" applyProtection="1">
      <alignment horizontal="center" vertical="center" wrapText="1"/>
    </xf>
    <xf numFmtId="164" fontId="20" fillId="10" borderId="12" xfId="49" applyFont="1" applyFill="1" applyBorder="1" applyAlignment="1" applyProtection="1">
      <alignment horizontal="center" vertical="center" wrapText="1"/>
    </xf>
    <xf numFmtId="164" fontId="20" fillId="10" borderId="4" xfId="49" applyFont="1" applyFill="1" applyBorder="1" applyAlignment="1" applyProtection="1">
      <alignment horizontal="center" vertical="center"/>
    </xf>
    <xf numFmtId="164" fontId="20" fillId="11" borderId="12" xfId="49" applyFont="1" applyFill="1" applyBorder="1" applyAlignment="1" applyProtection="1">
      <alignment horizontal="center" vertical="center" wrapText="1"/>
    </xf>
    <xf numFmtId="164" fontId="20" fillId="11" borderId="4" xfId="49" applyFont="1" applyFill="1" applyBorder="1" applyAlignment="1" applyProtection="1">
      <alignment horizontal="center" vertical="center"/>
    </xf>
    <xf numFmtId="164" fontId="20" fillId="9" borderId="10" xfId="49" applyFont="1" applyFill="1" applyBorder="1" applyAlignment="1" applyProtection="1">
      <alignment horizontal="center" vertical="center"/>
    </xf>
    <xf numFmtId="164" fontId="13" fillId="2" borderId="5" xfId="49" applyFont="1" applyFill="1" applyBorder="1" applyAlignment="1">
      <alignment horizontal="center" vertical="center" wrapText="1"/>
    </xf>
    <xf numFmtId="164" fontId="13" fillId="2" borderId="6" xfId="49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64" fontId="13" fillId="2" borderId="7" xfId="49" applyFont="1" applyFill="1" applyBorder="1" applyAlignment="1">
      <alignment horizontal="center" vertical="center" wrapText="1"/>
    </xf>
    <xf numFmtId="164" fontId="13" fillId="2" borderId="3" xfId="49" applyFont="1" applyFill="1" applyBorder="1" applyAlignment="1">
      <alignment horizontal="center" vertical="center" wrapText="1"/>
    </xf>
    <xf numFmtId="164" fontId="13" fillId="2" borderId="8" xfId="49" applyFont="1" applyFill="1" applyBorder="1" applyAlignment="1">
      <alignment horizontal="center" vertical="center" wrapText="1"/>
    </xf>
    <xf numFmtId="164" fontId="13" fillId="2" borderId="15" xfId="49" applyFont="1" applyFill="1" applyBorder="1" applyAlignment="1">
      <alignment horizontal="center" vertical="center" wrapText="1"/>
    </xf>
    <xf numFmtId="164" fontId="8" fillId="2" borderId="7" xfId="49" applyFont="1" applyFill="1" applyBorder="1" applyAlignment="1">
      <alignment horizontal="center" vertical="center" wrapText="1"/>
    </xf>
    <xf numFmtId="164" fontId="8" fillId="2" borderId="3" xfId="49" applyFont="1" applyFill="1" applyBorder="1" applyAlignment="1">
      <alignment horizontal="center" vertical="center" wrapText="1"/>
    </xf>
    <xf numFmtId="164" fontId="8" fillId="2" borderId="8" xfId="49" applyFont="1" applyFill="1" applyBorder="1" applyAlignment="1">
      <alignment horizontal="center" vertical="center" wrapText="1"/>
    </xf>
    <xf numFmtId="164" fontId="8" fillId="2" borderId="5" xfId="49" applyFont="1" applyFill="1" applyBorder="1" applyAlignment="1">
      <alignment horizontal="center" vertical="center"/>
    </xf>
    <xf numFmtId="164" fontId="8" fillId="2" borderId="9" xfId="49" applyFont="1" applyFill="1" applyBorder="1" applyAlignment="1">
      <alignment horizontal="center" vertical="center"/>
    </xf>
    <xf numFmtId="164" fontId="8" fillId="2" borderId="6" xfId="49" applyFont="1" applyFill="1" applyBorder="1" applyAlignment="1">
      <alignment horizontal="center" vertical="center"/>
    </xf>
    <xf numFmtId="10" fontId="8" fillId="2" borderId="5" xfId="1" applyNumberFormat="1" applyFont="1" applyFill="1" applyBorder="1" applyAlignment="1">
      <alignment horizontal="center" vertical="center" wrapText="1"/>
    </xf>
    <xf numFmtId="10" fontId="8" fillId="2" borderId="9" xfId="1" applyNumberFormat="1" applyFont="1" applyFill="1" applyBorder="1" applyAlignment="1">
      <alignment horizontal="center" vertical="center" wrapText="1"/>
    </xf>
    <xf numFmtId="10" fontId="8" fillId="2" borderId="6" xfId="1" applyNumberFormat="1" applyFont="1" applyFill="1" applyBorder="1" applyAlignment="1">
      <alignment horizontal="center" vertical="center" wrapText="1"/>
    </xf>
    <xf numFmtId="2" fontId="24" fillId="10" borderId="4" xfId="0" applyNumberFormat="1" applyFont="1" applyFill="1" applyBorder="1" applyAlignment="1" applyProtection="1">
      <alignment horizontal="center" vertical="center"/>
    </xf>
    <xf numFmtId="2" fontId="24" fillId="10" borderId="4" xfId="49" applyNumberFormat="1" applyFont="1" applyFill="1" applyBorder="1" applyAlignment="1" applyProtection="1">
      <alignment horizontal="center" vertical="center"/>
    </xf>
    <xf numFmtId="2" fontId="24" fillId="11" borderId="4" xfId="49" applyNumberFormat="1" applyFont="1" applyFill="1" applyBorder="1" applyAlignment="1" applyProtection="1">
      <alignment horizontal="center" vertical="center"/>
    </xf>
    <xf numFmtId="2" fontId="24" fillId="11" borderId="4" xfId="0" applyNumberFormat="1" applyFont="1" applyFill="1" applyBorder="1" applyAlignment="1" applyProtection="1">
      <alignment horizontal="center" vertical="center"/>
    </xf>
    <xf numFmtId="164" fontId="20" fillId="14" borderId="4" xfId="49" applyFont="1" applyFill="1" applyBorder="1" applyAlignment="1" applyProtection="1">
      <alignment horizontal="center" vertical="center" wrapText="1"/>
    </xf>
    <xf numFmtId="2" fontId="24" fillId="14" borderId="4" xfId="49" applyNumberFormat="1" applyFont="1" applyFill="1" applyBorder="1" applyAlignment="1" applyProtection="1">
      <alignment horizontal="center" vertical="center"/>
    </xf>
    <xf numFmtId="164" fontId="18" fillId="15" borderId="6" xfId="49" applyFont="1" applyFill="1" applyBorder="1" applyAlignment="1" applyProtection="1">
      <alignment horizontal="center" vertical="center"/>
    </xf>
    <xf numFmtId="164" fontId="18" fillId="15" borderId="4" xfId="49" applyFont="1" applyFill="1" applyBorder="1" applyAlignment="1" applyProtection="1">
      <alignment horizontal="center" vertical="center"/>
      <protection locked="0"/>
    </xf>
    <xf numFmtId="164" fontId="20" fillId="15" borderId="6" xfId="49" applyFont="1" applyFill="1" applyBorder="1" applyAlignment="1" applyProtection="1">
      <alignment horizontal="center" vertical="center"/>
    </xf>
    <xf numFmtId="2" fontId="20" fillId="15" borderId="4" xfId="49" applyNumberFormat="1" applyFont="1" applyFill="1" applyBorder="1" applyAlignment="1" applyProtection="1">
      <alignment horizontal="center" vertical="center"/>
      <protection locked="0"/>
    </xf>
  </cellXfs>
  <cellStyles count="50">
    <cellStyle name="botton" xfId="2" xr:uid="{00000000-0005-0000-0000-000000000000}"/>
    <cellStyle name="Euro" xfId="3" xr:uid="{00000000-0005-0000-0000-000001000000}"/>
    <cellStyle name="Euro 2" xfId="4" xr:uid="{00000000-0005-0000-0000-000002000000}"/>
    <cellStyle name="Euro 3" xfId="5" xr:uid="{00000000-0005-0000-0000-000003000000}"/>
    <cellStyle name="Euro 4" xfId="6" xr:uid="{00000000-0005-0000-0000-000004000000}"/>
    <cellStyle name="geneva 9" xfId="7" xr:uid="{00000000-0005-0000-0000-000005000000}"/>
    <cellStyle name="Hipervínculo 2" xfId="8" xr:uid="{00000000-0005-0000-0000-000006000000}"/>
    <cellStyle name="locked" xfId="9" xr:uid="{00000000-0005-0000-0000-000007000000}"/>
    <cellStyle name="Millares" xfId="49" builtinId="3"/>
    <cellStyle name="Millares [0] 5" xfId="10" xr:uid="{00000000-0005-0000-0000-000009000000}"/>
    <cellStyle name="Millares 2" xfId="11" xr:uid="{00000000-0005-0000-0000-00000A000000}"/>
    <cellStyle name="Millares 2 2" xfId="12" xr:uid="{00000000-0005-0000-0000-00000B000000}"/>
    <cellStyle name="Millares 3" xfId="13" xr:uid="{00000000-0005-0000-0000-00000C000000}"/>
    <cellStyle name="no shading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2 3" xfId="18" xr:uid="{00000000-0005-0000-0000-000012000000}"/>
    <cellStyle name="Normal 2 4" xfId="19" xr:uid="{00000000-0005-0000-0000-000013000000}"/>
    <cellStyle name="Normal 2 5" xfId="20" xr:uid="{00000000-0005-0000-0000-000014000000}"/>
    <cellStyle name="Normal 3" xfId="21" xr:uid="{00000000-0005-0000-0000-000015000000}"/>
    <cellStyle name="Normal 3 2" xfId="22" xr:uid="{00000000-0005-0000-0000-000016000000}"/>
    <cellStyle name="Normal 4" xfId="23" xr:uid="{00000000-0005-0000-0000-000017000000}"/>
    <cellStyle name="Normal 4 10" xfId="24" xr:uid="{00000000-0005-0000-0000-000018000000}"/>
    <cellStyle name="Normal 4 11" xfId="25" xr:uid="{00000000-0005-0000-0000-000019000000}"/>
    <cellStyle name="Normal 4 12" xfId="26" xr:uid="{00000000-0005-0000-0000-00001A000000}"/>
    <cellStyle name="Normal 4 2" xfId="27" xr:uid="{00000000-0005-0000-0000-00001B000000}"/>
    <cellStyle name="Normal 4 3" xfId="28" xr:uid="{00000000-0005-0000-0000-00001C000000}"/>
    <cellStyle name="Normal 4 4" xfId="29" xr:uid="{00000000-0005-0000-0000-00001D000000}"/>
    <cellStyle name="Normal 4 5" xfId="30" xr:uid="{00000000-0005-0000-0000-00001E000000}"/>
    <cellStyle name="Normal 4 6" xfId="31" xr:uid="{00000000-0005-0000-0000-00001F000000}"/>
    <cellStyle name="Normal 4 7" xfId="32" xr:uid="{00000000-0005-0000-0000-000020000000}"/>
    <cellStyle name="Normal 4 8" xfId="33" xr:uid="{00000000-0005-0000-0000-000021000000}"/>
    <cellStyle name="Normal 4 9" xfId="34" xr:uid="{00000000-0005-0000-0000-000022000000}"/>
    <cellStyle name="Normal 5" xfId="35" xr:uid="{00000000-0005-0000-0000-000023000000}"/>
    <cellStyle name="Normal 5 2" xfId="36" xr:uid="{00000000-0005-0000-0000-000024000000}"/>
    <cellStyle name="Normal 6" xfId="37" xr:uid="{00000000-0005-0000-0000-000025000000}"/>
    <cellStyle name="Normal 6 2" xfId="38" xr:uid="{00000000-0005-0000-0000-000026000000}"/>
    <cellStyle name="Normal 6 3" xfId="39" xr:uid="{00000000-0005-0000-0000-000027000000}"/>
    <cellStyle name="Normal 6 4" xfId="40" xr:uid="{00000000-0005-0000-0000-000028000000}"/>
    <cellStyle name="Normal 6 5" xfId="41" xr:uid="{00000000-0005-0000-0000-000029000000}"/>
    <cellStyle name="Normal 7" xfId="42" xr:uid="{00000000-0005-0000-0000-00002A000000}"/>
    <cellStyle name="Normal 7 2" xfId="43" xr:uid="{00000000-0005-0000-0000-00002B000000}"/>
    <cellStyle name="Normal 8" xfId="44" xr:uid="{00000000-0005-0000-0000-00002C000000}"/>
    <cellStyle name="Porcentaje" xfId="1" builtinId="5"/>
    <cellStyle name="Porcentaje 2" xfId="45" xr:uid="{00000000-0005-0000-0000-00002E000000}"/>
    <cellStyle name="Porcentual 2" xfId="46" xr:uid="{00000000-0005-0000-0000-00002F000000}"/>
    <cellStyle name="Porcentual 2 2" xfId="47" xr:uid="{00000000-0005-0000-0000-000030000000}"/>
    <cellStyle name="standard" xfId="48" xr:uid="{00000000-0005-0000-0000-000031000000}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56295D"/>
      <color rgb="FF84BF41"/>
      <color rgb="FF2E79B1"/>
      <color rgb="FFED9636"/>
      <color rgb="FF003863"/>
      <color rgb="FFB1B3B4"/>
      <color rgb="FF58585A"/>
      <color rgb="FFFFFF99"/>
      <color rgb="FF97BE0D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irector/AppData/Local/Temp/COU%20-%20180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quema"/>
      <sheetName val="COU"/>
      <sheetName val="EQOUT"/>
      <sheetName val="EQOUM"/>
      <sheetName val="EQOUN"/>
      <sheetName val="Productos-subproductos-CCP2"/>
      <sheetName val="Impuestos"/>
      <sheetName val="Correlación AE-CIIU"/>
    </sheetNames>
    <sheetDataSet>
      <sheetData sheetId="0" refreshError="1"/>
      <sheetData sheetId="1" refreshError="1">
        <row r="10">
          <cell r="A10" t="str">
            <v>NP001</v>
          </cell>
          <cell r="B10" t="str">
            <v>Frijol</v>
          </cell>
          <cell r="ET10">
            <v>11020.699564455042</v>
          </cell>
          <cell r="EY10">
            <v>17493.099277615824</v>
          </cell>
          <cell r="FA10">
            <v>28513.798842070864</v>
          </cell>
          <cell r="FB10">
            <v>0</v>
          </cell>
          <cell r="FC10">
            <v>1355.1270890455164</v>
          </cell>
          <cell r="FD10">
            <v>0</v>
          </cell>
          <cell r="FE10">
            <v>0</v>
          </cell>
          <cell r="FG10">
            <v>0</v>
          </cell>
          <cell r="FJ10">
            <v>14039.394050539202</v>
          </cell>
        </row>
        <row r="11">
          <cell r="A11" t="str">
            <v>NP002</v>
          </cell>
          <cell r="B11" t="str">
            <v>Maíz</v>
          </cell>
          <cell r="ET11">
            <v>4997.9387884004263</v>
          </cell>
          <cell r="EY11">
            <v>102572.97671988972</v>
          </cell>
          <cell r="FA11">
            <v>107570.91550829014</v>
          </cell>
          <cell r="FB11">
            <v>336.89020363358486</v>
          </cell>
          <cell r="FC11">
            <v>86.806150219442969</v>
          </cell>
          <cell r="FD11">
            <v>0</v>
          </cell>
          <cell r="FE11">
            <v>0</v>
          </cell>
          <cell r="FJ11">
            <v>18344.125449249808</v>
          </cell>
        </row>
        <row r="12">
          <cell r="A12" t="str">
            <v>NP003</v>
          </cell>
          <cell r="B12" t="str">
            <v>Trigo</v>
          </cell>
          <cell r="ET12">
            <v>0</v>
          </cell>
          <cell r="EY12">
            <v>45689.413084247688</v>
          </cell>
          <cell r="FA12">
            <v>45689.413084247688</v>
          </cell>
          <cell r="FB12">
            <v>0</v>
          </cell>
          <cell r="FC12">
            <v>4.4509115851854616E-2</v>
          </cell>
          <cell r="FD12">
            <v>0</v>
          </cell>
          <cell r="FE12">
            <v>0</v>
          </cell>
          <cell r="FJ12">
            <v>0</v>
          </cell>
        </row>
        <row r="13">
          <cell r="A13" t="str">
            <v>NP004</v>
          </cell>
          <cell r="B13" t="str">
            <v>Otros cereales</v>
          </cell>
          <cell r="ET13">
            <v>45.463795940825001</v>
          </cell>
          <cell r="EY13">
            <v>65650.198620261872</v>
          </cell>
          <cell r="FA13">
            <v>65695.6624162027</v>
          </cell>
          <cell r="FB13">
            <v>2.1004561968120354</v>
          </cell>
          <cell r="FC13">
            <v>0.97222388062958576</v>
          </cell>
          <cell r="FD13">
            <v>0</v>
          </cell>
          <cell r="FE13">
            <v>0</v>
          </cell>
          <cell r="FJ13">
            <v>205.30665337480502</v>
          </cell>
        </row>
        <row r="14">
          <cell r="A14" t="str">
            <v>NP005</v>
          </cell>
          <cell r="B14" t="str">
            <v>Legumbres y otras semillas oleaginosas</v>
          </cell>
          <cell r="ET14">
            <v>32806.853336614207</v>
          </cell>
          <cell r="EY14">
            <v>5380.904620452191</v>
          </cell>
          <cell r="FA14">
            <v>38187.757957066395</v>
          </cell>
          <cell r="FB14">
            <v>0</v>
          </cell>
          <cell r="FC14">
            <v>25.45707536068544</v>
          </cell>
          <cell r="FD14">
            <v>0</v>
          </cell>
          <cell r="FE14">
            <v>0</v>
          </cell>
          <cell r="FJ14">
            <v>22487.76594481272</v>
          </cell>
        </row>
        <row r="15">
          <cell r="A15" t="str">
            <v>NP006</v>
          </cell>
          <cell r="B15" t="str">
            <v>Arroz</v>
          </cell>
          <cell r="ET15">
            <v>94968.241216879105</v>
          </cell>
          <cell r="EY15">
            <v>10543.86936753066</v>
          </cell>
          <cell r="FA15">
            <v>105512.11058440976</v>
          </cell>
          <cell r="FB15">
            <v>0</v>
          </cell>
          <cell r="FC15">
            <v>312.2344688298179</v>
          </cell>
          <cell r="FD15">
            <v>0</v>
          </cell>
          <cell r="FE15">
            <v>0</v>
          </cell>
          <cell r="FJ15">
            <v>648.84238872377136</v>
          </cell>
        </row>
        <row r="16">
          <cell r="A16" t="str">
            <v>NP007</v>
          </cell>
          <cell r="B16" t="str">
            <v>Sandía</v>
          </cell>
          <cell r="ET16">
            <v>13747.734650548511</v>
          </cell>
          <cell r="EY16">
            <v>115.23078083874005</v>
          </cell>
          <cell r="FA16">
            <v>13862.965431387251</v>
          </cell>
          <cell r="FB16">
            <v>0</v>
          </cell>
          <cell r="FC16">
            <v>0.22564155870614885</v>
          </cell>
          <cell r="FD16">
            <v>0</v>
          </cell>
          <cell r="FE16">
            <v>0</v>
          </cell>
          <cell r="FJ16">
            <v>2257.4248439171733</v>
          </cell>
        </row>
        <row r="17">
          <cell r="A17" t="str">
            <v>NP008</v>
          </cell>
          <cell r="B17" t="str">
            <v>Melón</v>
          </cell>
          <cell r="ET17">
            <v>39677.497994424542</v>
          </cell>
          <cell r="EY17">
            <v>101.89657048922848</v>
          </cell>
          <cell r="FA17">
            <v>39779.394564913768</v>
          </cell>
          <cell r="FB17">
            <v>0</v>
          </cell>
          <cell r="FC17">
            <v>0.11638346346102757</v>
          </cell>
          <cell r="FD17">
            <v>0</v>
          </cell>
          <cell r="FE17">
            <v>0</v>
          </cell>
          <cell r="FJ17">
            <v>985.18657493462945</v>
          </cell>
        </row>
        <row r="18">
          <cell r="A18" t="str">
            <v>NP009</v>
          </cell>
          <cell r="B18" t="str">
            <v>Cebolla</v>
          </cell>
          <cell r="ET18">
            <v>6704.4685642789636</v>
          </cell>
          <cell r="EY18">
            <v>1125.9905139770581</v>
          </cell>
          <cell r="FA18">
            <v>7830.4590782560217</v>
          </cell>
          <cell r="FB18">
            <v>0</v>
          </cell>
          <cell r="FC18">
            <v>140.57614730188027</v>
          </cell>
          <cell r="FD18">
            <v>0</v>
          </cell>
          <cell r="FE18">
            <v>0</v>
          </cell>
          <cell r="FJ18">
            <v>7198.305931825369</v>
          </cell>
        </row>
        <row r="19">
          <cell r="A19" t="str">
            <v>NP010</v>
          </cell>
          <cell r="B19" t="str">
            <v>Chayote</v>
          </cell>
          <cell r="ET19">
            <v>11907.967219531234</v>
          </cell>
          <cell r="EY19">
            <v>0</v>
          </cell>
          <cell r="FA19">
            <v>11907.967219531234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J19">
            <v>3811.1767708547209</v>
          </cell>
        </row>
        <row r="20">
          <cell r="A20" t="str">
            <v>NP011</v>
          </cell>
          <cell r="B20" t="str">
            <v>Papa</v>
          </cell>
          <cell r="ET20">
            <v>25163.134722838709</v>
          </cell>
          <cell r="EY20">
            <v>1384.6820654641083</v>
          </cell>
          <cell r="FA20">
            <v>26547.816788302818</v>
          </cell>
          <cell r="FB20">
            <v>0</v>
          </cell>
          <cell r="FC20">
            <v>552.20507831745499</v>
          </cell>
          <cell r="FD20">
            <v>0</v>
          </cell>
          <cell r="FE20">
            <v>0</v>
          </cell>
          <cell r="FJ20">
            <v>10260.466947887569</v>
          </cell>
        </row>
        <row r="21">
          <cell r="A21" t="str">
            <v>NP012</v>
          </cell>
          <cell r="B21" t="str">
            <v>Raíces y tubérculos n.c.p.</v>
          </cell>
          <cell r="ET21">
            <v>52067.934101214174</v>
          </cell>
          <cell r="EY21">
            <v>2407.8961863852478</v>
          </cell>
          <cell r="FA21">
            <v>54475.83028759942</v>
          </cell>
          <cell r="FB21">
            <v>16.259361844818336</v>
          </cell>
          <cell r="FC21">
            <v>244.09969392402436</v>
          </cell>
          <cell r="FD21">
            <v>0</v>
          </cell>
          <cell r="FE21">
            <v>0</v>
          </cell>
          <cell r="FJ21">
            <v>18398.254866688181</v>
          </cell>
        </row>
        <row r="22">
          <cell r="A22" t="str">
            <v>NP013</v>
          </cell>
          <cell r="B22" t="str">
            <v>Hortalizas n.c.p.</v>
          </cell>
          <cell r="ET22">
            <v>48349.491433959876</v>
          </cell>
          <cell r="EY22">
            <v>3574.01487255135</v>
          </cell>
          <cell r="FA22">
            <v>51923.506306511226</v>
          </cell>
          <cell r="FB22">
            <v>83.949712008453375</v>
          </cell>
          <cell r="FC22">
            <v>69.320663348899785</v>
          </cell>
          <cell r="FD22">
            <v>0</v>
          </cell>
          <cell r="FE22">
            <v>0</v>
          </cell>
          <cell r="FJ22">
            <v>24709.161727692313</v>
          </cell>
        </row>
        <row r="23">
          <cell r="A23" t="str">
            <v>NP014</v>
          </cell>
          <cell r="B23" t="str">
            <v>Caña de azúcar</v>
          </cell>
          <cell r="ET23">
            <v>83094.032334490985</v>
          </cell>
          <cell r="EY23">
            <v>24.04471666111635</v>
          </cell>
          <cell r="FA23">
            <v>83118.077051152097</v>
          </cell>
          <cell r="FB23">
            <v>0</v>
          </cell>
          <cell r="FC23">
            <v>2.0568132150401257E-3</v>
          </cell>
          <cell r="FD23">
            <v>0</v>
          </cell>
          <cell r="FE23">
            <v>0</v>
          </cell>
          <cell r="FJ23">
            <v>0</v>
          </cell>
        </row>
        <row r="24">
          <cell r="A24" t="str">
            <v>NP015</v>
          </cell>
          <cell r="B24" t="str">
            <v>Flores</v>
          </cell>
          <cell r="ET24">
            <v>24017.89722623138</v>
          </cell>
          <cell r="EY24">
            <v>435.23101166367132</v>
          </cell>
          <cell r="FA24">
            <v>24453.128237895053</v>
          </cell>
          <cell r="FB24">
            <v>0</v>
          </cell>
          <cell r="FC24">
            <v>22.463715454275292</v>
          </cell>
          <cell r="FD24">
            <v>0</v>
          </cell>
          <cell r="FE24">
            <v>0</v>
          </cell>
          <cell r="FJ24">
            <v>4121.803125127748</v>
          </cell>
        </row>
        <row r="25">
          <cell r="A25" t="str">
            <v>NP016</v>
          </cell>
          <cell r="B25" t="str">
            <v>Follajes</v>
          </cell>
          <cell r="ET25">
            <v>7127.0525384398907</v>
          </cell>
          <cell r="EY25">
            <v>0</v>
          </cell>
          <cell r="FA25">
            <v>7127.0525384398907</v>
          </cell>
          <cell r="FB25">
            <v>44.17922476821775</v>
          </cell>
          <cell r="FC25">
            <v>0</v>
          </cell>
          <cell r="FD25">
            <v>0</v>
          </cell>
          <cell r="FE25">
            <v>0</v>
          </cell>
          <cell r="FJ25">
            <v>1058.0323146027251</v>
          </cell>
        </row>
        <row r="26">
          <cell r="A26" t="str">
            <v>NP017</v>
          </cell>
          <cell r="B26" t="str">
            <v>Banano</v>
          </cell>
          <cell r="ET26">
            <v>363898.11293832061</v>
          </cell>
          <cell r="EY26">
            <v>387.44969822532113</v>
          </cell>
          <cell r="FA26">
            <v>364285.56263654592</v>
          </cell>
          <cell r="FB26">
            <v>0</v>
          </cell>
          <cell r="FC26">
            <v>2.0057723115222932</v>
          </cell>
          <cell r="FD26">
            <v>55300.272498119426</v>
          </cell>
          <cell r="FE26">
            <v>0</v>
          </cell>
          <cell r="FJ26">
            <v>42050.36059077199</v>
          </cell>
        </row>
        <row r="27">
          <cell r="A27" t="str">
            <v>NP018</v>
          </cell>
          <cell r="B27" t="str">
            <v>Plátano</v>
          </cell>
          <cell r="ET27">
            <v>16174.757278472549</v>
          </cell>
          <cell r="EY27">
            <v>260.80202235582652</v>
          </cell>
          <cell r="FA27">
            <v>16435.559300828376</v>
          </cell>
          <cell r="FB27">
            <v>0</v>
          </cell>
          <cell r="FC27">
            <v>0.34581474483143532</v>
          </cell>
          <cell r="FD27">
            <v>0</v>
          </cell>
          <cell r="FE27">
            <v>0</v>
          </cell>
          <cell r="FJ27">
            <v>6365.3602633429964</v>
          </cell>
        </row>
        <row r="28">
          <cell r="A28" t="str">
            <v>NP019</v>
          </cell>
          <cell r="B28" t="str">
            <v>Piña</v>
          </cell>
          <cell r="ET28">
            <v>384666.95490734244</v>
          </cell>
          <cell r="EY28">
            <v>33.697711331994419</v>
          </cell>
          <cell r="FA28">
            <v>384700.65261867444</v>
          </cell>
          <cell r="FB28">
            <v>0</v>
          </cell>
          <cell r="FC28">
            <v>1.4087103703073303</v>
          </cell>
          <cell r="FD28">
            <v>0</v>
          </cell>
          <cell r="FE28">
            <v>0</v>
          </cell>
          <cell r="FJ28">
            <v>25249.928368849454</v>
          </cell>
        </row>
        <row r="29">
          <cell r="A29" t="str">
            <v>NP020</v>
          </cell>
          <cell r="B29" t="str">
            <v>Palma aceitera</v>
          </cell>
          <cell r="ET29">
            <v>89797.781639809866</v>
          </cell>
          <cell r="EY29">
            <v>0</v>
          </cell>
          <cell r="FA29">
            <v>89797.781639809866</v>
          </cell>
          <cell r="FB29">
            <v>0</v>
          </cell>
          <cell r="FC29">
            <v>0</v>
          </cell>
          <cell r="FD29">
            <v>0</v>
          </cell>
          <cell r="FE29">
            <v>658.43191316999992</v>
          </cell>
          <cell r="FJ29">
            <v>0</v>
          </cell>
        </row>
        <row r="30">
          <cell r="A30" t="str">
            <v>NP021</v>
          </cell>
          <cell r="B30" t="str">
            <v>Café en fruta</v>
          </cell>
          <cell r="ET30">
            <v>223457.5694731627</v>
          </cell>
          <cell r="EY30">
            <v>132.35947046917477</v>
          </cell>
          <cell r="FA30">
            <v>223589.92894363188</v>
          </cell>
          <cell r="FB30">
            <v>0</v>
          </cell>
          <cell r="FC30">
            <v>15.501743893898453</v>
          </cell>
          <cell r="FD30">
            <v>0</v>
          </cell>
          <cell r="FE30">
            <v>0</v>
          </cell>
          <cell r="FJ30">
            <v>0</v>
          </cell>
        </row>
        <row r="31">
          <cell r="A31" t="str">
            <v>NP022</v>
          </cell>
          <cell r="B31" t="str">
            <v>Mango</v>
          </cell>
          <cell r="ET31">
            <v>9879.3891483955504</v>
          </cell>
          <cell r="EY31">
            <v>194.37514467836831</v>
          </cell>
          <cell r="FA31">
            <v>10073.764293073918</v>
          </cell>
          <cell r="FB31">
            <v>0</v>
          </cell>
          <cell r="FC31">
            <v>13.991714763570911</v>
          </cell>
          <cell r="FD31">
            <v>0</v>
          </cell>
          <cell r="FE31">
            <v>0</v>
          </cell>
          <cell r="FJ31">
            <v>5023.5781162253115</v>
          </cell>
        </row>
        <row r="32">
          <cell r="A32" t="str">
            <v>NP023</v>
          </cell>
          <cell r="B32" t="str">
            <v>Naranja</v>
          </cell>
          <cell r="ET32">
            <v>22465.877519604936</v>
          </cell>
          <cell r="EY32">
            <v>5208.1345392083822</v>
          </cell>
          <cell r="FA32">
            <v>27674.012058813318</v>
          </cell>
          <cell r="FB32">
            <v>0</v>
          </cell>
          <cell r="FC32">
            <v>57.372193046856594</v>
          </cell>
          <cell r="FD32">
            <v>0</v>
          </cell>
          <cell r="FE32">
            <v>0</v>
          </cell>
          <cell r="FJ32">
            <v>13003.818111882996</v>
          </cell>
        </row>
        <row r="33">
          <cell r="A33" t="str">
            <v>NP024</v>
          </cell>
          <cell r="B33" t="str">
            <v>Palmito</v>
          </cell>
          <cell r="ET33">
            <v>8082.7704244514707</v>
          </cell>
          <cell r="EY33">
            <v>48.351627794378004</v>
          </cell>
          <cell r="FA33">
            <v>8131.1220522458489</v>
          </cell>
          <cell r="FB33">
            <v>40.618417363085108</v>
          </cell>
          <cell r="FC33">
            <v>0.23485992640239742</v>
          </cell>
          <cell r="FD33">
            <v>0</v>
          </cell>
          <cell r="FE33">
            <v>0</v>
          </cell>
          <cell r="FJ33">
            <v>0</v>
          </cell>
        </row>
        <row r="34">
          <cell r="A34" t="str">
            <v>NP025</v>
          </cell>
          <cell r="B34" t="str">
            <v>Otros productos de plantas no perennes y perennes n.c.p.</v>
          </cell>
          <cell r="ET34">
            <v>7218.9452085240882</v>
          </cell>
          <cell r="EY34">
            <v>25239.977568514914</v>
          </cell>
          <cell r="FA34">
            <v>32458.922777039003</v>
          </cell>
          <cell r="FB34">
            <v>246.76749653476949</v>
          </cell>
          <cell r="FC34">
            <v>234.7408444747152</v>
          </cell>
          <cell r="FD34">
            <v>0</v>
          </cell>
          <cell r="FE34">
            <v>0</v>
          </cell>
          <cell r="FJ34">
            <v>5145.9575228348367</v>
          </cell>
        </row>
        <row r="35">
          <cell r="A35" t="str">
            <v>NP026</v>
          </cell>
          <cell r="B35" t="str">
            <v>Otras frutas, nueces y otros frutos oleaginosos</v>
          </cell>
          <cell r="ET35">
            <v>15941.907035636927</v>
          </cell>
          <cell r="EY35">
            <v>33944.609861338002</v>
          </cell>
          <cell r="FA35">
            <v>49886.516896974928</v>
          </cell>
          <cell r="FB35">
            <v>2316.854228930049</v>
          </cell>
          <cell r="FC35">
            <v>415.20126838399329</v>
          </cell>
          <cell r="FD35">
            <v>0</v>
          </cell>
          <cell r="FE35">
            <v>0</v>
          </cell>
          <cell r="FJ35">
            <v>15594.400421054033</v>
          </cell>
        </row>
        <row r="36">
          <cell r="A36" t="str">
            <v>NP027</v>
          </cell>
          <cell r="B36" t="str">
            <v>Plantas y raíces vivas</v>
          </cell>
          <cell r="ET36">
            <v>41060.838136204693</v>
          </cell>
          <cell r="EY36">
            <v>7110.5933407297689</v>
          </cell>
          <cell r="FA36">
            <v>48171.431476934464</v>
          </cell>
          <cell r="FB36">
            <v>11.989046408726306</v>
          </cell>
          <cell r="FC36">
            <v>3.5495738726383399</v>
          </cell>
          <cell r="FD36">
            <v>0</v>
          </cell>
          <cell r="FE36">
            <v>0</v>
          </cell>
          <cell r="FJ36">
            <v>19414.104632099545</v>
          </cell>
        </row>
        <row r="37">
          <cell r="A37" t="str">
            <v>NP028</v>
          </cell>
          <cell r="B37" t="str">
            <v>Ganado bovino</v>
          </cell>
          <cell r="ET37">
            <v>133718.56083259115</v>
          </cell>
          <cell r="EY37">
            <v>658.64046475147347</v>
          </cell>
          <cell r="FA37">
            <v>134377.20129734263</v>
          </cell>
          <cell r="FB37">
            <v>0</v>
          </cell>
          <cell r="FC37">
            <v>1.0723899980258214</v>
          </cell>
          <cell r="FD37">
            <v>0</v>
          </cell>
          <cell r="FE37">
            <v>0</v>
          </cell>
          <cell r="FJ37">
            <v>924.87860002547154</v>
          </cell>
        </row>
        <row r="38">
          <cell r="A38" t="str">
            <v>NP029</v>
          </cell>
          <cell r="B38" t="str">
            <v>Ganado porcino</v>
          </cell>
          <cell r="ET38">
            <v>77455.998317459307</v>
          </cell>
          <cell r="EY38">
            <v>233.27199306403747</v>
          </cell>
          <cell r="FA38">
            <v>77689.270310523338</v>
          </cell>
          <cell r="FB38">
            <v>0</v>
          </cell>
          <cell r="FC38">
            <v>0.24123454159343111</v>
          </cell>
          <cell r="FD38">
            <v>0</v>
          </cell>
          <cell r="FE38">
            <v>0</v>
          </cell>
          <cell r="FJ38">
            <v>0</v>
          </cell>
        </row>
        <row r="39">
          <cell r="A39" t="str">
            <v>NP030</v>
          </cell>
          <cell r="B39" t="str">
            <v>Pollo en pie</v>
          </cell>
          <cell r="ET39">
            <v>138185.42989701501</v>
          </cell>
          <cell r="EY39">
            <v>1751.599374288407</v>
          </cell>
          <cell r="FA39">
            <v>139937.02927130341</v>
          </cell>
          <cell r="FB39">
            <v>0</v>
          </cell>
          <cell r="FC39">
            <v>1.720214617362454</v>
          </cell>
          <cell r="FD39">
            <v>0</v>
          </cell>
          <cell r="FE39">
            <v>0</v>
          </cell>
          <cell r="FJ39">
            <v>0</v>
          </cell>
        </row>
        <row r="40">
          <cell r="A40" t="str">
            <v>NP031</v>
          </cell>
          <cell r="B40" t="str">
            <v>Otros animales vivos</v>
          </cell>
          <cell r="ET40">
            <v>3903.4013863347609</v>
          </cell>
          <cell r="EY40">
            <v>554.81507823594541</v>
          </cell>
          <cell r="FA40">
            <v>4458.2164645707062</v>
          </cell>
          <cell r="FB40">
            <v>463.97110566349602</v>
          </cell>
          <cell r="FC40">
            <v>12.039705187899949</v>
          </cell>
          <cell r="FD40">
            <v>0</v>
          </cell>
          <cell r="FE40">
            <v>0</v>
          </cell>
          <cell r="FJ40">
            <v>0</v>
          </cell>
        </row>
        <row r="41">
          <cell r="A41" t="str">
            <v>NP032</v>
          </cell>
          <cell r="B41" t="str">
            <v>Huevos</v>
          </cell>
          <cell r="ET41">
            <v>57768.910618306072</v>
          </cell>
          <cell r="EY41">
            <v>651.45581010758713</v>
          </cell>
          <cell r="FA41">
            <v>58420.366428413661</v>
          </cell>
          <cell r="FB41">
            <v>9.2242432939138883</v>
          </cell>
          <cell r="FC41">
            <v>0.34456974479449154</v>
          </cell>
          <cell r="FD41">
            <v>0</v>
          </cell>
          <cell r="FE41">
            <v>0</v>
          </cell>
          <cell r="FJ41">
            <v>20139.20013400077</v>
          </cell>
        </row>
        <row r="42">
          <cell r="A42" t="str">
            <v>NP033</v>
          </cell>
          <cell r="B42" t="str">
            <v>Leche cruda</v>
          </cell>
          <cell r="ET42">
            <v>154905.15233432999</v>
          </cell>
          <cell r="EY42">
            <v>0</v>
          </cell>
          <cell r="FA42">
            <v>154905.15233432999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J42">
            <v>799.56547539680003</v>
          </cell>
        </row>
        <row r="43">
          <cell r="A43" t="str">
            <v>NP034</v>
          </cell>
          <cell r="B43" t="str">
            <v>Otros productos animales n.c.p.</v>
          </cell>
          <cell r="ET43">
            <v>2845.5548265948073</v>
          </cell>
          <cell r="EY43">
            <v>140.09336895375571</v>
          </cell>
          <cell r="FA43">
            <v>2985.6481955485629</v>
          </cell>
          <cell r="FB43">
            <v>1.1968410029989502E-4</v>
          </cell>
          <cell r="FC43">
            <v>0.10339348052850909</v>
          </cell>
          <cell r="FD43">
            <v>0</v>
          </cell>
          <cell r="FE43">
            <v>0</v>
          </cell>
          <cell r="FJ43">
            <v>0</v>
          </cell>
        </row>
        <row r="44">
          <cell r="A44" t="str">
            <v>NP035</v>
          </cell>
          <cell r="B44" t="str">
            <v>Servicios de apoyo a la agricultura, la ganadería y actividades postcosecha</v>
          </cell>
          <cell r="ET44">
            <v>67554.784319292827</v>
          </cell>
          <cell r="EY44">
            <v>0</v>
          </cell>
          <cell r="FA44">
            <v>67554.784319292827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J44">
            <v>0</v>
          </cell>
        </row>
        <row r="45">
          <cell r="A45" t="str">
            <v>NP036</v>
          </cell>
          <cell r="B45" t="str">
            <v>Productos de la silvicultura, de la extracción de la madera y de la caza</v>
          </cell>
          <cell r="ET45">
            <v>84410.105929064361</v>
          </cell>
          <cell r="EY45">
            <v>829.37306383558996</v>
          </cell>
          <cell r="FA45">
            <v>85239.478992899953</v>
          </cell>
          <cell r="FB45">
            <v>236.9679540283218</v>
          </cell>
          <cell r="FC45">
            <v>5.4651013266942758</v>
          </cell>
          <cell r="FD45">
            <v>0</v>
          </cell>
          <cell r="FE45">
            <v>0</v>
          </cell>
          <cell r="FJ45">
            <v>0</v>
          </cell>
        </row>
        <row r="46">
          <cell r="A46" t="str">
            <v>NP037</v>
          </cell>
          <cell r="B46" t="str">
            <v>Productos de la pesca</v>
          </cell>
          <cell r="ET46">
            <v>32851.770780418236</v>
          </cell>
          <cell r="EY46">
            <v>13031.707142030044</v>
          </cell>
          <cell r="FA46">
            <v>45883.477922448277</v>
          </cell>
          <cell r="FB46">
            <v>30.16145430773938</v>
          </cell>
          <cell r="FC46">
            <v>128.65207909395738</v>
          </cell>
          <cell r="FD46">
            <v>0</v>
          </cell>
          <cell r="FE46">
            <v>0</v>
          </cell>
          <cell r="FJ46">
            <v>3573.9515540709381</v>
          </cell>
        </row>
        <row r="47">
          <cell r="A47" t="str">
            <v>NP038</v>
          </cell>
          <cell r="B47" t="str">
            <v>Productos de la acuicultura</v>
          </cell>
          <cell r="ET47">
            <v>20089.306380028131</v>
          </cell>
          <cell r="EY47">
            <v>98.746983821865953</v>
          </cell>
          <cell r="FA47">
            <v>20188.053363849998</v>
          </cell>
          <cell r="FB47">
            <v>0</v>
          </cell>
          <cell r="FC47">
            <v>9.745557170851022</v>
          </cell>
          <cell r="FD47">
            <v>0</v>
          </cell>
          <cell r="FE47">
            <v>0</v>
          </cell>
          <cell r="FJ47">
            <v>0</v>
          </cell>
        </row>
        <row r="48">
          <cell r="A48" t="str">
            <v>NP039</v>
          </cell>
          <cell r="B48" t="str">
            <v>Piedra, arena y arcilla</v>
          </cell>
          <cell r="ET48">
            <v>67263.220290407509</v>
          </cell>
          <cell r="EY48">
            <v>5088.3212849744259</v>
          </cell>
          <cell r="FA48">
            <v>72351.54157538194</v>
          </cell>
          <cell r="FB48">
            <v>2573.2622438704657</v>
          </cell>
          <cell r="FC48">
            <v>43.661263659966536</v>
          </cell>
          <cell r="FD48">
            <v>0</v>
          </cell>
          <cell r="FE48">
            <v>0</v>
          </cell>
          <cell r="FJ48">
            <v>7533.529726088409</v>
          </cell>
        </row>
        <row r="49">
          <cell r="A49" t="str">
            <v>NP040</v>
          </cell>
          <cell r="B49" t="str">
            <v>Sal</v>
          </cell>
          <cell r="ET49">
            <v>231.7929216</v>
          </cell>
          <cell r="EY49">
            <v>2772.641322810945</v>
          </cell>
          <cell r="FA49">
            <v>3004.4342444109452</v>
          </cell>
          <cell r="FB49">
            <v>10.218498005240672</v>
          </cell>
          <cell r="FC49">
            <v>79.122730362092994</v>
          </cell>
          <cell r="FD49">
            <v>0</v>
          </cell>
          <cell r="FE49">
            <v>0</v>
          </cell>
          <cell r="FJ49">
            <v>0.48312444954920408</v>
          </cell>
        </row>
        <row r="50">
          <cell r="A50" t="str">
            <v>NP041</v>
          </cell>
          <cell r="B50" t="str">
            <v>Petróleo y gas natural</v>
          </cell>
          <cell r="ET50">
            <v>0</v>
          </cell>
          <cell r="EY50">
            <v>109967.55540096368</v>
          </cell>
          <cell r="FA50">
            <v>109967.55540096368</v>
          </cell>
          <cell r="FB50">
            <v>0</v>
          </cell>
          <cell r="FC50">
            <v>9.1144663214254282E-2</v>
          </cell>
          <cell r="FD50">
            <v>0</v>
          </cell>
          <cell r="FE50">
            <v>0</v>
          </cell>
          <cell r="FJ50">
            <v>0</v>
          </cell>
        </row>
        <row r="51">
          <cell r="A51" t="str">
            <v>NP042</v>
          </cell>
          <cell r="B51" t="str">
            <v xml:space="preserve">Otros minerales metálicos, no metálicos y servicios de apoyo </v>
          </cell>
          <cell r="ET51">
            <v>193.98500000000001</v>
          </cell>
          <cell r="EY51">
            <v>19161.49111384006</v>
          </cell>
          <cell r="FA51">
            <v>19355.476113840061</v>
          </cell>
          <cell r="FB51">
            <v>1057.4893008204228</v>
          </cell>
          <cell r="FC51">
            <v>9.9753448540553791</v>
          </cell>
          <cell r="FD51">
            <v>0</v>
          </cell>
          <cell r="FE51">
            <v>0</v>
          </cell>
          <cell r="FJ51">
            <v>1841.1712046317248</v>
          </cell>
        </row>
        <row r="52">
          <cell r="A52" t="str">
            <v>NP043</v>
          </cell>
          <cell r="B52" t="str">
            <v>Carne y despojos comestibles de aves</v>
          </cell>
          <cell r="ET52">
            <v>196868.80086521182</v>
          </cell>
          <cell r="EY52">
            <v>448.63889842486941</v>
          </cell>
          <cell r="FA52">
            <v>197317.43976363668</v>
          </cell>
          <cell r="FB52">
            <v>3451.3645536959953</v>
          </cell>
          <cell r="FC52">
            <v>50.365146551624136</v>
          </cell>
          <cell r="FD52">
            <v>0</v>
          </cell>
          <cell r="FE52">
            <v>0</v>
          </cell>
          <cell r="FJ52">
            <v>63504.67314958643</v>
          </cell>
        </row>
        <row r="53">
          <cell r="A53" t="str">
            <v>NP044</v>
          </cell>
          <cell r="B53" t="str">
            <v>Carne y despojos comestibles de ganado vacuno</v>
          </cell>
          <cell r="ET53">
            <v>164678.9874530597</v>
          </cell>
          <cell r="EY53">
            <v>10652.669900000001</v>
          </cell>
          <cell r="FA53">
            <v>175331.65735305971</v>
          </cell>
          <cell r="FB53">
            <v>1941.4297683228149</v>
          </cell>
          <cell r="FC53">
            <v>54.550155989020197</v>
          </cell>
          <cell r="FD53">
            <v>0</v>
          </cell>
          <cell r="FE53">
            <v>0</v>
          </cell>
          <cell r="FJ53">
            <v>35975.347016211919</v>
          </cell>
        </row>
        <row r="54">
          <cell r="A54" t="str">
            <v>NP045</v>
          </cell>
          <cell r="B54" t="str">
            <v>Carne y despojos comestibles de ganado porcino</v>
          </cell>
          <cell r="ET54">
            <v>110140.52616779901</v>
          </cell>
          <cell r="EY54">
            <v>5269.0007900000001</v>
          </cell>
          <cell r="FA54">
            <v>115409.52695779901</v>
          </cell>
          <cell r="FB54">
            <v>1570.9282632118511</v>
          </cell>
          <cell r="FC54">
            <v>392.89180200806453</v>
          </cell>
          <cell r="FD54">
            <v>0</v>
          </cell>
          <cell r="FE54">
            <v>0</v>
          </cell>
          <cell r="FJ54">
            <v>27965.610909298382</v>
          </cell>
        </row>
        <row r="55">
          <cell r="A55" t="str">
            <v>NP046</v>
          </cell>
          <cell r="B55" t="str">
            <v>Embutidos y otros productos cárnicos</v>
          </cell>
          <cell r="ET55">
            <v>158897.07634271219</v>
          </cell>
          <cell r="EY55">
            <v>6621.9950375300177</v>
          </cell>
          <cell r="FA55">
            <v>165519.07138024221</v>
          </cell>
          <cell r="FB55">
            <v>2902.9653629485192</v>
          </cell>
          <cell r="FC55">
            <v>690.60779205755512</v>
          </cell>
          <cell r="FD55">
            <v>0</v>
          </cell>
          <cell r="FE55">
            <v>0</v>
          </cell>
          <cell r="FJ55">
            <v>36585.689420562536</v>
          </cell>
        </row>
        <row r="56">
          <cell r="A56" t="str">
            <v>NP047</v>
          </cell>
          <cell r="B56" t="str">
            <v>Pescados, crustáceos y moluscos conservados</v>
          </cell>
          <cell r="ET56">
            <v>105474.28980731824</v>
          </cell>
          <cell r="EY56">
            <v>25288.263576252375</v>
          </cell>
          <cell r="FA56">
            <v>130762.55338357062</v>
          </cell>
          <cell r="FB56">
            <v>711.70139585222023</v>
          </cell>
          <cell r="FC56">
            <v>2307.2152454687075</v>
          </cell>
          <cell r="FD56">
            <v>0</v>
          </cell>
          <cell r="FE56">
            <v>0</v>
          </cell>
          <cell r="FJ56">
            <v>32737.098067278272</v>
          </cell>
        </row>
        <row r="57">
          <cell r="A57" t="str">
            <v>NP048</v>
          </cell>
          <cell r="B57" t="str">
            <v>Frutas, legumbres y hortalizas en conserva</v>
          </cell>
          <cell r="ET57">
            <v>270047.26830445079</v>
          </cell>
          <cell r="EY57">
            <v>67065.416382850512</v>
          </cell>
          <cell r="FA57">
            <v>337112.68468730128</v>
          </cell>
          <cell r="FB57">
            <v>14142.234966971362</v>
          </cell>
          <cell r="FC57">
            <v>4058.197899637516</v>
          </cell>
          <cell r="FD57">
            <v>0</v>
          </cell>
          <cell r="FE57">
            <v>0</v>
          </cell>
          <cell r="FJ57">
            <v>35315.360734958769</v>
          </cell>
        </row>
        <row r="58">
          <cell r="A58" t="str">
            <v>NP049</v>
          </cell>
          <cell r="B58" t="str">
            <v>Aceites vegetales crudos y refinados</v>
          </cell>
          <cell r="ET58">
            <v>172528.64834996976</v>
          </cell>
          <cell r="EY58">
            <v>32385.074332665754</v>
          </cell>
          <cell r="FA58">
            <v>204913.72268263553</v>
          </cell>
          <cell r="FB58">
            <v>337.29678033165277</v>
          </cell>
          <cell r="FC58">
            <v>1445.222258980544</v>
          </cell>
          <cell r="FD58">
            <v>0</v>
          </cell>
          <cell r="FE58">
            <v>0</v>
          </cell>
          <cell r="FJ58">
            <v>36764.797849404044</v>
          </cell>
        </row>
        <row r="59">
          <cell r="A59" t="str">
            <v>NP050</v>
          </cell>
          <cell r="B59" t="str">
            <v>Otros aceites y grasas de origen vegetal y animal n.c.p.</v>
          </cell>
          <cell r="ET59">
            <v>75594.442854950772</v>
          </cell>
          <cell r="EY59">
            <v>6780.74017</v>
          </cell>
          <cell r="FA59">
            <v>82375.183024950777</v>
          </cell>
          <cell r="FB59">
            <v>0</v>
          </cell>
          <cell r="FC59">
            <v>453.20237425316185</v>
          </cell>
          <cell r="FD59">
            <v>0</v>
          </cell>
          <cell r="FE59">
            <v>0</v>
          </cell>
          <cell r="FJ59">
            <v>26247.288970810332</v>
          </cell>
        </row>
        <row r="60">
          <cell r="A60" t="str">
            <v>NP051</v>
          </cell>
          <cell r="B60" t="str">
            <v>Productos lácteos</v>
          </cell>
          <cell r="ET60">
            <v>319430.97662552004</v>
          </cell>
          <cell r="EY60">
            <v>15955.360525181142</v>
          </cell>
          <cell r="FA60">
            <v>335386.33715070121</v>
          </cell>
          <cell r="FB60">
            <v>6594.535679882174</v>
          </cell>
          <cell r="FC60">
            <v>1273.3257790675914</v>
          </cell>
          <cell r="FD60">
            <v>0</v>
          </cell>
          <cell r="FE60">
            <v>0</v>
          </cell>
          <cell r="FJ60">
            <v>142986.35218049819</v>
          </cell>
        </row>
        <row r="61">
          <cell r="A61" t="str">
            <v>NP052</v>
          </cell>
          <cell r="B61" t="str">
            <v xml:space="preserve">Arroz descascarillado, elaborado y semielaborado </v>
          </cell>
          <cell r="ET61">
            <v>148934.626194463</v>
          </cell>
          <cell r="EY61">
            <v>7717.7899198038949</v>
          </cell>
          <cell r="FA61">
            <v>156652.4161142669</v>
          </cell>
          <cell r="FB61">
            <v>147.42236241592002</v>
          </cell>
          <cell r="FC61">
            <v>1155.660863954256</v>
          </cell>
          <cell r="FD61">
            <v>0</v>
          </cell>
          <cell r="FE61">
            <v>70.180011262372986</v>
          </cell>
          <cell r="FJ61">
            <v>11146.293573613171</v>
          </cell>
        </row>
        <row r="62">
          <cell r="A62" t="str">
            <v>NP053</v>
          </cell>
          <cell r="B62" t="str">
            <v>Harina de Trigo</v>
          </cell>
          <cell r="ET62">
            <v>70180.447297775812</v>
          </cell>
          <cell r="EY62">
            <v>5029.0742399999999</v>
          </cell>
          <cell r="FA62">
            <v>75209.521537775814</v>
          </cell>
          <cell r="FB62">
            <v>0</v>
          </cell>
          <cell r="FC62">
            <v>27.797915172486235</v>
          </cell>
          <cell r="FD62">
            <v>0</v>
          </cell>
          <cell r="FE62">
            <v>0</v>
          </cell>
          <cell r="FJ62">
            <v>6784.9155219345266</v>
          </cell>
        </row>
        <row r="63">
          <cell r="A63" t="str">
            <v>NP054</v>
          </cell>
          <cell r="B63" t="str">
            <v>Otros productos de molinería n.c.p., almidones y sus derivados</v>
          </cell>
          <cell r="ET63">
            <v>34262.079001854356</v>
          </cell>
          <cell r="EY63">
            <v>34024.253212103467</v>
          </cell>
          <cell r="FA63">
            <v>68286.332213957823</v>
          </cell>
          <cell r="FB63">
            <v>4957.1374512995471</v>
          </cell>
          <cell r="FC63">
            <v>1184.4996328374432</v>
          </cell>
          <cell r="FD63">
            <v>0</v>
          </cell>
          <cell r="FE63">
            <v>196.46780973762705</v>
          </cell>
          <cell r="FJ63">
            <v>23540.478708361021</v>
          </cell>
        </row>
        <row r="64">
          <cell r="A64" t="str">
            <v>NP055</v>
          </cell>
          <cell r="B64" t="str">
            <v>Productos de panadería</v>
          </cell>
          <cell r="ET64">
            <v>245750.80333467372</v>
          </cell>
          <cell r="EY64">
            <v>25597.099516674036</v>
          </cell>
          <cell r="FA64">
            <v>271347.90285134775</v>
          </cell>
          <cell r="FB64">
            <v>13271.954071977309</v>
          </cell>
          <cell r="FC64">
            <v>1180.685493183322</v>
          </cell>
          <cell r="FD64">
            <v>0</v>
          </cell>
          <cell r="FE64">
            <v>0</v>
          </cell>
          <cell r="FJ64">
            <v>68703.621550413183</v>
          </cell>
        </row>
        <row r="65">
          <cell r="A65" t="str">
            <v>NP056</v>
          </cell>
          <cell r="B65" t="str">
            <v>Azúcar de caña, melazas, jarabes y otros azúcares</v>
          </cell>
          <cell r="ET65">
            <v>156441.11986980872</v>
          </cell>
          <cell r="EY65">
            <v>1440.3219574170071</v>
          </cell>
          <cell r="FA65">
            <v>157881.44182722573</v>
          </cell>
          <cell r="FB65">
            <v>395.60724809528801</v>
          </cell>
          <cell r="FC65">
            <v>8.0785071247516207</v>
          </cell>
          <cell r="FD65">
            <v>0</v>
          </cell>
          <cell r="FE65">
            <v>0</v>
          </cell>
          <cell r="FJ65">
            <v>29683.338187736976</v>
          </cell>
        </row>
        <row r="66">
          <cell r="A66" t="str">
            <v>NP057</v>
          </cell>
          <cell r="B66" t="str">
            <v>Cacao, chocolates y productos de confitería</v>
          </cell>
          <cell r="ET66">
            <v>22931.52974891309</v>
          </cell>
          <cell r="EY66">
            <v>27903.000466543155</v>
          </cell>
          <cell r="FA66">
            <v>50834.530215456245</v>
          </cell>
          <cell r="FB66">
            <v>3379.6099670673907</v>
          </cell>
          <cell r="FC66">
            <v>2291.6455069151903</v>
          </cell>
          <cell r="FD66">
            <v>0</v>
          </cell>
          <cell r="FE66">
            <v>0</v>
          </cell>
          <cell r="FJ66">
            <v>16074.566058477911</v>
          </cell>
        </row>
        <row r="67">
          <cell r="A67" t="str">
            <v>NP058</v>
          </cell>
          <cell r="B67" t="str">
            <v>Macarrones, fideos y productos farináceos análogos</v>
          </cell>
          <cell r="ET67">
            <v>24779.999999999996</v>
          </cell>
          <cell r="EY67">
            <v>2411.0132823883509</v>
          </cell>
          <cell r="FA67">
            <v>27191.013282388347</v>
          </cell>
          <cell r="FB67">
            <v>0</v>
          </cell>
          <cell r="FC67">
            <v>304.6919194157656</v>
          </cell>
          <cell r="FD67">
            <v>0</v>
          </cell>
          <cell r="FE67">
            <v>0</v>
          </cell>
          <cell r="FJ67">
            <v>4188.0529542317799</v>
          </cell>
        </row>
        <row r="68">
          <cell r="A68" t="str">
            <v>NP059</v>
          </cell>
          <cell r="B68" t="str">
            <v>Café oro</v>
          </cell>
          <cell r="ET68">
            <v>229948.9564721747</v>
          </cell>
          <cell r="EY68">
            <v>15912.389372949538</v>
          </cell>
          <cell r="FA68">
            <v>245861.34584512425</v>
          </cell>
          <cell r="FB68">
            <v>0</v>
          </cell>
          <cell r="FC68">
            <v>2271.2357203723413</v>
          </cell>
          <cell r="FD68">
            <v>0</v>
          </cell>
          <cell r="FE68">
            <v>0</v>
          </cell>
          <cell r="FJ68">
            <v>4410.0896073636286</v>
          </cell>
        </row>
        <row r="69">
          <cell r="A69" t="str">
            <v>NP060</v>
          </cell>
          <cell r="B69" t="str">
            <v>Café molido, soluble, extractos y concentrados</v>
          </cell>
          <cell r="ET69">
            <v>91505.819113699428</v>
          </cell>
          <cell r="EY69">
            <v>4363.4471675266168</v>
          </cell>
          <cell r="FA69">
            <v>95869.266281226039</v>
          </cell>
          <cell r="FB69">
            <v>8296.0281451098472</v>
          </cell>
          <cell r="FC69">
            <v>351.98259520012522</v>
          </cell>
          <cell r="FD69">
            <v>2641.7652050000002</v>
          </cell>
          <cell r="FE69">
            <v>0</v>
          </cell>
          <cell r="FJ69">
            <v>16848.177525525225</v>
          </cell>
        </row>
        <row r="70">
          <cell r="A70" t="str">
            <v>NP061</v>
          </cell>
          <cell r="B70" t="str">
            <v>Comidas, platos preparados y otros productos alimenticios</v>
          </cell>
          <cell r="ET70">
            <v>312963.82091203233</v>
          </cell>
          <cell r="EY70">
            <v>100425.31796549134</v>
          </cell>
          <cell r="FA70">
            <v>413389.13887752366</v>
          </cell>
          <cell r="FB70">
            <v>18941.859177685514</v>
          </cell>
          <cell r="FC70">
            <v>3289.1887162984594</v>
          </cell>
          <cell r="FD70">
            <v>0</v>
          </cell>
          <cell r="FE70">
            <v>0</v>
          </cell>
          <cell r="FJ70">
            <v>80997.631044590671</v>
          </cell>
        </row>
        <row r="71">
          <cell r="A71" t="str">
            <v>NP062</v>
          </cell>
          <cell r="B71" t="str">
            <v>Alimentos preparados para animales</v>
          </cell>
          <cell r="ET71">
            <v>182671.5629584071</v>
          </cell>
          <cell r="EY71">
            <v>20852.585525395822</v>
          </cell>
          <cell r="FA71">
            <v>203524.14848380291</v>
          </cell>
          <cell r="FB71">
            <v>5040.711790528464</v>
          </cell>
          <cell r="FC71">
            <v>574.32581010420461</v>
          </cell>
          <cell r="FD71">
            <v>0</v>
          </cell>
          <cell r="FE71">
            <v>0</v>
          </cell>
          <cell r="FJ71">
            <v>28663.782731405605</v>
          </cell>
        </row>
        <row r="72">
          <cell r="A72" t="str">
            <v>NP063</v>
          </cell>
          <cell r="B72" t="str">
            <v>Bebidas alcohólicas destiladas y vinos</v>
          </cell>
          <cell r="ET72">
            <v>52647.65899112606</v>
          </cell>
          <cell r="EY72">
            <v>23659.848758134591</v>
          </cell>
          <cell r="FA72">
            <v>76307.507749260651</v>
          </cell>
          <cell r="FB72">
            <v>8954.288559648443</v>
          </cell>
          <cell r="FC72">
            <v>13441.864609861408</v>
          </cell>
          <cell r="FD72">
            <v>0</v>
          </cell>
          <cell r="FE72">
            <v>27765.114988227939</v>
          </cell>
          <cell r="FJ72">
            <v>16642.319920035246</v>
          </cell>
        </row>
        <row r="73">
          <cell r="A73" t="str">
            <v>NP064</v>
          </cell>
          <cell r="B73" t="str">
            <v>Cerveza, malta, bebidas no alcohólicas y agua embotellada</v>
          </cell>
          <cell r="ET73">
            <v>370069.4972846522</v>
          </cell>
          <cell r="EY73">
            <v>20325.846920268021</v>
          </cell>
          <cell r="FA73">
            <v>390395.34420492023</v>
          </cell>
          <cell r="FB73">
            <v>36912.95504923405</v>
          </cell>
          <cell r="FC73">
            <v>5051.9557604058909</v>
          </cell>
          <cell r="FD73">
            <v>0</v>
          </cell>
          <cell r="FE73">
            <v>36969.152215753682</v>
          </cell>
          <cell r="FJ73">
            <v>90776.344430778146</v>
          </cell>
        </row>
        <row r="74">
          <cell r="A74" t="str">
            <v>NP065</v>
          </cell>
          <cell r="B74" t="str">
            <v>Productos de tabaco</v>
          </cell>
          <cell r="ET74">
            <v>21657.805777176665</v>
          </cell>
          <cell r="EY74">
            <v>9235.5296079703949</v>
          </cell>
          <cell r="FA74">
            <v>30893.33538514706</v>
          </cell>
          <cell r="FB74">
            <v>4102.4520150001799</v>
          </cell>
          <cell r="FC74">
            <v>10305.951086024181</v>
          </cell>
          <cell r="FD74">
            <v>0</v>
          </cell>
          <cell r="FE74">
            <v>3126.7295144882091</v>
          </cell>
          <cell r="FJ74">
            <v>12378.350824275392</v>
          </cell>
        </row>
        <row r="75">
          <cell r="A75" t="str">
            <v>NP066</v>
          </cell>
          <cell r="B75" t="str">
            <v>Artículos textiles, excepto prendas de vestir</v>
          </cell>
          <cell r="ET75">
            <v>36438.706566627181</v>
          </cell>
          <cell r="EY75">
            <v>160771.15369133526</v>
          </cell>
          <cell r="FA75">
            <v>197209.86025796243</v>
          </cell>
          <cell r="FB75">
            <v>5257.8975239030769</v>
          </cell>
          <cell r="FC75">
            <v>4222.7198306150431</v>
          </cell>
          <cell r="FD75">
            <v>0</v>
          </cell>
          <cell r="FE75">
            <v>0</v>
          </cell>
          <cell r="FJ75">
            <v>21919.68344922952</v>
          </cell>
        </row>
        <row r="76">
          <cell r="A76" t="str">
            <v>NP067</v>
          </cell>
          <cell r="B76" t="str">
            <v>Prendas de vestir</v>
          </cell>
          <cell r="ET76">
            <v>116338.68823519614</v>
          </cell>
          <cell r="EY76">
            <v>134913.73771695854</v>
          </cell>
          <cell r="FA76">
            <v>251252.42595215468</v>
          </cell>
          <cell r="FB76">
            <v>27819.027294234325</v>
          </cell>
          <cell r="FC76">
            <v>15741.7041294214</v>
          </cell>
          <cell r="FD76">
            <v>0</v>
          </cell>
          <cell r="FE76">
            <v>0</v>
          </cell>
          <cell r="FJ76">
            <v>91629.512950783857</v>
          </cell>
        </row>
        <row r="77">
          <cell r="A77" t="str">
            <v>NP068</v>
          </cell>
          <cell r="B77" t="str">
            <v>Cuero y productos conexos, excepto calzado</v>
          </cell>
          <cell r="ET77">
            <v>20142.454125000007</v>
          </cell>
          <cell r="EY77">
            <v>27247.8920190143</v>
          </cell>
          <cell r="FA77">
            <v>47390.346144014307</v>
          </cell>
          <cell r="FB77">
            <v>1285.6679838770224</v>
          </cell>
          <cell r="FC77">
            <v>1952.792396683958</v>
          </cell>
          <cell r="FD77">
            <v>0</v>
          </cell>
          <cell r="FE77">
            <v>0</v>
          </cell>
          <cell r="FJ77">
            <v>7181.3494400581785</v>
          </cell>
        </row>
        <row r="78">
          <cell r="A78" t="str">
            <v>NP069</v>
          </cell>
          <cell r="B78" t="str">
            <v>Calzado</v>
          </cell>
          <cell r="ET78">
            <v>3544.4263184299998</v>
          </cell>
          <cell r="EY78">
            <v>66942.936092582881</v>
          </cell>
          <cell r="FA78">
            <v>70487.362411012873</v>
          </cell>
          <cell r="FB78">
            <v>11188.477379564065</v>
          </cell>
          <cell r="FC78">
            <v>8017.9644306614891</v>
          </cell>
          <cell r="FD78">
            <v>0</v>
          </cell>
          <cell r="FE78">
            <v>0</v>
          </cell>
          <cell r="FJ78">
            <v>44980.022640449461</v>
          </cell>
        </row>
        <row r="79">
          <cell r="A79" t="str">
            <v>NP070</v>
          </cell>
          <cell r="B79" t="str">
            <v>Madera y corcho, productos de madera y corcho, excepto muebles; artículos de paja y materiales trenzables</v>
          </cell>
          <cell r="ET79">
            <v>62269.783779910271</v>
          </cell>
          <cell r="EY79">
            <v>32120.171021357299</v>
          </cell>
          <cell r="FA79">
            <v>94389.954801267566</v>
          </cell>
          <cell r="FB79">
            <v>2988.0054740675578</v>
          </cell>
          <cell r="FC79">
            <v>2066.8558594286997</v>
          </cell>
          <cell r="FD79">
            <v>0</v>
          </cell>
          <cell r="FE79">
            <v>0</v>
          </cell>
          <cell r="FJ79">
            <v>18232.928047917314</v>
          </cell>
        </row>
        <row r="80">
          <cell r="A80" t="str">
            <v>NP071</v>
          </cell>
          <cell r="B80" t="str">
            <v>Papel y productos de papel</v>
          </cell>
          <cell r="ET80">
            <v>304640.37462878396</v>
          </cell>
          <cell r="EY80">
            <v>299661.95458874479</v>
          </cell>
          <cell r="FA80">
            <v>604302.32921752869</v>
          </cell>
          <cell r="FB80">
            <v>5517.9146024596139</v>
          </cell>
          <cell r="FC80">
            <v>3631.9672131989491</v>
          </cell>
          <cell r="FD80">
            <v>0</v>
          </cell>
          <cell r="FE80">
            <v>0</v>
          </cell>
          <cell r="FJ80">
            <v>85376.673504111706</v>
          </cell>
        </row>
        <row r="81">
          <cell r="A81" t="str">
            <v>NP072</v>
          </cell>
          <cell r="B81" t="str">
            <v>Productos de la edición, impresión y grabaciones excepto de programas informáticos</v>
          </cell>
          <cell r="ET81">
            <v>153020.2491661979</v>
          </cell>
          <cell r="EY81">
            <v>43852.265645596337</v>
          </cell>
          <cell r="FA81">
            <v>196872.51481179424</v>
          </cell>
          <cell r="FB81">
            <v>3713.9082691248373</v>
          </cell>
          <cell r="FC81">
            <v>1353.111620635166</v>
          </cell>
          <cell r="FD81">
            <v>0</v>
          </cell>
          <cell r="FE81">
            <v>0</v>
          </cell>
          <cell r="FJ81">
            <v>22513.299231899869</v>
          </cell>
        </row>
        <row r="82">
          <cell r="A82" t="str">
            <v>NP073</v>
          </cell>
          <cell r="B82" t="str">
            <v>Gasolina</v>
          </cell>
          <cell r="ET82">
            <v>343655.62090106652</v>
          </cell>
          <cell r="EY82">
            <v>481551.98315561633</v>
          </cell>
          <cell r="FA82">
            <v>825207.6040566829</v>
          </cell>
          <cell r="FB82">
            <v>0</v>
          </cell>
          <cell r="FC82">
            <v>95602.514665203504</v>
          </cell>
          <cell r="FD82">
            <v>0</v>
          </cell>
          <cell r="FE82">
            <v>119585.08933354719</v>
          </cell>
          <cell r="FJ82">
            <v>120118.58491317845</v>
          </cell>
        </row>
        <row r="83">
          <cell r="A83" t="str">
            <v>NP074</v>
          </cell>
          <cell r="B83" t="str">
            <v>Diesel</v>
          </cell>
          <cell r="ET83">
            <v>210652.87763808796</v>
          </cell>
          <cell r="EY83">
            <v>425697.16100000002</v>
          </cell>
          <cell r="FA83">
            <v>636350.03863808792</v>
          </cell>
          <cell r="FB83">
            <v>0</v>
          </cell>
          <cell r="FC83">
            <v>84513.656886522003</v>
          </cell>
          <cell r="FD83">
            <v>0</v>
          </cell>
          <cell r="FE83">
            <v>53626.349608812641</v>
          </cell>
          <cell r="FJ83">
            <v>79375.390017717582</v>
          </cell>
        </row>
        <row r="84">
          <cell r="A84" t="str">
            <v>NP075</v>
          </cell>
          <cell r="B84" t="str">
            <v>Bunker</v>
          </cell>
          <cell r="ET84">
            <v>3968</v>
          </cell>
          <cell r="EY84">
            <v>85392.928857579536</v>
          </cell>
          <cell r="FA84">
            <v>89360.928857579536</v>
          </cell>
          <cell r="FB84">
            <v>0</v>
          </cell>
          <cell r="FC84">
            <v>16953.058068443799</v>
          </cell>
          <cell r="FD84">
            <v>0</v>
          </cell>
          <cell r="FE84">
            <v>618.05323361651972</v>
          </cell>
          <cell r="FJ84">
            <v>0</v>
          </cell>
        </row>
        <row r="85">
          <cell r="A85" t="str">
            <v>NP076</v>
          </cell>
          <cell r="B85" t="str">
            <v>Aceites y grasas lubricantes</v>
          </cell>
          <cell r="ET85">
            <v>0</v>
          </cell>
          <cell r="EY85">
            <v>13467.410888974751</v>
          </cell>
          <cell r="FA85">
            <v>13467.410888974751</v>
          </cell>
          <cell r="FB85">
            <v>2121.4679219627492</v>
          </cell>
          <cell r="FC85">
            <v>566.03593032178799</v>
          </cell>
          <cell r="FD85">
            <v>0</v>
          </cell>
          <cell r="FE85">
            <v>0</v>
          </cell>
          <cell r="FJ85">
            <v>8249.1065379076499</v>
          </cell>
        </row>
        <row r="86">
          <cell r="A86" t="str">
            <v>NP077</v>
          </cell>
          <cell r="B86" t="str">
            <v>Otros productos derivados del petróleo y de coque</v>
          </cell>
          <cell r="ET86">
            <v>1429.7463379285036</v>
          </cell>
          <cell r="EY86">
            <v>52815.399418381647</v>
          </cell>
          <cell r="FA86">
            <v>54245.14575631015</v>
          </cell>
          <cell r="FB86">
            <v>4034.8606715112937</v>
          </cell>
          <cell r="FC86">
            <v>10488.136640003</v>
          </cell>
          <cell r="FD86">
            <v>0</v>
          </cell>
          <cell r="FE86">
            <v>266.25745746136931</v>
          </cell>
          <cell r="FJ86">
            <v>4327.9505415736394</v>
          </cell>
        </row>
        <row r="87">
          <cell r="A87" t="str">
            <v>NP078</v>
          </cell>
          <cell r="B87" t="str">
            <v>Sustancias químicas básicas y abonos y compuestos de nitrógeno</v>
          </cell>
          <cell r="ET87">
            <v>139421.24325361408</v>
          </cell>
          <cell r="EY87">
            <v>291576.92286926717</v>
          </cell>
          <cell r="FA87">
            <v>430998.16612288123</v>
          </cell>
          <cell r="FB87">
            <v>2968.9481384996857</v>
          </cell>
          <cell r="FC87">
            <v>589.47391389001052</v>
          </cell>
          <cell r="FD87">
            <v>0</v>
          </cell>
          <cell r="FE87">
            <v>0</v>
          </cell>
          <cell r="FJ87">
            <v>42095.514090492841</v>
          </cell>
        </row>
        <row r="88">
          <cell r="A88" t="str">
            <v>NP079</v>
          </cell>
          <cell r="B88" t="str">
            <v>Plásticos y caucho sintético en formas primarias</v>
          </cell>
          <cell r="ET88">
            <v>12288.738448031383</v>
          </cell>
          <cell r="EY88">
            <v>243669.77931047487</v>
          </cell>
          <cell r="FA88">
            <v>255958.51775850626</v>
          </cell>
          <cell r="FB88">
            <v>1081.3552544713457</v>
          </cell>
          <cell r="FC88">
            <v>588.4212134993802</v>
          </cell>
          <cell r="FD88">
            <v>0</v>
          </cell>
          <cell r="FE88">
            <v>0</v>
          </cell>
          <cell r="FJ88">
            <v>11880.57949869935</v>
          </cell>
        </row>
        <row r="89">
          <cell r="A89" t="str">
            <v>NP080</v>
          </cell>
          <cell r="B89" t="str">
            <v>Pesticidas y otros productos químicos de uso agropecuario</v>
          </cell>
          <cell r="ET89">
            <v>74196.869629008725</v>
          </cell>
          <cell r="EY89">
            <v>66817.224832651089</v>
          </cell>
          <cell r="FA89">
            <v>141014.09446165981</v>
          </cell>
          <cell r="FB89">
            <v>5746.3070047634856</v>
          </cell>
          <cell r="FC89">
            <v>466.88238959066427</v>
          </cell>
          <cell r="FD89">
            <v>0</v>
          </cell>
          <cell r="FE89">
            <v>0</v>
          </cell>
          <cell r="FJ89">
            <v>39754.85322631248</v>
          </cell>
        </row>
        <row r="90">
          <cell r="A90" t="str">
            <v>NP081</v>
          </cell>
          <cell r="B90" t="str">
            <v>Pinturas, barnices, revestimientos, tintas de imprenta y masillas</v>
          </cell>
          <cell r="ET90">
            <v>65032.467151986988</v>
          </cell>
          <cell r="EY90">
            <v>27764.173313760566</v>
          </cell>
          <cell r="FA90">
            <v>92796.64046574755</v>
          </cell>
          <cell r="FB90">
            <v>4880.8073090679645</v>
          </cell>
          <cell r="FC90">
            <v>1095.7376048477902</v>
          </cell>
          <cell r="FD90">
            <v>0</v>
          </cell>
          <cell r="FE90">
            <v>113.26640150282688</v>
          </cell>
          <cell r="FJ90">
            <v>28384.09727873962</v>
          </cell>
        </row>
        <row r="91">
          <cell r="A91" t="str">
            <v>NP082</v>
          </cell>
          <cell r="B91" t="str">
            <v>Jabones, detergentes, perfumes y preparados de tocador</v>
          </cell>
          <cell r="ET91">
            <v>91730.481762516443</v>
          </cell>
          <cell r="EY91">
            <v>116904.61425161941</v>
          </cell>
          <cell r="FA91">
            <v>208635.09601413587</v>
          </cell>
          <cell r="FB91">
            <v>27343.703435198808</v>
          </cell>
          <cell r="FC91">
            <v>20337.523595101306</v>
          </cell>
          <cell r="FD91">
            <v>0</v>
          </cell>
          <cell r="FE91">
            <v>1330.9966219035296</v>
          </cell>
          <cell r="FJ91">
            <v>103832.37937237191</v>
          </cell>
        </row>
        <row r="92">
          <cell r="A92" t="str">
            <v>NP083</v>
          </cell>
          <cell r="B92" t="str">
            <v>Fibras artificiales y productos químicos n.c.p</v>
          </cell>
          <cell r="ET92">
            <v>44957.243876400971</v>
          </cell>
          <cell r="EY92">
            <v>105488.84911892519</v>
          </cell>
          <cell r="FA92">
            <v>150446.09299532615</v>
          </cell>
          <cell r="FB92">
            <v>1139.3430416646634</v>
          </cell>
          <cell r="FC92">
            <v>1238.7567512397079</v>
          </cell>
          <cell r="FD92">
            <v>0</v>
          </cell>
          <cell r="FE92">
            <v>0</v>
          </cell>
          <cell r="FJ92">
            <v>21013.028606693144</v>
          </cell>
        </row>
        <row r="93">
          <cell r="A93" t="str">
            <v>NP084</v>
          </cell>
          <cell r="B93" t="str">
            <v>Productos farmacéuticos y medicinales</v>
          </cell>
          <cell r="ET93">
            <v>196977.68834745162</v>
          </cell>
          <cell r="EY93">
            <v>299164.53786971606</v>
          </cell>
          <cell r="FA93">
            <v>496142.22621716768</v>
          </cell>
          <cell r="FB93">
            <v>481.7689305752321</v>
          </cell>
          <cell r="FC93">
            <v>189.21043125841527</v>
          </cell>
          <cell r="FD93">
            <v>0</v>
          </cell>
          <cell r="FE93">
            <v>0</v>
          </cell>
          <cell r="FJ93">
            <v>110327.61450735528</v>
          </cell>
        </row>
        <row r="94">
          <cell r="A94" t="str">
            <v>NP085</v>
          </cell>
          <cell r="B94" t="str">
            <v>Productos de caucho</v>
          </cell>
          <cell r="ET94">
            <v>162293.23697428417</v>
          </cell>
          <cell r="EY94">
            <v>73388.46439022859</v>
          </cell>
          <cell r="FA94">
            <v>235681.70136451276</v>
          </cell>
          <cell r="FB94">
            <v>8556.9569980952128</v>
          </cell>
          <cell r="FC94">
            <v>3162.944581333687</v>
          </cell>
          <cell r="FD94">
            <v>0</v>
          </cell>
          <cell r="FE94">
            <v>0</v>
          </cell>
          <cell r="FJ94">
            <v>25055.75726069184</v>
          </cell>
        </row>
        <row r="95">
          <cell r="A95" t="str">
            <v>NP086</v>
          </cell>
          <cell r="B95" t="str">
            <v>Perfiles, tubería y conexiones de plástico rígido sin soporte</v>
          </cell>
          <cell r="ET95">
            <v>36531.080427405504</v>
          </cell>
          <cell r="EY95">
            <v>27550.784223244722</v>
          </cell>
          <cell r="FA95">
            <v>64081.864650650226</v>
          </cell>
          <cell r="FB95">
            <v>3748.8813166305576</v>
          </cell>
          <cell r="FC95">
            <v>423.81136484056282</v>
          </cell>
          <cell r="FD95">
            <v>0</v>
          </cell>
          <cell r="FE95">
            <v>0</v>
          </cell>
          <cell r="FJ95">
            <v>14553.38859535536</v>
          </cell>
        </row>
        <row r="96">
          <cell r="A96" t="str">
            <v>NP087</v>
          </cell>
          <cell r="B96" t="str">
            <v>Otros productos de plástico</v>
          </cell>
          <cell r="ET96">
            <v>229057.22946956308</v>
          </cell>
          <cell r="EY96">
            <v>225631.48336197852</v>
          </cell>
          <cell r="FA96">
            <v>454688.7128315416</v>
          </cell>
          <cell r="FB96">
            <v>5675.2600749961748</v>
          </cell>
          <cell r="FC96">
            <v>6638.566142166148</v>
          </cell>
          <cell r="FD96">
            <v>0</v>
          </cell>
          <cell r="FE96">
            <v>0</v>
          </cell>
          <cell r="FJ96">
            <v>42027.537948269222</v>
          </cell>
        </row>
        <row r="97">
          <cell r="A97" t="str">
            <v>NP088</v>
          </cell>
          <cell r="B97" t="str">
            <v>Vidrio y productos de vidrio</v>
          </cell>
          <cell r="ET97">
            <v>60277.1069848267</v>
          </cell>
          <cell r="EY97">
            <v>23264.949430596469</v>
          </cell>
          <cell r="FA97">
            <v>83542.056415423169</v>
          </cell>
          <cell r="FB97">
            <v>2151.2177064535631</v>
          </cell>
          <cell r="FC97">
            <v>884.3134704525454</v>
          </cell>
          <cell r="FD97">
            <v>0</v>
          </cell>
          <cell r="FE97">
            <v>0</v>
          </cell>
          <cell r="FJ97">
            <v>10556.690721168559</v>
          </cell>
        </row>
        <row r="98">
          <cell r="A98" t="str">
            <v>NP089</v>
          </cell>
          <cell r="B98" t="str">
            <v>Productos refractarios, materiales de construcción de arcilla y otros productos de porcelana y cerámica</v>
          </cell>
          <cell r="ET98">
            <v>16277.954999998767</v>
          </cell>
          <cell r="EY98">
            <v>39042.795102349046</v>
          </cell>
          <cell r="FA98">
            <v>55320.750102347811</v>
          </cell>
          <cell r="FB98">
            <v>2308.4917785647208</v>
          </cell>
          <cell r="FC98">
            <v>2596.2986912450297</v>
          </cell>
          <cell r="FD98">
            <v>0</v>
          </cell>
          <cell r="FE98">
            <v>0</v>
          </cell>
          <cell r="FJ98">
            <v>19866.737303429869</v>
          </cell>
        </row>
        <row r="99">
          <cell r="A99" t="str">
            <v>NP090</v>
          </cell>
          <cell r="B99" t="str">
            <v>Cemento, cal y yeso</v>
          </cell>
          <cell r="ET99">
            <v>114219.21990115964</v>
          </cell>
          <cell r="EY99">
            <v>6297.0653428826863</v>
          </cell>
          <cell r="FA99">
            <v>120516.28524404233</v>
          </cell>
          <cell r="FB99">
            <v>8077.6134706751582</v>
          </cell>
          <cell r="FC99">
            <v>325.27489209964921</v>
          </cell>
          <cell r="FD99">
            <v>0</v>
          </cell>
          <cell r="FE99">
            <v>4041.8967204400001</v>
          </cell>
          <cell r="FJ99">
            <v>30671.440803165839</v>
          </cell>
        </row>
        <row r="100">
          <cell r="A100" t="str">
            <v>NP091</v>
          </cell>
          <cell r="B100" t="str">
            <v xml:space="preserve">Artículos de hormigón, cemento y yeso y otros productos minerales no metálicos n.c.p. </v>
          </cell>
          <cell r="ET100">
            <v>144865.3540664927</v>
          </cell>
          <cell r="EY100">
            <v>24210.418195617345</v>
          </cell>
          <cell r="FA100">
            <v>169075.77226211005</v>
          </cell>
          <cell r="FB100">
            <v>24779.282185192547</v>
          </cell>
          <cell r="FC100">
            <v>893.62660967265299</v>
          </cell>
          <cell r="FD100">
            <v>0</v>
          </cell>
          <cell r="FE100">
            <v>0</v>
          </cell>
          <cell r="FJ100">
            <v>32052.557196434394</v>
          </cell>
        </row>
        <row r="101">
          <cell r="A101" t="str">
            <v>NP092</v>
          </cell>
          <cell r="B101" t="str">
            <v xml:space="preserve">Productos Básicos de Hierro y Acero </v>
          </cell>
          <cell r="ET101">
            <v>115928.03765643503</v>
          </cell>
          <cell r="EY101">
            <v>309710.68062664359</v>
          </cell>
          <cell r="FA101">
            <v>425638.71828307863</v>
          </cell>
          <cell r="FB101">
            <v>7479.0252254321304</v>
          </cell>
          <cell r="FC101">
            <v>2861.5219418685351</v>
          </cell>
          <cell r="FD101">
            <v>0</v>
          </cell>
          <cell r="FE101">
            <v>0</v>
          </cell>
          <cell r="FJ101">
            <v>51661.192767713845</v>
          </cell>
        </row>
        <row r="102">
          <cell r="A102" t="str">
            <v>NP093</v>
          </cell>
          <cell r="B102" t="str">
            <v>Productos primarios de aluminio, zinc, oro, plata y otros semiacabados por un proceso de fundición</v>
          </cell>
          <cell r="ET102">
            <v>70985.819670176556</v>
          </cell>
          <cell r="EY102">
            <v>142318.40839368204</v>
          </cell>
          <cell r="FA102">
            <v>213304.22806385858</v>
          </cell>
          <cell r="FB102">
            <v>2610.1029652473735</v>
          </cell>
          <cell r="FC102">
            <v>1265.0049233179134</v>
          </cell>
          <cell r="FD102">
            <v>0</v>
          </cell>
          <cell r="FE102">
            <v>0</v>
          </cell>
          <cell r="FJ102">
            <v>10041.263646487105</v>
          </cell>
        </row>
        <row r="103">
          <cell r="A103" t="str">
            <v>NP094</v>
          </cell>
          <cell r="B103" t="str">
            <v>Productos metálicos para uso estructural, tanques, depósitos, recipientes de metal y generadores de vapor</v>
          </cell>
          <cell r="ET103">
            <v>71184.766891068779</v>
          </cell>
          <cell r="EY103">
            <v>38233.652762135229</v>
          </cell>
          <cell r="FA103">
            <v>109418.41965320401</v>
          </cell>
          <cell r="FB103">
            <v>8252.4168682321942</v>
          </cell>
          <cell r="FC103">
            <v>850.50118939880372</v>
          </cell>
          <cell r="FD103">
            <v>0</v>
          </cell>
          <cell r="FE103">
            <v>0</v>
          </cell>
          <cell r="FJ103">
            <v>16032.035457847784</v>
          </cell>
        </row>
        <row r="104">
          <cell r="A104" t="str">
            <v>NP095</v>
          </cell>
          <cell r="B104" t="str">
            <v>Otros productos de metal</v>
          </cell>
          <cell r="ET104">
            <v>100255.07114243179</v>
          </cell>
          <cell r="EY104">
            <v>237228.06154166366</v>
          </cell>
          <cell r="FA104">
            <v>337483.13268409541</v>
          </cell>
          <cell r="FB104">
            <v>7265.0896561113186</v>
          </cell>
          <cell r="FC104">
            <v>5982.904937680566</v>
          </cell>
          <cell r="FD104">
            <v>0</v>
          </cell>
          <cell r="FE104">
            <v>1.1863690120020973</v>
          </cell>
          <cell r="FJ104">
            <v>51198.529780520905</v>
          </cell>
        </row>
        <row r="105">
          <cell r="A105" t="str">
            <v>NP096</v>
          </cell>
          <cell r="B105" t="str">
            <v>Componentes y tableros electrónicos, computadoras y equipo periférico</v>
          </cell>
          <cell r="ET105">
            <v>46032.235359236598</v>
          </cell>
          <cell r="EY105">
            <v>483450.03579519235</v>
          </cell>
          <cell r="FA105">
            <v>529482.27115442895</v>
          </cell>
          <cell r="FB105">
            <v>16831.04675898538</v>
          </cell>
          <cell r="FC105">
            <v>253.95975228166674</v>
          </cell>
          <cell r="FD105">
            <v>0</v>
          </cell>
          <cell r="FE105">
            <v>0</v>
          </cell>
          <cell r="FJ105">
            <v>13832.377962402665</v>
          </cell>
        </row>
        <row r="106">
          <cell r="A106" t="str">
            <v>NP097</v>
          </cell>
          <cell r="B106" t="str">
            <v>Equipos de comunicaciones y aparatos electrónicos de consumo</v>
          </cell>
          <cell r="ET106">
            <v>7828.6668710697686</v>
          </cell>
          <cell r="EY106">
            <v>312127.80444791919</v>
          </cell>
          <cell r="FA106">
            <v>319956.47131898894</v>
          </cell>
          <cell r="FB106">
            <v>16870.301956572428</v>
          </cell>
          <cell r="FC106">
            <v>15090.779066870986</v>
          </cell>
          <cell r="FD106">
            <v>0</v>
          </cell>
          <cell r="FE106">
            <v>1679.6476053883844</v>
          </cell>
          <cell r="FJ106">
            <v>44324.862130557551</v>
          </cell>
        </row>
        <row r="107">
          <cell r="A107" t="str">
            <v>NP098</v>
          </cell>
          <cell r="B107" t="str">
            <v>Equipo de medición, prueba, navegación y control y de relojes</v>
          </cell>
          <cell r="ET107">
            <v>13291.046953453635</v>
          </cell>
          <cell r="EY107">
            <v>59757.755174831196</v>
          </cell>
          <cell r="FA107">
            <v>73048.802128284835</v>
          </cell>
          <cell r="FB107">
            <v>3426.157993378898</v>
          </cell>
          <cell r="FC107">
            <v>778.96613419124947</v>
          </cell>
          <cell r="FD107">
            <v>0</v>
          </cell>
          <cell r="FE107">
            <v>0</v>
          </cell>
          <cell r="FJ107">
            <v>6894.49282069328</v>
          </cell>
        </row>
        <row r="108">
          <cell r="A108" t="str">
            <v>NP099</v>
          </cell>
          <cell r="B108" t="str">
            <v>Equipo de irradiación, electrónico, médico y terapéutico</v>
          </cell>
          <cell r="ET108">
            <v>16002.560000000001</v>
          </cell>
          <cell r="EY108">
            <v>12487.149080929628</v>
          </cell>
          <cell r="FA108">
            <v>28489.709080929628</v>
          </cell>
          <cell r="FB108">
            <v>95.915935998364475</v>
          </cell>
          <cell r="FC108">
            <v>17.812363580603389</v>
          </cell>
          <cell r="FD108">
            <v>0</v>
          </cell>
          <cell r="FE108">
            <v>0</v>
          </cell>
          <cell r="FJ108">
            <v>2660.9694746980858</v>
          </cell>
        </row>
        <row r="109">
          <cell r="A109" t="str">
            <v>NP100</v>
          </cell>
          <cell r="B109" t="str">
            <v>Instrumentos ópticos, fotográfico, soportes magnéticos y ópticos</v>
          </cell>
          <cell r="ET109">
            <v>19232.001376</v>
          </cell>
          <cell r="EY109">
            <v>10907.808281620264</v>
          </cell>
          <cell r="FA109">
            <v>30139.809657620266</v>
          </cell>
          <cell r="FB109">
            <v>668.90924942569507</v>
          </cell>
          <cell r="FC109">
            <v>55.22269245385845</v>
          </cell>
          <cell r="FD109">
            <v>0</v>
          </cell>
          <cell r="FE109">
            <v>0</v>
          </cell>
          <cell r="FJ109">
            <v>867.30103488803456</v>
          </cell>
        </row>
        <row r="110">
          <cell r="A110" t="str">
            <v>NP101</v>
          </cell>
          <cell r="B110" t="str">
            <v>Motores, generadores, transformadores eléctricos, aparatos de distribución y control de la energía eléctrica</v>
          </cell>
          <cell r="ET110">
            <v>68060.867012360744</v>
          </cell>
          <cell r="EY110">
            <v>127273.93873273848</v>
          </cell>
          <cell r="FA110">
            <v>195334.80574509921</v>
          </cell>
          <cell r="FB110">
            <v>7114.8224180858815</v>
          </cell>
          <cell r="FC110">
            <v>1026.3549908414186</v>
          </cell>
          <cell r="FD110">
            <v>0</v>
          </cell>
          <cell r="FE110">
            <v>0</v>
          </cell>
          <cell r="FJ110">
            <v>27493.1820526913</v>
          </cell>
        </row>
        <row r="111">
          <cell r="A111" t="str">
            <v>NP102</v>
          </cell>
          <cell r="B111" t="str">
            <v>Pilas, baterías, acumuladores, cables y dispositivos de cableado</v>
          </cell>
          <cell r="ET111">
            <v>138650.15550812261</v>
          </cell>
          <cell r="EY111">
            <v>91270.234942363415</v>
          </cell>
          <cell r="FA111">
            <v>229920.39045048604</v>
          </cell>
          <cell r="FB111">
            <v>2745.0072875034475</v>
          </cell>
          <cell r="FC111">
            <v>5507.0586979630752</v>
          </cell>
          <cell r="FD111">
            <v>0</v>
          </cell>
          <cell r="FE111">
            <v>616.28553491913374</v>
          </cell>
          <cell r="FJ111">
            <v>25549.831496898718</v>
          </cell>
        </row>
        <row r="112">
          <cell r="A112" t="str">
            <v>NP103</v>
          </cell>
          <cell r="B112" t="str">
            <v>Equipo eléctrico de iluminación</v>
          </cell>
          <cell r="ET112">
            <v>16714.134283343192</v>
          </cell>
          <cell r="EY112">
            <v>21360.630878338699</v>
          </cell>
          <cell r="FA112">
            <v>38074.765161681891</v>
          </cell>
          <cell r="FB112">
            <v>3186.551127275492</v>
          </cell>
          <cell r="FC112">
            <v>1363.1996900609508</v>
          </cell>
          <cell r="FD112">
            <v>0</v>
          </cell>
          <cell r="FE112">
            <v>1.3532701205800479</v>
          </cell>
          <cell r="FJ112">
            <v>13960.923490594108</v>
          </cell>
        </row>
        <row r="113">
          <cell r="A113" t="str">
            <v>NP104</v>
          </cell>
          <cell r="B113" t="str">
            <v>Refrigeradoras, cocinas, lavadoras y otros aparatos de uso doméstico</v>
          </cell>
          <cell r="ET113">
            <v>63302.115489656884</v>
          </cell>
          <cell r="EY113">
            <v>61541.026696052701</v>
          </cell>
          <cell r="FA113">
            <v>124843.14218570958</v>
          </cell>
          <cell r="FB113">
            <v>15014.13296352225</v>
          </cell>
          <cell r="FC113">
            <v>11774.847923696056</v>
          </cell>
          <cell r="FD113">
            <v>0</v>
          </cell>
          <cell r="FE113">
            <v>1035.5380278973282</v>
          </cell>
          <cell r="FJ113">
            <v>37302.304155973849</v>
          </cell>
        </row>
        <row r="114">
          <cell r="A114" t="str">
            <v>NP105</v>
          </cell>
          <cell r="B114" t="str">
            <v>Otros tipos de equipo eléctrico</v>
          </cell>
          <cell r="ET114">
            <v>23851.661680129768</v>
          </cell>
          <cell r="EY114">
            <v>18648.712275245616</v>
          </cell>
          <cell r="FA114">
            <v>42500.373955375384</v>
          </cell>
          <cell r="FB114">
            <v>2101.1813348441083</v>
          </cell>
          <cell r="FC114">
            <v>320.75200932070544</v>
          </cell>
          <cell r="FD114">
            <v>0</v>
          </cell>
          <cell r="FE114">
            <v>19.643986815011885</v>
          </cell>
          <cell r="FJ114">
            <v>4006.7654214889699</v>
          </cell>
        </row>
        <row r="115">
          <cell r="A115" t="str">
            <v>NP106</v>
          </cell>
          <cell r="B115" t="str">
            <v>Maquinaria de uso general y especial, partes y piezas</v>
          </cell>
          <cell r="ET115">
            <v>35110.369192021222</v>
          </cell>
          <cell r="EY115">
            <v>407879.7994398317</v>
          </cell>
          <cell r="FA115">
            <v>442990.1686318529</v>
          </cell>
          <cell r="FB115">
            <v>23114.115341526503</v>
          </cell>
          <cell r="FC115">
            <v>5343.5462101030653</v>
          </cell>
          <cell r="FD115">
            <v>0</v>
          </cell>
          <cell r="FE115">
            <v>26.552637182422778</v>
          </cell>
          <cell r="FJ115">
            <v>82602.237971778013</v>
          </cell>
        </row>
        <row r="116">
          <cell r="A116" t="str">
            <v>NP107</v>
          </cell>
          <cell r="B116" t="str">
            <v>Vehículos automotores, carrocerías, remolques y semirremolques</v>
          </cell>
          <cell r="ET116">
            <v>4017.7488131889559</v>
          </cell>
          <cell r="EY116">
            <v>358163.56669877958</v>
          </cell>
          <cell r="FA116">
            <v>362181.31551196857</v>
          </cell>
          <cell r="FB116">
            <v>76879.541448211501</v>
          </cell>
          <cell r="FC116">
            <v>104206.63449750963</v>
          </cell>
          <cell r="FD116">
            <v>0</v>
          </cell>
          <cell r="FE116">
            <v>17666.677915901975</v>
          </cell>
          <cell r="FJ116">
            <v>88857.241610127603</v>
          </cell>
        </row>
        <row r="117">
          <cell r="A117" t="str">
            <v>NP108</v>
          </cell>
          <cell r="B117" t="str">
            <v>Partes y piezas para vehículos automotores</v>
          </cell>
          <cell r="ET117">
            <v>10343.02530602882</v>
          </cell>
          <cell r="EY117">
            <v>69129.484219555801</v>
          </cell>
          <cell r="FA117">
            <v>79472.509525584624</v>
          </cell>
          <cell r="FB117">
            <v>10129.486497053611</v>
          </cell>
          <cell r="FC117">
            <v>8916.630616912491</v>
          </cell>
          <cell r="FD117">
            <v>0</v>
          </cell>
          <cell r="FE117">
            <v>981.70179381113383</v>
          </cell>
          <cell r="FJ117">
            <v>19839.515050922848</v>
          </cell>
        </row>
        <row r="118">
          <cell r="A118" t="str">
            <v>NP109</v>
          </cell>
          <cell r="B118" t="str">
            <v>Otros tipos de equipo de transporte</v>
          </cell>
          <cell r="ET118">
            <v>3020.2140683500006</v>
          </cell>
          <cell r="EY118">
            <v>46591.314035001473</v>
          </cell>
          <cell r="FA118">
            <v>49611.528103351477</v>
          </cell>
          <cell r="FB118">
            <v>5414.1749302906865</v>
          </cell>
          <cell r="FC118">
            <v>3005.1559846363543</v>
          </cell>
          <cell r="FD118">
            <v>0</v>
          </cell>
          <cell r="FE118">
            <v>378.10212693170428</v>
          </cell>
          <cell r="FJ118">
            <v>16136.697651974295</v>
          </cell>
        </row>
        <row r="119">
          <cell r="A119" t="str">
            <v>NP110</v>
          </cell>
          <cell r="B119" t="str">
            <v>Muebles de madera</v>
          </cell>
          <cell r="ET119">
            <v>81115.654707440059</v>
          </cell>
          <cell r="EY119">
            <v>5815.6960701057187</v>
          </cell>
          <cell r="FA119">
            <v>86931.350777545784</v>
          </cell>
          <cell r="FB119">
            <v>10777.485881201537</v>
          </cell>
          <cell r="FC119">
            <v>689.43566570764096</v>
          </cell>
          <cell r="FD119">
            <v>0</v>
          </cell>
          <cell r="FE119">
            <v>0</v>
          </cell>
          <cell r="FJ119">
            <v>6445.3956715391914</v>
          </cell>
        </row>
        <row r="120">
          <cell r="A120" t="str">
            <v>NP111</v>
          </cell>
          <cell r="B120" t="str">
            <v>Muebles de otro tipo de material, excepto de piedra, hormigón y cerámica</v>
          </cell>
          <cell r="ET120">
            <v>54087.525104504413</v>
          </cell>
          <cell r="EY120">
            <v>41347.620284540368</v>
          </cell>
          <cell r="FA120">
            <v>95435.145389044774</v>
          </cell>
          <cell r="FB120">
            <v>8936.2995225079121</v>
          </cell>
          <cell r="FC120">
            <v>3865.7093144831319</v>
          </cell>
          <cell r="FD120">
            <v>0</v>
          </cell>
          <cell r="FE120">
            <v>0</v>
          </cell>
          <cell r="FJ120">
            <v>24075.131637823095</v>
          </cell>
        </row>
        <row r="121">
          <cell r="A121" t="str">
            <v>NP112</v>
          </cell>
          <cell r="B121" t="str">
            <v>Instrumentos y suministros médicos y dentales</v>
          </cell>
          <cell r="ET121">
            <v>583935.99944833026</v>
          </cell>
          <cell r="EY121">
            <v>96826.321587775848</v>
          </cell>
          <cell r="FA121">
            <v>680762.32103610609</v>
          </cell>
          <cell r="FB121">
            <v>3277.4721046540994</v>
          </cell>
          <cell r="FC121">
            <v>352.50430910286661</v>
          </cell>
          <cell r="FD121">
            <v>0</v>
          </cell>
          <cell r="FE121">
            <v>0</v>
          </cell>
          <cell r="FJ121">
            <v>29963.5872897956</v>
          </cell>
        </row>
        <row r="122">
          <cell r="A122" t="str">
            <v>NP113</v>
          </cell>
          <cell r="B122" t="str">
            <v>Otros productos manufactureros</v>
          </cell>
          <cell r="ET122">
            <v>60592.501249009081</v>
          </cell>
          <cell r="EY122">
            <v>77639.090177155536</v>
          </cell>
          <cell r="FA122">
            <v>138231.59142616461</v>
          </cell>
          <cell r="FB122">
            <v>8140.5738294057883</v>
          </cell>
          <cell r="FC122">
            <v>8489.8983442163226</v>
          </cell>
          <cell r="FD122">
            <v>0</v>
          </cell>
          <cell r="FE122">
            <v>40.686951594133191</v>
          </cell>
          <cell r="FJ122">
            <v>34678.398116884266</v>
          </cell>
        </row>
        <row r="123">
          <cell r="A123" t="str">
            <v>NP114</v>
          </cell>
          <cell r="B123" t="str">
            <v>Desperdicios y desechos</v>
          </cell>
          <cell r="ET123">
            <v>59676.935064196361</v>
          </cell>
          <cell r="EY123">
            <v>20569.009311127233</v>
          </cell>
          <cell r="FA123">
            <v>80245.944375323597</v>
          </cell>
          <cell r="FB123">
            <v>452.69864876432905</v>
          </cell>
          <cell r="FC123">
            <v>50.143593469083619</v>
          </cell>
          <cell r="FD123">
            <v>0</v>
          </cell>
          <cell r="FE123">
            <v>0</v>
          </cell>
          <cell r="FJ123">
            <v>4501.3038914624576</v>
          </cell>
        </row>
        <row r="124">
          <cell r="A124" t="str">
            <v>NP115</v>
          </cell>
          <cell r="B124" t="str">
            <v>Servicios de reparación e instalación de maquinaria y equipo</v>
          </cell>
          <cell r="ET124">
            <v>219791.54482630137</v>
          </cell>
          <cell r="EY124">
            <v>256.98714408000001</v>
          </cell>
          <cell r="FA124">
            <v>220048.53197038136</v>
          </cell>
          <cell r="FB124">
            <v>3679.3663676369147</v>
          </cell>
          <cell r="FC124">
            <v>0</v>
          </cell>
          <cell r="FD124">
            <v>0</v>
          </cell>
          <cell r="FE124">
            <v>0</v>
          </cell>
          <cell r="FJ124">
            <v>0</v>
          </cell>
        </row>
        <row r="125">
          <cell r="A125" t="str">
            <v>NP116</v>
          </cell>
          <cell r="B125" t="str">
            <v>Servicios de manufactura</v>
          </cell>
          <cell r="ET125">
            <v>248483.84209018495</v>
          </cell>
          <cell r="EY125">
            <v>0</v>
          </cell>
          <cell r="FA125">
            <v>248483.84209018495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J125">
            <v>0</v>
          </cell>
        </row>
        <row r="126">
          <cell r="A126" t="str">
            <v>NP117</v>
          </cell>
          <cell r="B126" t="str">
            <v>Energía eléctrica, gas, vapor y aire acondicionado</v>
          </cell>
          <cell r="ET126">
            <v>655939.64818589808</v>
          </cell>
          <cell r="EY126">
            <v>2799.5706788129737</v>
          </cell>
          <cell r="FA126">
            <v>658739.218864711</v>
          </cell>
          <cell r="FB126">
            <v>39796.075872704067</v>
          </cell>
          <cell r="FC126">
            <v>0.46149016973719376</v>
          </cell>
          <cell r="FD126">
            <v>0</v>
          </cell>
          <cell r="FE126">
            <v>0</v>
          </cell>
          <cell r="FJ126">
            <v>0</v>
          </cell>
        </row>
        <row r="127">
          <cell r="A127" t="str">
            <v>NP118</v>
          </cell>
          <cell r="B127" t="str">
            <v>Agua potable y alcantarillado</v>
          </cell>
          <cell r="ET127">
            <v>127199.06969873172</v>
          </cell>
          <cell r="EY127">
            <v>0</v>
          </cell>
          <cell r="FA127">
            <v>127199.06969873172</v>
          </cell>
          <cell r="FB127">
            <v>108.96964883739008</v>
          </cell>
          <cell r="FC127">
            <v>0</v>
          </cell>
          <cell r="FD127">
            <v>0</v>
          </cell>
          <cell r="FE127">
            <v>0</v>
          </cell>
          <cell r="FJ127">
            <v>0</v>
          </cell>
        </row>
        <row r="128">
          <cell r="A128" t="str">
            <v>NP119</v>
          </cell>
          <cell r="B128" t="str">
            <v>Servicio de recogida, tratamiento y eliminación de desechos</v>
          </cell>
          <cell r="ET128">
            <v>103739.09875534519</v>
          </cell>
          <cell r="EY128">
            <v>0</v>
          </cell>
          <cell r="FA128">
            <v>103739.09875534519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J128">
            <v>0</v>
          </cell>
        </row>
        <row r="129">
          <cell r="A129" t="str">
            <v>NP120</v>
          </cell>
          <cell r="B129" t="str">
            <v>Servicios de protección del medio ambiente</v>
          </cell>
          <cell r="ET129">
            <v>12.226337159287045</v>
          </cell>
          <cell r="EY129">
            <v>0</v>
          </cell>
          <cell r="FA129">
            <v>12.226337159287045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J129">
            <v>0</v>
          </cell>
        </row>
        <row r="130">
          <cell r="A130" t="str">
            <v>NP121</v>
          </cell>
          <cell r="B130" t="str">
            <v>Edificaciones residenciales</v>
          </cell>
          <cell r="ET130">
            <v>700627.58194338751</v>
          </cell>
          <cell r="EY130">
            <v>0</v>
          </cell>
          <cell r="FA130">
            <v>700627.58194338751</v>
          </cell>
          <cell r="FB130">
            <v>0</v>
          </cell>
          <cell r="FC130">
            <v>0</v>
          </cell>
          <cell r="FD130">
            <v>0</v>
          </cell>
          <cell r="FE130">
            <v>7956.447738539131</v>
          </cell>
          <cell r="FJ130">
            <v>0</v>
          </cell>
        </row>
        <row r="131">
          <cell r="A131" t="str">
            <v>NP122</v>
          </cell>
          <cell r="B131" t="str">
            <v>Edificaciones no residenciales</v>
          </cell>
          <cell r="ET131">
            <v>873314.22807711875</v>
          </cell>
          <cell r="EY131">
            <v>0</v>
          </cell>
          <cell r="FA131">
            <v>873314.22807711875</v>
          </cell>
          <cell r="FB131">
            <v>0</v>
          </cell>
          <cell r="FC131">
            <v>0</v>
          </cell>
          <cell r="FD131">
            <v>0</v>
          </cell>
          <cell r="FE131">
            <v>991.55226146086898</v>
          </cell>
          <cell r="FJ131">
            <v>0</v>
          </cell>
        </row>
        <row r="132">
          <cell r="A132" t="str">
            <v>NP123</v>
          </cell>
          <cell r="B132" t="str">
            <v>Carreteras y vías férreas</v>
          </cell>
          <cell r="ET132">
            <v>232662.71854994798</v>
          </cell>
          <cell r="EY132">
            <v>0</v>
          </cell>
          <cell r="FA132">
            <v>232662.71854994798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J132">
            <v>0</v>
          </cell>
        </row>
        <row r="133">
          <cell r="A133" t="str">
            <v>NP124</v>
          </cell>
          <cell r="B133" t="str">
            <v>Construcción de proyectos de servicio público y otras obras de ingeniería civil</v>
          </cell>
          <cell r="ET133">
            <v>442222.4427761616</v>
          </cell>
          <cell r="EY133">
            <v>0</v>
          </cell>
          <cell r="FA133">
            <v>442222.4427761616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J133">
            <v>0</v>
          </cell>
        </row>
        <row r="134">
          <cell r="A134" t="str">
            <v>NP125</v>
          </cell>
          <cell r="B134" t="str">
            <v>Servicios especializados de la construcción</v>
          </cell>
          <cell r="ET134">
            <v>542050.75715145504</v>
          </cell>
          <cell r="EY134">
            <v>0</v>
          </cell>
          <cell r="FA134">
            <v>542050.75715145504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J134">
            <v>0</v>
          </cell>
        </row>
        <row r="135">
          <cell r="A135" t="str">
            <v>NP126</v>
          </cell>
          <cell r="B135" t="str">
            <v>Servicios de Comercio</v>
          </cell>
          <cell r="ET135">
            <v>2736697.7788501894</v>
          </cell>
          <cell r="EY135">
            <v>0</v>
          </cell>
          <cell r="FA135">
            <v>2736697.7788501894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J135">
            <v>-2736697.7788501894</v>
          </cell>
        </row>
        <row r="136">
          <cell r="A136" t="str">
            <v>NP127</v>
          </cell>
          <cell r="B136" t="str">
            <v>Mantenimiento y reparación de vehículos automotores</v>
          </cell>
          <cell r="ET136">
            <v>234898.09110132823</v>
          </cell>
          <cell r="EY136">
            <v>456.36491307659662</v>
          </cell>
          <cell r="FA136">
            <v>235354.45601440483</v>
          </cell>
          <cell r="FB136">
            <v>29603.234192671887</v>
          </cell>
          <cell r="FC136">
            <v>0</v>
          </cell>
          <cell r="FD136">
            <v>0</v>
          </cell>
          <cell r="FE136">
            <v>0</v>
          </cell>
          <cell r="FJ136">
            <v>0</v>
          </cell>
        </row>
        <row r="137">
          <cell r="A137" t="str">
            <v>NP128</v>
          </cell>
          <cell r="B137" t="str">
            <v>Servicios de transporte por ferrocarril</v>
          </cell>
          <cell r="ET137">
            <v>1542.8133650199998</v>
          </cell>
          <cell r="EY137">
            <v>0</v>
          </cell>
          <cell r="FA137">
            <v>1542.8133650199998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J137">
            <v>0</v>
          </cell>
        </row>
        <row r="138">
          <cell r="A138" t="str">
            <v>NP129</v>
          </cell>
          <cell r="B138" t="str">
            <v>Servicios de transporte terrestre de pasajeros excepto taxis</v>
          </cell>
          <cell r="ET138">
            <v>361518.20018241875</v>
          </cell>
          <cell r="EY138">
            <v>31697.744555078818</v>
          </cell>
          <cell r="FA138">
            <v>393215.94473749754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J138">
            <v>0</v>
          </cell>
        </row>
        <row r="139">
          <cell r="A139" t="str">
            <v>NP130</v>
          </cell>
          <cell r="B139" t="str">
            <v>Servicio de taxis</v>
          </cell>
          <cell r="ET139">
            <v>303761.79158615513</v>
          </cell>
          <cell r="EY139">
            <v>0</v>
          </cell>
          <cell r="FA139">
            <v>303761.79158615513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J139">
            <v>0</v>
          </cell>
        </row>
        <row r="140">
          <cell r="A140" t="str">
            <v>NP131</v>
          </cell>
          <cell r="B140" t="str">
            <v>Transporte de carga</v>
          </cell>
          <cell r="ET140">
            <v>272327.63584295474</v>
          </cell>
          <cell r="EY140">
            <v>301140.52275607153</v>
          </cell>
          <cell r="FA140">
            <v>272327.63584295427</v>
          </cell>
          <cell r="FB140">
            <v>7772.4404118111588</v>
          </cell>
          <cell r="FC140">
            <v>0</v>
          </cell>
          <cell r="FD140">
            <v>0</v>
          </cell>
          <cell r="FE140">
            <v>0</v>
          </cell>
          <cell r="FJ140">
            <v>-56310.155792887228</v>
          </cell>
        </row>
        <row r="141">
          <cell r="A141" t="str">
            <v>NP132</v>
          </cell>
          <cell r="B141" t="str">
            <v>Transporte de pasajeros por vía marítima y aérea</v>
          </cell>
          <cell r="ET141">
            <v>143750.83378640498</v>
          </cell>
          <cell r="EY141">
            <v>144847.81816145766</v>
          </cell>
          <cell r="FA141">
            <v>288598.65194786264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J141">
            <v>0</v>
          </cell>
        </row>
        <row r="142">
          <cell r="A142" t="str">
            <v>NP133</v>
          </cell>
          <cell r="B142" t="str">
            <v>Servicios de almacenamiento y depósito</v>
          </cell>
          <cell r="ET142">
            <v>21823.858268772536</v>
          </cell>
          <cell r="EY142">
            <v>2351.2250798115156</v>
          </cell>
          <cell r="FA142">
            <v>24175.083348584052</v>
          </cell>
          <cell r="FB142">
            <v>320.44827896723638</v>
          </cell>
          <cell r="FC142">
            <v>0</v>
          </cell>
          <cell r="FD142">
            <v>0</v>
          </cell>
          <cell r="FE142">
            <v>0</v>
          </cell>
          <cell r="FJ142">
            <v>0</v>
          </cell>
        </row>
        <row r="143">
          <cell r="A143" t="str">
            <v>NP134</v>
          </cell>
          <cell r="B143" t="str">
            <v>Servicios de estacionamientos</v>
          </cell>
          <cell r="ET143">
            <v>21943.026562157385</v>
          </cell>
          <cell r="EY143">
            <v>0</v>
          </cell>
          <cell r="FA143">
            <v>21943.026562157385</v>
          </cell>
          <cell r="FB143">
            <v>1862.07166147919</v>
          </cell>
          <cell r="FC143">
            <v>0</v>
          </cell>
          <cell r="FD143">
            <v>0</v>
          </cell>
          <cell r="FE143">
            <v>0</v>
          </cell>
          <cell r="FJ143">
            <v>0</v>
          </cell>
        </row>
        <row r="144">
          <cell r="A144" t="str">
            <v>NP135</v>
          </cell>
          <cell r="B144" t="str">
            <v>Otros servicios vinculados con transporte</v>
          </cell>
          <cell r="ET144">
            <v>82697.929424637245</v>
          </cell>
          <cell r="EY144">
            <v>9560.8351452821007</v>
          </cell>
          <cell r="FA144">
            <v>92258.764569919353</v>
          </cell>
          <cell r="FB144">
            <v>656.63245689697033</v>
          </cell>
          <cell r="FC144">
            <v>0</v>
          </cell>
          <cell r="FD144">
            <v>0</v>
          </cell>
          <cell r="FE144">
            <v>1308.1022002900002</v>
          </cell>
          <cell r="FJ144">
            <v>0</v>
          </cell>
        </row>
        <row r="145">
          <cell r="A145" t="str">
            <v>NP136</v>
          </cell>
          <cell r="B145" t="str">
            <v>Carga y descarga</v>
          </cell>
          <cell r="ET145">
            <v>10774.043882349206</v>
          </cell>
          <cell r="EY145">
            <v>0</v>
          </cell>
          <cell r="FA145">
            <v>10774.043882349206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J145">
            <v>0</v>
          </cell>
        </row>
        <row r="146">
          <cell r="A146" t="str">
            <v>NP137</v>
          </cell>
          <cell r="B146" t="str">
            <v>Otros servicios de apoyo al transporte</v>
          </cell>
          <cell r="ET146">
            <v>53498.17784509476</v>
          </cell>
          <cell r="EY146">
            <v>4740.4974958471275</v>
          </cell>
          <cell r="FA146">
            <v>58238.675340941889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J146">
            <v>0</v>
          </cell>
        </row>
        <row r="147">
          <cell r="A147" t="str">
            <v>NP138</v>
          </cell>
          <cell r="B147" t="str">
            <v>Servicios postales y de mensajería</v>
          </cell>
          <cell r="ET147">
            <v>89227.990593155511</v>
          </cell>
          <cell r="EY147">
            <v>11129.773933679277</v>
          </cell>
          <cell r="FA147">
            <v>100357.76452683478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J147">
            <v>0</v>
          </cell>
        </row>
        <row r="148">
          <cell r="A148" t="str">
            <v>NP139</v>
          </cell>
          <cell r="B148" t="str">
            <v>Servicios de alojamiento</v>
          </cell>
          <cell r="ET148">
            <v>376748.42672051198</v>
          </cell>
          <cell r="EY148">
            <v>52742.351273433313</v>
          </cell>
          <cell r="FA148">
            <v>429490.77799394529</v>
          </cell>
          <cell r="FB148">
            <v>10540.151375430907</v>
          </cell>
          <cell r="FC148">
            <v>0</v>
          </cell>
          <cell r="FD148">
            <v>0</v>
          </cell>
          <cell r="FE148">
            <v>231.9</v>
          </cell>
          <cell r="FJ148">
            <v>0</v>
          </cell>
        </row>
        <row r="149">
          <cell r="A149" t="str">
            <v>NP140</v>
          </cell>
          <cell r="B149" t="str">
            <v>Servicio de suministro de comida y bebidas</v>
          </cell>
          <cell r="ET149">
            <v>1007240.6817541893</v>
          </cell>
          <cell r="EY149">
            <v>34999.684075089412</v>
          </cell>
          <cell r="FA149">
            <v>1042240.3658292787</v>
          </cell>
          <cell r="FB149">
            <v>88715.026858657046</v>
          </cell>
          <cell r="FC149">
            <v>0</v>
          </cell>
          <cell r="FD149">
            <v>0</v>
          </cell>
          <cell r="FE149">
            <v>0</v>
          </cell>
          <cell r="FJ149">
            <v>0</v>
          </cell>
        </row>
        <row r="150">
          <cell r="A150" t="str">
            <v>NP141</v>
          </cell>
          <cell r="B150" t="str">
            <v>Servicios de radio, de televisión, películas, videos y otros afines</v>
          </cell>
          <cell r="ET150">
            <v>35082.23090634901</v>
          </cell>
          <cell r="EY150">
            <v>7279.5756600000004</v>
          </cell>
          <cell r="FA150">
            <v>42361.806566349012</v>
          </cell>
          <cell r="FB150">
            <v>38.717955413379656</v>
          </cell>
          <cell r="FC150">
            <v>0</v>
          </cell>
          <cell r="FD150">
            <v>0</v>
          </cell>
          <cell r="FE150">
            <v>0</v>
          </cell>
          <cell r="FJ150">
            <v>0</v>
          </cell>
        </row>
        <row r="151">
          <cell r="A151" t="str">
            <v>NP142</v>
          </cell>
          <cell r="B151" t="str">
            <v>Servicios de telefonía</v>
          </cell>
          <cell r="ET151">
            <v>426679.9566736492</v>
          </cell>
          <cell r="EY151">
            <v>14653.566469973</v>
          </cell>
          <cell r="FA151">
            <v>441333.52314362221</v>
          </cell>
          <cell r="FB151">
            <v>33458.114496723058</v>
          </cell>
          <cell r="FC151">
            <v>0</v>
          </cell>
          <cell r="FD151">
            <v>0</v>
          </cell>
          <cell r="FE151">
            <v>0</v>
          </cell>
          <cell r="FJ151">
            <v>0</v>
          </cell>
        </row>
        <row r="152">
          <cell r="A152" t="str">
            <v>NP143</v>
          </cell>
          <cell r="B152" t="str">
            <v>Servicios de internet</v>
          </cell>
          <cell r="ET152">
            <v>172956.59601492854</v>
          </cell>
          <cell r="EY152">
            <v>0</v>
          </cell>
          <cell r="FA152">
            <v>172956.59601492854</v>
          </cell>
          <cell r="FB152">
            <v>10800.116285174063</v>
          </cell>
          <cell r="FC152">
            <v>0</v>
          </cell>
          <cell r="FD152">
            <v>0</v>
          </cell>
          <cell r="FE152">
            <v>0</v>
          </cell>
          <cell r="FJ152">
            <v>0</v>
          </cell>
        </row>
        <row r="153">
          <cell r="A153" t="str">
            <v>NP144</v>
          </cell>
          <cell r="B153" t="str">
            <v>Otros servicios de telecomunicaciones</v>
          </cell>
          <cell r="ET153">
            <v>107555.76804313688</v>
          </cell>
          <cell r="EY153">
            <v>10144.55047</v>
          </cell>
          <cell r="FA153">
            <v>117700.31851313688</v>
          </cell>
          <cell r="FB153">
            <v>7526.0893163734017</v>
          </cell>
          <cell r="FC153">
            <v>0</v>
          </cell>
          <cell r="FD153">
            <v>0</v>
          </cell>
          <cell r="FE153">
            <v>0</v>
          </cell>
          <cell r="FJ153">
            <v>0</v>
          </cell>
        </row>
        <row r="154">
          <cell r="A154" t="str">
            <v>NP145</v>
          </cell>
          <cell r="B154" t="str">
            <v>Servicios de información, programación y consultoría informática, edición de programas informáticos y afines</v>
          </cell>
          <cell r="ET154">
            <v>263561.41767534817</v>
          </cell>
          <cell r="EY154">
            <v>15555.119636568375</v>
          </cell>
          <cell r="FA154">
            <v>279116.53731191653</v>
          </cell>
          <cell r="FB154">
            <v>174.70180706116116</v>
          </cell>
          <cell r="FC154">
            <v>0</v>
          </cell>
          <cell r="FD154">
            <v>0</v>
          </cell>
          <cell r="FE154">
            <v>0</v>
          </cell>
          <cell r="FJ154">
            <v>0</v>
          </cell>
        </row>
        <row r="155">
          <cell r="A155" t="str">
            <v>NP146</v>
          </cell>
          <cell r="B155" t="str">
            <v>Servicios de banca central</v>
          </cell>
          <cell r="ET155">
            <v>22124.176051075359</v>
          </cell>
          <cell r="EY155">
            <v>0</v>
          </cell>
          <cell r="FA155">
            <v>22124.176051075359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J155">
            <v>0</v>
          </cell>
        </row>
        <row r="156">
          <cell r="A156" t="str">
            <v>NP147</v>
          </cell>
          <cell r="B156" t="str">
            <v xml:space="preserve">Otros servicios explícitos de intermediación monetaria </v>
          </cell>
          <cell r="ET156">
            <v>187796.44560917906</v>
          </cell>
          <cell r="EY156">
            <v>10873.361879999999</v>
          </cell>
          <cell r="FA156">
            <v>198669.80748917907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J156">
            <v>0</v>
          </cell>
        </row>
        <row r="157">
          <cell r="A157" t="str">
            <v>NP148</v>
          </cell>
          <cell r="B157" t="str">
            <v>Servicios de intermediación financiera medidos indirectamente (SIFMI)</v>
          </cell>
          <cell r="ET157">
            <v>819457.41908580996</v>
          </cell>
          <cell r="EY157">
            <v>16564.889004451623</v>
          </cell>
          <cell r="FA157">
            <v>836022.30809026153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J157">
            <v>0</v>
          </cell>
        </row>
        <row r="158">
          <cell r="A158" t="str">
            <v>NP149</v>
          </cell>
          <cell r="B158" t="str">
            <v>Otros servicios financieros y de banca de inversión</v>
          </cell>
          <cell r="ET158">
            <v>144558.49488544502</v>
          </cell>
          <cell r="EY158">
            <v>0</v>
          </cell>
          <cell r="FA158">
            <v>144558.49488544502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J158">
            <v>0</v>
          </cell>
        </row>
        <row r="159">
          <cell r="A159" t="str">
            <v>NP150</v>
          </cell>
          <cell r="B159" t="str">
            <v>Servicios de seguros, reaseguros y fondos de pensiones</v>
          </cell>
          <cell r="ET159">
            <v>237056.2568204994</v>
          </cell>
          <cell r="EY159">
            <v>72313.029437842168</v>
          </cell>
          <cell r="FA159">
            <v>269614.6354994952</v>
          </cell>
          <cell r="FB159">
            <v>22006.986259240537</v>
          </cell>
          <cell r="FC159">
            <v>0</v>
          </cell>
          <cell r="FD159">
            <v>0</v>
          </cell>
          <cell r="FE159">
            <v>15148.679124060001</v>
          </cell>
          <cell r="FJ159">
            <v>0</v>
          </cell>
        </row>
        <row r="160">
          <cell r="A160" t="str">
            <v>NP151</v>
          </cell>
          <cell r="B160" t="str">
            <v>Servicios auxiliares de la intermediación monetaria y financiera</v>
          </cell>
          <cell r="ET160">
            <v>154695.20984382782</v>
          </cell>
          <cell r="EY160">
            <v>0</v>
          </cell>
          <cell r="FA160">
            <v>154695.20984382782</v>
          </cell>
          <cell r="FB160">
            <v>0</v>
          </cell>
          <cell r="FC160">
            <v>0</v>
          </cell>
          <cell r="FD160">
            <v>0</v>
          </cell>
          <cell r="FE160">
            <v>9917.35</v>
          </cell>
          <cell r="FJ160">
            <v>0</v>
          </cell>
        </row>
        <row r="161">
          <cell r="A161" t="str">
            <v>NP152</v>
          </cell>
          <cell r="B161" t="str">
            <v>Servicios auxiliares de seguros y fondos de pensiones</v>
          </cell>
          <cell r="ET161">
            <v>57933.970716950003</v>
          </cell>
          <cell r="EY161">
            <v>0</v>
          </cell>
          <cell r="FA161">
            <v>57933.970716950003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J161">
            <v>0</v>
          </cell>
        </row>
        <row r="162">
          <cell r="A162" t="str">
            <v>NP153</v>
          </cell>
          <cell r="B162" t="str">
            <v>Servicios de alquiler de viviendas</v>
          </cell>
          <cell r="ET162">
            <v>1531248.9581797933</v>
          </cell>
          <cell r="EY162">
            <v>0</v>
          </cell>
          <cell r="FA162">
            <v>1531248.9581797933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J162">
            <v>0</v>
          </cell>
        </row>
        <row r="163">
          <cell r="A163" t="str">
            <v>NP154</v>
          </cell>
          <cell r="B163" t="str">
            <v>Servicios de alquiler de inmuebles no residenciales y otros servicios inmobiliarios</v>
          </cell>
          <cell r="ET163">
            <v>434165.74195925606</v>
          </cell>
          <cell r="EY163">
            <v>0</v>
          </cell>
          <cell r="FA163">
            <v>434165.74195925606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J163">
            <v>0</v>
          </cell>
        </row>
        <row r="164">
          <cell r="A164" t="str">
            <v>NP155</v>
          </cell>
          <cell r="B164" t="str">
            <v>Servicios jurídicos</v>
          </cell>
          <cell r="ET164">
            <v>124514.98159256612</v>
          </cell>
          <cell r="EY164">
            <v>0</v>
          </cell>
          <cell r="FA164">
            <v>124514.98159256612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J164">
            <v>0</v>
          </cell>
        </row>
        <row r="165">
          <cell r="A165" t="str">
            <v>NP156</v>
          </cell>
          <cell r="B165" t="str">
            <v>Servicios de contabilidad, consultoría fiscal y otros</v>
          </cell>
          <cell r="ET165">
            <v>94814.536830244702</v>
          </cell>
          <cell r="EY165">
            <v>0</v>
          </cell>
          <cell r="FA165">
            <v>94814.536830244702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J165">
            <v>0</v>
          </cell>
        </row>
        <row r="166">
          <cell r="A166" t="str">
            <v>NP157</v>
          </cell>
          <cell r="B166" t="str">
            <v>Servicios de consultoría en gestión financiera, recursos humanos, comercialización, oficinas principales y afines</v>
          </cell>
          <cell r="ET166">
            <v>288376.81393701967</v>
          </cell>
          <cell r="EY166">
            <v>3736.5987499999997</v>
          </cell>
          <cell r="FA166">
            <v>292113.41268701968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J166">
            <v>0</v>
          </cell>
        </row>
        <row r="167">
          <cell r="A167" t="str">
            <v>NP158</v>
          </cell>
          <cell r="B167" t="str">
            <v>Servicios de arquitectura, ingeniería y conexos</v>
          </cell>
          <cell r="ET167">
            <v>124984.6780333848</v>
          </cell>
          <cell r="EY167">
            <v>639.50405000000001</v>
          </cell>
          <cell r="FA167">
            <v>125624.1820833848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J167">
            <v>0</v>
          </cell>
        </row>
        <row r="168">
          <cell r="A168" t="str">
            <v>NP159</v>
          </cell>
          <cell r="B168" t="str">
            <v>Servicios de investigación científica y desarrollo</v>
          </cell>
          <cell r="ET168">
            <v>21143.137110297735</v>
          </cell>
          <cell r="EY168">
            <v>0</v>
          </cell>
          <cell r="FA168">
            <v>21143.137110297735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J168">
            <v>0</v>
          </cell>
        </row>
        <row r="169">
          <cell r="A169" t="str">
            <v>NP160</v>
          </cell>
          <cell r="B169" t="str">
            <v>Servicios de publicidad, provisión de espacios de publicidad y estudios de mercado</v>
          </cell>
          <cell r="ET169">
            <v>335106.55441629363</v>
          </cell>
          <cell r="EY169">
            <v>18386.380385890101</v>
          </cell>
          <cell r="FA169">
            <v>353492.93480218371</v>
          </cell>
          <cell r="FB169">
            <v>25069.955129801652</v>
          </cell>
          <cell r="FC169">
            <v>0</v>
          </cell>
          <cell r="FD169">
            <v>0</v>
          </cell>
          <cell r="FE169">
            <v>0</v>
          </cell>
          <cell r="FJ169">
            <v>0</v>
          </cell>
        </row>
        <row r="170">
          <cell r="A170" t="str">
            <v>NP161</v>
          </cell>
          <cell r="B170" t="str">
            <v>Otros servicios profesionales, científicos y técnicos</v>
          </cell>
          <cell r="ET170">
            <v>228648.43058639127</v>
          </cell>
          <cell r="EY170">
            <v>41068.138227000003</v>
          </cell>
          <cell r="FA170">
            <v>269716.56881339126</v>
          </cell>
          <cell r="FB170">
            <v>131.59942403661472</v>
          </cell>
          <cell r="FC170">
            <v>0</v>
          </cell>
          <cell r="FD170">
            <v>0</v>
          </cell>
          <cell r="FE170">
            <v>0</v>
          </cell>
          <cell r="FJ170">
            <v>0</v>
          </cell>
        </row>
        <row r="171">
          <cell r="A171" t="str">
            <v>NP162</v>
          </cell>
          <cell r="B171" t="str">
            <v>Servicios veterinarios</v>
          </cell>
          <cell r="ET171">
            <v>30112.918418527814</v>
          </cell>
          <cell r="EY171">
            <v>0</v>
          </cell>
          <cell r="FA171">
            <v>30112.918418527814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J171">
            <v>0</v>
          </cell>
        </row>
        <row r="172">
          <cell r="A172" t="str">
            <v>NP163</v>
          </cell>
          <cell r="B172" t="str">
            <v>Servicios de alquiler de automotores, maquinaria y equipo</v>
          </cell>
          <cell r="ET172">
            <v>409428.98289541854</v>
          </cell>
          <cell r="EY172">
            <v>22890.386311713639</v>
          </cell>
          <cell r="FA172">
            <v>432319.3692071322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J172">
            <v>0</v>
          </cell>
        </row>
        <row r="173">
          <cell r="A173" t="str">
            <v>NP164</v>
          </cell>
          <cell r="B173" t="str">
            <v>Alquiler y arrendamiento de licencias, derechos de autor, patentes y franquicias</v>
          </cell>
          <cell r="ET173">
            <v>53627.826109305883</v>
          </cell>
          <cell r="EY173">
            <v>30385.765582499997</v>
          </cell>
          <cell r="FA173">
            <v>84013.591691805879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J173">
            <v>0</v>
          </cell>
        </row>
        <row r="174">
          <cell r="A174" t="str">
            <v>NP165</v>
          </cell>
          <cell r="B174" t="str">
            <v>Otros servicios de alquiler</v>
          </cell>
          <cell r="ET174">
            <v>50037.678878774233</v>
          </cell>
          <cell r="EY174">
            <v>0</v>
          </cell>
          <cell r="FA174">
            <v>50037.678878774233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J174">
            <v>0</v>
          </cell>
        </row>
        <row r="175">
          <cell r="A175" t="str">
            <v>NP166</v>
          </cell>
          <cell r="B175" t="str">
            <v>Servicios de agencias de empleo</v>
          </cell>
          <cell r="ET175">
            <v>7492.2636106333202</v>
          </cell>
          <cell r="EY175">
            <v>0</v>
          </cell>
          <cell r="FA175">
            <v>7492.2636106333202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J175">
            <v>0</v>
          </cell>
        </row>
        <row r="176">
          <cell r="A176" t="str">
            <v>NP167</v>
          </cell>
          <cell r="B176" t="str">
            <v>Servicios de agencias de viajes, operadores turísticos, servicios de reservas y actividades conexas</v>
          </cell>
          <cell r="ET176">
            <v>235076.14685827692</v>
          </cell>
          <cell r="EY176">
            <v>1114.8612306051755</v>
          </cell>
          <cell r="FA176">
            <v>236191.00808888208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J176">
            <v>0</v>
          </cell>
        </row>
        <row r="177">
          <cell r="A177" t="str">
            <v>NP168</v>
          </cell>
          <cell r="B177" t="str">
            <v>Servicios de seguridad  e investigación</v>
          </cell>
          <cell r="ET177">
            <v>182076.63803725326</v>
          </cell>
          <cell r="EY177">
            <v>0</v>
          </cell>
          <cell r="FA177">
            <v>182076.63803725326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J177">
            <v>0</v>
          </cell>
        </row>
        <row r="178">
          <cell r="A178" t="str">
            <v>NP169</v>
          </cell>
          <cell r="B178" t="str">
            <v>Limpieza de edificios y cuidado del paisaje y mantenimiento</v>
          </cell>
          <cell r="ET178">
            <v>126008.29073397146</v>
          </cell>
          <cell r="EY178">
            <v>0</v>
          </cell>
          <cell r="FA178">
            <v>126008.29073397146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J178">
            <v>0</v>
          </cell>
        </row>
        <row r="179">
          <cell r="A179" t="str">
            <v>NP170</v>
          </cell>
          <cell r="B179" t="str">
            <v>Servicios administrativos y de apoyo de oficina y otras actividades de apoyo a las empresas</v>
          </cell>
          <cell r="ET179">
            <v>630876.83029200393</v>
          </cell>
          <cell r="EY179">
            <v>57468.966067850546</v>
          </cell>
          <cell r="FA179">
            <v>688345.79635985452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J179">
            <v>0</v>
          </cell>
        </row>
        <row r="180">
          <cell r="A180" t="str">
            <v>NP171</v>
          </cell>
          <cell r="B180" t="str">
            <v xml:space="preserve">Servicios públicos generales del gobierno </v>
          </cell>
          <cell r="ET180">
            <v>573922.49250833911</v>
          </cell>
          <cell r="EY180">
            <v>0</v>
          </cell>
          <cell r="FA180">
            <v>573922.49250833911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J180">
            <v>0</v>
          </cell>
        </row>
        <row r="181">
          <cell r="A181" t="str">
            <v>NP172</v>
          </cell>
          <cell r="B181" t="str">
            <v>Servicios a la comunidad en general</v>
          </cell>
          <cell r="ET181">
            <v>561089.2731462603</v>
          </cell>
          <cell r="EY181">
            <v>0</v>
          </cell>
          <cell r="FA181">
            <v>561089.2731462603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J181">
            <v>0</v>
          </cell>
        </row>
        <row r="182">
          <cell r="A182" t="str">
            <v>NP173</v>
          </cell>
          <cell r="B182" t="str">
            <v>Servicios administrativos de los regímenes de seguridad social obligatoria</v>
          </cell>
          <cell r="ET182">
            <v>10719.347764676999</v>
          </cell>
          <cell r="EY182">
            <v>0</v>
          </cell>
          <cell r="FA182">
            <v>10719.347764676999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J182">
            <v>0</v>
          </cell>
        </row>
        <row r="183">
          <cell r="A183" t="str">
            <v>NP174</v>
          </cell>
          <cell r="B183" t="str">
            <v>Servicios de enseñanza</v>
          </cell>
          <cell r="ET183">
            <v>1701035.7665501912</v>
          </cell>
          <cell r="EY183">
            <v>0</v>
          </cell>
          <cell r="FA183">
            <v>1701035.7665501912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J183">
            <v>0</v>
          </cell>
        </row>
        <row r="184">
          <cell r="A184" t="str">
            <v>NP175</v>
          </cell>
          <cell r="B184" t="str">
            <v>Servicios de atención de la salud humana y de asistencia social</v>
          </cell>
          <cell r="ET184">
            <v>1420853.0962386625</v>
          </cell>
          <cell r="EY184">
            <v>0</v>
          </cell>
          <cell r="FA184">
            <v>1420853.0962386625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J184">
            <v>0</v>
          </cell>
        </row>
        <row r="185">
          <cell r="A185" t="str">
            <v>NP176</v>
          </cell>
          <cell r="B185" t="str">
            <v>Servicios artísticos, de entretenimiento y recreativos</v>
          </cell>
          <cell r="ET185">
            <v>167063.57831953865</v>
          </cell>
          <cell r="EY185">
            <v>5365.1081698904363</v>
          </cell>
          <cell r="FA185">
            <v>172428.68648942909</v>
          </cell>
          <cell r="FB185">
            <v>6824.8810491596068</v>
          </cell>
          <cell r="FC185">
            <v>0</v>
          </cell>
          <cell r="FD185">
            <v>0</v>
          </cell>
          <cell r="FE185">
            <v>1948.2762070399999</v>
          </cell>
          <cell r="FJ185">
            <v>0</v>
          </cell>
        </row>
        <row r="186">
          <cell r="A186" t="str">
            <v>NP177</v>
          </cell>
          <cell r="B186" t="str">
            <v>Servicios de asociaciones empresariales, profesionales, sindicatos, políticas y afines</v>
          </cell>
          <cell r="ET186">
            <v>38704.774848461522</v>
          </cell>
          <cell r="EY186">
            <v>0</v>
          </cell>
          <cell r="FA186">
            <v>38704.774848461522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J186">
            <v>0</v>
          </cell>
        </row>
        <row r="187">
          <cell r="A187" t="str">
            <v>NP178</v>
          </cell>
          <cell r="B187" t="str">
            <v>Servicios de reparación de computadoras, efectos personales y enseres domésticos</v>
          </cell>
          <cell r="ET187">
            <v>75196.622851774038</v>
          </cell>
          <cell r="EY187">
            <v>0</v>
          </cell>
          <cell r="FA187">
            <v>75196.622851774038</v>
          </cell>
          <cell r="FB187">
            <v>7376.1791282884496</v>
          </cell>
          <cell r="FC187">
            <v>0</v>
          </cell>
          <cell r="FD187">
            <v>0</v>
          </cell>
          <cell r="FE187">
            <v>0</v>
          </cell>
          <cell r="FJ187">
            <v>0</v>
          </cell>
        </row>
        <row r="188">
          <cell r="A188" t="str">
            <v>NP179</v>
          </cell>
          <cell r="B188" t="str">
            <v>Servicios de lavado, secado y limpieza de prendas</v>
          </cell>
          <cell r="ET188">
            <v>11616.934791070969</v>
          </cell>
          <cell r="EY188">
            <v>0</v>
          </cell>
          <cell r="FA188">
            <v>11616.934791070969</v>
          </cell>
          <cell r="FB188">
            <v>1279.6658215351838</v>
          </cell>
          <cell r="FC188">
            <v>0</v>
          </cell>
          <cell r="FD188">
            <v>0</v>
          </cell>
          <cell r="FE188">
            <v>0</v>
          </cell>
          <cell r="FJ188">
            <v>0</v>
          </cell>
        </row>
        <row r="189">
          <cell r="A189" t="str">
            <v>NP180</v>
          </cell>
          <cell r="B189" t="str">
            <v>Servicios de peluquería y otros tratamientos de belleza</v>
          </cell>
          <cell r="ET189">
            <v>65800.488068641891</v>
          </cell>
          <cell r="EY189">
            <v>0</v>
          </cell>
          <cell r="FA189">
            <v>65800.488068641891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J189">
            <v>0</v>
          </cell>
        </row>
        <row r="190">
          <cell r="A190" t="str">
            <v>NP181</v>
          </cell>
          <cell r="B190" t="str">
            <v>Servicios funerarios y conexos</v>
          </cell>
          <cell r="ET190">
            <v>13387.652225106551</v>
          </cell>
          <cell r="EY190">
            <v>0</v>
          </cell>
          <cell r="FA190">
            <v>13387.652225106551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J190">
            <v>0</v>
          </cell>
        </row>
        <row r="191">
          <cell r="A191" t="str">
            <v>NP182</v>
          </cell>
          <cell r="B191" t="str">
            <v>Otros servicios n.c.p.</v>
          </cell>
          <cell r="ET191">
            <v>6119.4359939764527</v>
          </cell>
          <cell r="EY191">
            <v>0</v>
          </cell>
          <cell r="FA191">
            <v>6119.4359939764527</v>
          </cell>
          <cell r="FB191">
            <v>93.529031328284873</v>
          </cell>
          <cell r="FC191">
            <v>0</v>
          </cell>
          <cell r="FD191">
            <v>0</v>
          </cell>
          <cell r="FE191">
            <v>0</v>
          </cell>
          <cell r="FJ191">
            <v>0</v>
          </cell>
        </row>
        <row r="192">
          <cell r="A192" t="str">
            <v>NP183</v>
          </cell>
          <cell r="B192" t="str">
            <v>Servicios domésticos</v>
          </cell>
          <cell r="ET192">
            <v>238971.04614347778</v>
          </cell>
          <cell r="EY192">
            <v>0</v>
          </cell>
          <cell r="FA192">
            <v>238971.04614347778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J192">
            <v>0</v>
          </cell>
        </row>
      </sheetData>
      <sheetData sheetId="2" refreshError="1"/>
      <sheetData sheetId="3" refreshError="1">
        <row r="10">
          <cell r="N10">
            <v>9621.2046026887037</v>
          </cell>
          <cell r="U10">
            <v>5330.3690195874906</v>
          </cell>
        </row>
        <row r="11">
          <cell r="N11">
            <v>16177.109684289087</v>
          </cell>
          <cell r="U11">
            <v>96684.314264654808</v>
          </cell>
        </row>
        <row r="12">
          <cell r="N12">
            <v>0</v>
          </cell>
          <cell r="U12">
            <v>45689.413084247688</v>
          </cell>
        </row>
        <row r="13">
          <cell r="N13">
            <v>205.28531130733145</v>
          </cell>
          <cell r="U13">
            <v>49261.686437371158</v>
          </cell>
        </row>
        <row r="14">
          <cell r="N14">
            <v>968.66155758481148</v>
          </cell>
          <cell r="U14">
            <v>3696.294238744189</v>
          </cell>
        </row>
        <row r="15">
          <cell r="N15">
            <v>64.838971667287467</v>
          </cell>
          <cell r="U15">
            <v>10565.225562642225</v>
          </cell>
        </row>
        <row r="16">
          <cell r="N16">
            <v>29.825864321629876</v>
          </cell>
          <cell r="U16">
            <v>19.437809751474024</v>
          </cell>
        </row>
        <row r="17">
          <cell r="N17">
            <v>8.5930481366797764</v>
          </cell>
          <cell r="U17">
            <v>5.6812569266680359</v>
          </cell>
        </row>
        <row r="18">
          <cell r="N18">
            <v>349.80329311259686</v>
          </cell>
          <cell r="U18">
            <v>331.6540156835045</v>
          </cell>
        </row>
        <row r="19">
          <cell r="N19">
            <v>0</v>
          </cell>
          <cell r="U19">
            <v>0</v>
          </cell>
        </row>
        <row r="20">
          <cell r="N20">
            <v>197.93011710768076</v>
          </cell>
          <cell r="U20">
            <v>224.68155349790453</v>
          </cell>
        </row>
        <row r="21">
          <cell r="N21">
            <v>1426.6604400913736</v>
          </cell>
          <cell r="U21">
            <v>1209.9228127386134</v>
          </cell>
        </row>
        <row r="22">
          <cell r="N22">
            <v>601.97120116040401</v>
          </cell>
          <cell r="U22">
            <v>666.3930965423998</v>
          </cell>
        </row>
        <row r="23">
          <cell r="N23">
            <v>0</v>
          </cell>
          <cell r="U23">
            <v>24.463574927688303</v>
          </cell>
        </row>
        <row r="24">
          <cell r="N24">
            <v>66.22645965284697</v>
          </cell>
          <cell r="U24">
            <v>184.78963890831599</v>
          </cell>
        </row>
        <row r="25">
          <cell r="N25">
            <v>0</v>
          </cell>
          <cell r="U25">
            <v>0</v>
          </cell>
        </row>
        <row r="26">
          <cell r="N26">
            <v>40.913275501182731</v>
          </cell>
          <cell r="U26">
            <v>291.1785067025146</v>
          </cell>
        </row>
        <row r="27">
          <cell r="N27">
            <v>110.78429961956249</v>
          </cell>
          <cell r="U27">
            <v>95.980555461409097</v>
          </cell>
        </row>
        <row r="28">
          <cell r="N28">
            <v>0</v>
          </cell>
          <cell r="U28">
            <v>22.546149132049955</v>
          </cell>
        </row>
        <row r="29">
          <cell r="N29">
            <v>0</v>
          </cell>
          <cell r="U29">
            <v>0</v>
          </cell>
        </row>
        <row r="30">
          <cell r="N30">
            <v>0</v>
          </cell>
          <cell r="U30">
            <v>128.42545810964606</v>
          </cell>
        </row>
        <row r="31">
          <cell r="N31">
            <v>90.278790184952101</v>
          </cell>
          <cell r="U31">
            <v>104.18976971262197</v>
          </cell>
        </row>
        <row r="32">
          <cell r="N32">
            <v>283.56097906921696</v>
          </cell>
          <cell r="U32">
            <v>4025.6186962096608</v>
          </cell>
        </row>
        <row r="33">
          <cell r="N33">
            <v>0</v>
          </cell>
          <cell r="U33">
            <v>46.469724938422253</v>
          </cell>
        </row>
        <row r="34">
          <cell r="N34">
            <v>446.98920290741819</v>
          </cell>
          <cell r="U34">
            <v>18594.414513042797</v>
          </cell>
        </row>
        <row r="35">
          <cell r="N35">
            <v>8166.3849762506106</v>
          </cell>
          <cell r="U35">
            <v>5642.89529571813</v>
          </cell>
        </row>
        <row r="36">
          <cell r="N36">
            <v>1315.6475059546478</v>
          </cell>
          <cell r="U36">
            <v>7089.3701743171923</v>
          </cell>
        </row>
        <row r="37">
          <cell r="N37">
            <v>0</v>
          </cell>
          <cell r="U37">
            <v>658.64046475147347</v>
          </cell>
        </row>
        <row r="38">
          <cell r="N38">
            <v>0</v>
          </cell>
          <cell r="U38">
            <v>233.27199306403747</v>
          </cell>
        </row>
        <row r="39">
          <cell r="N39">
            <v>0</v>
          </cell>
          <cell r="U39">
            <v>1751.599374288407</v>
          </cell>
        </row>
        <row r="40">
          <cell r="N40">
            <v>0</v>
          </cell>
          <cell r="U40">
            <v>5.3149462183391414</v>
          </cell>
        </row>
        <row r="41">
          <cell r="N41">
            <v>0.39360332119930247</v>
          </cell>
          <cell r="U41">
            <v>74.621689820519777</v>
          </cell>
        </row>
        <row r="42">
          <cell r="N42">
            <v>0</v>
          </cell>
          <cell r="U42">
            <v>0</v>
          </cell>
        </row>
        <row r="43">
          <cell r="N43">
            <v>0</v>
          </cell>
          <cell r="U43">
            <v>65.352132673013585</v>
          </cell>
        </row>
        <row r="44">
          <cell r="N44">
            <v>0</v>
          </cell>
          <cell r="U44">
            <v>0</v>
          </cell>
        </row>
        <row r="45">
          <cell r="N45">
            <v>0</v>
          </cell>
          <cell r="U45">
            <v>638.422746682411</v>
          </cell>
        </row>
        <row r="46">
          <cell r="N46">
            <v>302.95746812702322</v>
          </cell>
          <cell r="U46">
            <v>7816.0805786012888</v>
          </cell>
        </row>
        <row r="47">
          <cell r="N47">
            <v>0</v>
          </cell>
          <cell r="U47">
            <v>98.746983821865953</v>
          </cell>
        </row>
        <row r="48">
          <cell r="N48">
            <v>975.74288983493875</v>
          </cell>
          <cell r="U48">
            <v>5023.4762967641082</v>
          </cell>
        </row>
        <row r="49">
          <cell r="N49">
            <v>0</v>
          </cell>
          <cell r="U49">
            <v>2742.0828582821373</v>
          </cell>
        </row>
        <row r="50">
          <cell r="N50">
            <v>0</v>
          </cell>
          <cell r="U50">
            <v>109963.62518472258</v>
          </cell>
        </row>
        <row r="51">
          <cell r="N51">
            <v>1841.1712046317248</v>
          </cell>
          <cell r="U51">
            <v>18852.863168632673</v>
          </cell>
        </row>
        <row r="52">
          <cell r="N52">
            <v>170.74051887709552</v>
          </cell>
          <cell r="U52">
            <v>81.520423227621208</v>
          </cell>
        </row>
        <row r="53">
          <cell r="N53">
            <v>3262.4678164770799</v>
          </cell>
          <cell r="U53">
            <v>1060.854801081384</v>
          </cell>
        </row>
        <row r="54">
          <cell r="N54">
            <v>1593.6684010782078</v>
          </cell>
          <cell r="U54">
            <v>1648.5732836828863</v>
          </cell>
        </row>
        <row r="55">
          <cell r="N55">
            <v>1825.9167863352416</v>
          </cell>
          <cell r="U55">
            <v>838.40898150497571</v>
          </cell>
        </row>
        <row r="56">
          <cell r="N56">
            <v>10290.448514642296</v>
          </cell>
          <cell r="U56">
            <v>5702.4367882705092</v>
          </cell>
        </row>
        <row r="57">
          <cell r="N57">
            <v>11816.051394206852</v>
          </cell>
          <cell r="U57">
            <v>12069.607882862088</v>
          </cell>
        </row>
        <row r="58">
          <cell r="N58">
            <v>12948.13089165424</v>
          </cell>
          <cell r="U58">
            <v>10422.348862219886</v>
          </cell>
        </row>
        <row r="59">
          <cell r="N59">
            <v>2297.8779756012991</v>
          </cell>
          <cell r="U59">
            <v>3433.086919859476</v>
          </cell>
        </row>
        <row r="60">
          <cell r="N60">
            <v>7464.5149799841847</v>
          </cell>
          <cell r="U60">
            <v>1702.6590651931474</v>
          </cell>
        </row>
        <row r="61">
          <cell r="N61">
            <v>568.75813052329215</v>
          </cell>
          <cell r="U61">
            <v>293.18625084337503</v>
          </cell>
        </row>
        <row r="62">
          <cell r="N62">
            <v>696.53739993796671</v>
          </cell>
          <cell r="U62">
            <v>3155.9682949911321</v>
          </cell>
        </row>
        <row r="63">
          <cell r="N63">
            <v>12793.819439071918</v>
          </cell>
          <cell r="U63">
            <v>15575.850676246626</v>
          </cell>
        </row>
        <row r="64">
          <cell r="N64">
            <v>10719.381278281751</v>
          </cell>
          <cell r="U64">
            <v>865.33950194147656</v>
          </cell>
        </row>
        <row r="65">
          <cell r="N65">
            <v>8.2842043223293373</v>
          </cell>
          <cell r="U65">
            <v>533.09710040033963</v>
          </cell>
        </row>
        <row r="66">
          <cell r="N66">
            <v>9991.7218823004387</v>
          </cell>
          <cell r="U66">
            <v>7020.5862866405332</v>
          </cell>
        </row>
        <row r="67">
          <cell r="N67">
            <v>601.4678285618993</v>
          </cell>
          <cell r="U67">
            <v>231.74837783708102</v>
          </cell>
        </row>
        <row r="68">
          <cell r="N68">
            <v>310.93417331812566</v>
          </cell>
          <cell r="U68">
            <v>15864.469320981596</v>
          </cell>
        </row>
        <row r="69">
          <cell r="N69">
            <v>283.59385538962715</v>
          </cell>
          <cell r="U69">
            <v>982.78128123129488</v>
          </cell>
        </row>
        <row r="70">
          <cell r="N70">
            <v>34030.935427930162</v>
          </cell>
          <cell r="U70">
            <v>51063.496479615431</v>
          </cell>
        </row>
        <row r="71">
          <cell r="N71">
            <v>4135.8145980138979</v>
          </cell>
          <cell r="U71">
            <v>12899.501731257509</v>
          </cell>
        </row>
        <row r="72">
          <cell r="N72">
            <v>7937.3198990244036</v>
          </cell>
          <cell r="U72">
            <v>7382.0987811979039</v>
          </cell>
        </row>
        <row r="73">
          <cell r="N73">
            <v>4190.4175364557159</v>
          </cell>
          <cell r="U73">
            <v>5774.2905447146431</v>
          </cell>
        </row>
        <row r="74">
          <cell r="N74">
            <v>3807.6722845140484</v>
          </cell>
          <cell r="U74">
            <v>1353.1912852176781</v>
          </cell>
        </row>
        <row r="75">
          <cell r="N75">
            <v>16896.990170401499</v>
          </cell>
          <cell r="U75">
            <v>82471.268544712817</v>
          </cell>
        </row>
        <row r="76">
          <cell r="N76">
            <v>71266.657489943085</v>
          </cell>
          <cell r="U76">
            <v>28779.272473833938</v>
          </cell>
        </row>
        <row r="77">
          <cell r="N77">
            <v>6663.7755252784827</v>
          </cell>
          <cell r="U77">
            <v>6410.0252689690406</v>
          </cell>
        </row>
        <row r="78">
          <cell r="N78">
            <v>43789.034541212313</v>
          </cell>
          <cell r="U78">
            <v>344.49056213001791</v>
          </cell>
        </row>
        <row r="79">
          <cell r="N79">
            <v>11121.897033656383</v>
          </cell>
          <cell r="U79">
            <v>30953.831212070607</v>
          </cell>
        </row>
        <row r="80">
          <cell r="N80">
            <v>43346.579022413636</v>
          </cell>
          <cell r="U80">
            <v>252179.99599674187</v>
          </cell>
        </row>
        <row r="81">
          <cell r="N81">
            <v>16690.292589602024</v>
          </cell>
          <cell r="U81">
            <v>10810.218543063607</v>
          </cell>
        </row>
        <row r="82">
          <cell r="N82">
            <v>69394.035290322965</v>
          </cell>
          <cell r="U82">
            <v>146062.9320728044</v>
          </cell>
        </row>
        <row r="83">
          <cell r="N83">
            <v>56789.126269602857</v>
          </cell>
          <cell r="U83">
            <v>307877.21615215199</v>
          </cell>
        </row>
        <row r="84">
          <cell r="N84">
            <v>0</v>
          </cell>
          <cell r="U84">
            <v>65203.397827529996</v>
          </cell>
        </row>
        <row r="85">
          <cell r="N85">
            <v>8249.2538485648438</v>
          </cell>
          <cell r="U85">
            <v>5080.9520965073671</v>
          </cell>
        </row>
        <row r="86">
          <cell r="N86">
            <v>4242.517782814356</v>
          </cell>
          <cell r="U86">
            <v>9002.4538851851066</v>
          </cell>
        </row>
        <row r="87">
          <cell r="N87">
            <v>27288.863965744014</v>
          </cell>
          <cell r="U87">
            <v>273562.56249335367</v>
          </cell>
        </row>
        <row r="88">
          <cell r="N88">
            <v>11529.274891797746</v>
          </cell>
          <cell r="U88">
            <v>243504.13477736813</v>
          </cell>
        </row>
        <row r="89">
          <cell r="N89">
            <v>25640.001663916257</v>
          </cell>
          <cell r="U89">
            <v>48248.693961910343</v>
          </cell>
        </row>
        <row r="90">
          <cell r="N90">
            <v>10149.76798806381</v>
          </cell>
          <cell r="U90">
            <v>17158.754331570606</v>
          </cell>
        </row>
        <row r="91">
          <cell r="N91">
            <v>76791.477591983159</v>
          </cell>
          <cell r="U91">
            <v>19050.715919014707</v>
          </cell>
        </row>
        <row r="92">
          <cell r="N92">
            <v>15433.608807368122</v>
          </cell>
          <cell r="U92">
            <v>102000.23440668835</v>
          </cell>
        </row>
        <row r="93">
          <cell r="N93">
            <v>103158.76377785491</v>
          </cell>
          <cell r="U93">
            <v>35485.494974908637</v>
          </cell>
        </row>
        <row r="94">
          <cell r="N94">
            <v>18538.170122981988</v>
          </cell>
          <cell r="U94">
            <v>19144.010583022318</v>
          </cell>
        </row>
        <row r="95">
          <cell r="N95">
            <v>5362.6029170937636</v>
          </cell>
          <cell r="U95">
            <v>29097.411476662601</v>
          </cell>
        </row>
        <row r="96">
          <cell r="N96">
            <v>31036.691743105512</v>
          </cell>
          <cell r="U96">
            <v>182151.52018075506</v>
          </cell>
        </row>
        <row r="97">
          <cell r="N97">
            <v>8421.4629454367077</v>
          </cell>
          <cell r="U97">
            <v>24791.685836342102</v>
          </cell>
        </row>
        <row r="98">
          <cell r="N98">
            <v>14300.591117578946</v>
          </cell>
          <cell r="U98">
            <v>36592.811682725514</v>
          </cell>
        </row>
        <row r="99">
          <cell r="N99">
            <v>308.17170493442404</v>
          </cell>
          <cell r="U99">
            <v>6228.479145203617</v>
          </cell>
        </row>
        <row r="100">
          <cell r="N100">
            <v>13296.216823586605</v>
          </cell>
          <cell r="U100">
            <v>27558.998248316522</v>
          </cell>
        </row>
        <row r="101">
          <cell r="N101">
            <v>50616.36554207954</v>
          </cell>
          <cell r="U101">
            <v>231637.89133861946</v>
          </cell>
        </row>
        <row r="102">
          <cell r="N102">
            <v>7805.4009614375718</v>
          </cell>
          <cell r="U102">
            <v>90789.306700351633</v>
          </cell>
        </row>
        <row r="103">
          <cell r="N103">
            <v>2119.9654861616837</v>
          </cell>
          <cell r="U103">
            <v>553.30737421251342</v>
          </cell>
        </row>
        <row r="104">
          <cell r="N104">
            <v>35241.106413792084</v>
          </cell>
          <cell r="U104">
            <v>157367.00619576965</v>
          </cell>
        </row>
        <row r="105">
          <cell r="N105">
            <v>13284.264303390002</v>
          </cell>
          <cell r="U105">
            <v>30411.259008346708</v>
          </cell>
        </row>
        <row r="106">
          <cell r="N106">
            <v>44036.967037178511</v>
          </cell>
          <cell r="U106">
            <v>34600.208725972101</v>
          </cell>
        </row>
        <row r="107">
          <cell r="N107">
            <v>6359.0767167841295</v>
          </cell>
          <cell r="U107">
            <v>6493.3404432650668</v>
          </cell>
        </row>
        <row r="108">
          <cell r="N108">
            <v>2428.3684976358109</v>
          </cell>
          <cell r="U108">
            <v>857.86062927625881</v>
          </cell>
        </row>
        <row r="109">
          <cell r="N109">
            <v>798.96758697597829</v>
          </cell>
          <cell r="U109">
            <v>75.313168028363833</v>
          </cell>
        </row>
        <row r="110">
          <cell r="N110">
            <v>19697.872237446561</v>
          </cell>
          <cell r="U110">
            <v>33319.567614376465</v>
          </cell>
        </row>
        <row r="111">
          <cell r="N111">
            <v>12321.624628844518</v>
          </cell>
          <cell r="U111">
            <v>233.41492659279311</v>
          </cell>
        </row>
        <row r="112">
          <cell r="N112">
            <v>6361.4910384755685</v>
          </cell>
          <cell r="U112">
            <v>815.77159423975922</v>
          </cell>
        </row>
        <row r="113">
          <cell r="N113">
            <v>27964.247051587765</v>
          </cell>
          <cell r="U113">
            <v>200.29954512422398</v>
          </cell>
        </row>
        <row r="114">
          <cell r="N114">
            <v>3205.735622796627</v>
          </cell>
          <cell r="U114">
            <v>7780.0172843246855</v>
          </cell>
        </row>
        <row r="115">
          <cell r="N115">
            <v>78328.731681207093</v>
          </cell>
          <cell r="U115">
            <v>98026.97688486446</v>
          </cell>
        </row>
        <row r="116">
          <cell r="N116">
            <v>88858.6728616732</v>
          </cell>
          <cell r="U116">
            <v>81.881616197633548</v>
          </cell>
        </row>
        <row r="117">
          <cell r="N117">
            <v>19469.651394695626</v>
          </cell>
          <cell r="U117">
            <v>27043.188395406076</v>
          </cell>
        </row>
        <row r="118">
          <cell r="N118">
            <v>15609.921472671685</v>
          </cell>
          <cell r="U118">
            <v>7538.6285074125908</v>
          </cell>
        </row>
        <row r="119">
          <cell r="N119">
            <v>1350.7588816200682</v>
          </cell>
          <cell r="U119">
            <v>40.129315650866886</v>
          </cell>
        </row>
        <row r="120">
          <cell r="N120">
            <v>11159.269771013456</v>
          </cell>
          <cell r="U120">
            <v>513.53056970005082</v>
          </cell>
        </row>
        <row r="121">
          <cell r="N121">
            <v>25372.374281290198</v>
          </cell>
          <cell r="U121">
            <v>57560.634526366761</v>
          </cell>
        </row>
        <row r="122">
          <cell r="N122">
            <v>21314.986331433618</v>
          </cell>
          <cell r="U122">
            <v>41357.355978645894</v>
          </cell>
        </row>
        <row r="123">
          <cell r="N123">
            <v>669.68469731478501</v>
          </cell>
          <cell r="U123">
            <v>7073.9703065091817</v>
          </cell>
        </row>
        <row r="124">
          <cell r="N124">
            <v>0</v>
          </cell>
          <cell r="U124">
            <v>256.02463302971529</v>
          </cell>
        </row>
        <row r="125">
          <cell r="N125">
            <v>0</v>
          </cell>
          <cell r="U125">
            <v>0</v>
          </cell>
        </row>
        <row r="126">
          <cell r="N126">
            <v>0</v>
          </cell>
          <cell r="U126">
            <v>1337.1613303617351</v>
          </cell>
        </row>
        <row r="127">
          <cell r="N127">
            <v>0</v>
          </cell>
          <cell r="U127">
            <v>0</v>
          </cell>
        </row>
        <row r="128">
          <cell r="N128">
            <v>0</v>
          </cell>
          <cell r="U128">
            <v>0</v>
          </cell>
        </row>
        <row r="129">
          <cell r="N129">
            <v>0</v>
          </cell>
          <cell r="U129">
            <v>0</v>
          </cell>
        </row>
        <row r="130">
          <cell r="N130">
            <v>0</v>
          </cell>
          <cell r="U130">
            <v>0</v>
          </cell>
        </row>
        <row r="131">
          <cell r="N131">
            <v>0</v>
          </cell>
          <cell r="U131">
            <v>0</v>
          </cell>
        </row>
        <row r="132">
          <cell r="N132">
            <v>0</v>
          </cell>
          <cell r="U132">
            <v>0</v>
          </cell>
        </row>
        <row r="133">
          <cell r="N133">
            <v>0</v>
          </cell>
          <cell r="U133">
            <v>0</v>
          </cell>
        </row>
        <row r="134">
          <cell r="N134">
            <v>0</v>
          </cell>
          <cell r="U134">
            <v>0</v>
          </cell>
        </row>
        <row r="135">
          <cell r="N135">
            <v>0</v>
          </cell>
          <cell r="U135">
            <v>0</v>
          </cell>
        </row>
        <row r="136">
          <cell r="N136">
            <v>0</v>
          </cell>
          <cell r="U136">
            <v>218.43031222594186</v>
          </cell>
        </row>
        <row r="137">
          <cell r="N137">
            <v>0</v>
          </cell>
          <cell r="U137">
            <v>0</v>
          </cell>
        </row>
        <row r="138">
          <cell r="N138">
            <v>0</v>
          </cell>
          <cell r="U138">
            <v>4459.2828540479622</v>
          </cell>
        </row>
        <row r="139">
          <cell r="N139">
            <v>0</v>
          </cell>
          <cell r="U139">
            <v>0</v>
          </cell>
        </row>
        <row r="140">
          <cell r="N140">
            <v>0</v>
          </cell>
          <cell r="U140">
            <v>-3.5761147248549737E-10</v>
          </cell>
        </row>
        <row r="141">
          <cell r="N141">
            <v>0</v>
          </cell>
          <cell r="U141">
            <v>40290.355618946203</v>
          </cell>
        </row>
        <row r="142">
          <cell r="N142">
            <v>0</v>
          </cell>
          <cell r="U142">
            <v>2351.2250798115156</v>
          </cell>
        </row>
        <row r="143">
          <cell r="N143">
            <v>0</v>
          </cell>
          <cell r="U143">
            <v>0</v>
          </cell>
        </row>
        <row r="144">
          <cell r="N144">
            <v>0</v>
          </cell>
          <cell r="U144">
            <v>2739.3416383357476</v>
          </cell>
        </row>
        <row r="145">
          <cell r="N145">
            <v>0</v>
          </cell>
          <cell r="U145">
            <v>0</v>
          </cell>
        </row>
        <row r="146">
          <cell r="N146">
            <v>0</v>
          </cell>
          <cell r="U146">
            <v>4017.2413514793325</v>
          </cell>
        </row>
        <row r="147">
          <cell r="N147">
            <v>0</v>
          </cell>
          <cell r="U147">
            <v>5086.2888017847281</v>
          </cell>
        </row>
        <row r="148">
          <cell r="N148">
            <v>0</v>
          </cell>
          <cell r="U148">
            <v>19953.268676683547</v>
          </cell>
        </row>
        <row r="149">
          <cell r="N149">
            <v>0</v>
          </cell>
          <cell r="U149">
            <v>7468.8762382620671</v>
          </cell>
        </row>
        <row r="150">
          <cell r="N150">
            <v>0</v>
          </cell>
          <cell r="U150">
            <v>4594.00476185151</v>
          </cell>
        </row>
        <row r="151">
          <cell r="N151">
            <v>0</v>
          </cell>
          <cell r="U151">
            <v>3953.1246047504169</v>
          </cell>
        </row>
        <row r="152">
          <cell r="N152">
            <v>0</v>
          </cell>
          <cell r="U152">
            <v>0</v>
          </cell>
        </row>
        <row r="153">
          <cell r="N153">
            <v>0</v>
          </cell>
          <cell r="U153">
            <v>860.75944544631079</v>
          </cell>
        </row>
        <row r="154">
          <cell r="N154">
            <v>0</v>
          </cell>
          <cell r="U154">
            <v>3155.2550669704597</v>
          </cell>
        </row>
        <row r="155">
          <cell r="N155">
            <v>0</v>
          </cell>
          <cell r="U155">
            <v>0</v>
          </cell>
        </row>
        <row r="156">
          <cell r="N156">
            <v>0</v>
          </cell>
          <cell r="U156">
            <v>5399.9309283417006</v>
          </cell>
        </row>
        <row r="157">
          <cell r="N157">
            <v>0</v>
          </cell>
          <cell r="U157">
            <v>10920.461798988343</v>
          </cell>
        </row>
        <row r="158">
          <cell r="N158">
            <v>0</v>
          </cell>
          <cell r="U158">
            <v>0</v>
          </cell>
        </row>
        <row r="159">
          <cell r="N159">
            <v>0</v>
          </cell>
          <cell r="U159">
            <v>14706.768432233757</v>
          </cell>
        </row>
        <row r="160">
          <cell r="N160">
            <v>0</v>
          </cell>
          <cell r="U160">
            <v>0</v>
          </cell>
        </row>
        <row r="161">
          <cell r="N161">
            <v>0</v>
          </cell>
          <cell r="U161">
            <v>0</v>
          </cell>
        </row>
        <row r="162">
          <cell r="N162">
            <v>0</v>
          </cell>
          <cell r="U162">
            <v>0</v>
          </cell>
        </row>
        <row r="163">
          <cell r="N163">
            <v>0</v>
          </cell>
          <cell r="U163">
            <v>0</v>
          </cell>
        </row>
        <row r="164">
          <cell r="N164">
            <v>0</v>
          </cell>
          <cell r="U164">
            <v>0</v>
          </cell>
        </row>
        <row r="165">
          <cell r="N165">
            <v>0</v>
          </cell>
          <cell r="U165">
            <v>0</v>
          </cell>
        </row>
        <row r="166">
          <cell r="N166">
            <v>0</v>
          </cell>
          <cell r="U166">
            <v>3736.5987499999997</v>
          </cell>
        </row>
        <row r="167">
          <cell r="N167">
            <v>0</v>
          </cell>
          <cell r="U167">
            <v>600.12681479118703</v>
          </cell>
        </row>
        <row r="168">
          <cell r="N168">
            <v>0</v>
          </cell>
          <cell r="U168">
            <v>0</v>
          </cell>
        </row>
        <row r="169">
          <cell r="N169">
            <v>0</v>
          </cell>
          <cell r="U169">
            <v>18386.380385890101</v>
          </cell>
        </row>
        <row r="170">
          <cell r="N170">
            <v>0</v>
          </cell>
          <cell r="U170">
            <v>39827.097764942722</v>
          </cell>
        </row>
        <row r="171">
          <cell r="N171">
            <v>0</v>
          </cell>
          <cell r="U171">
            <v>0</v>
          </cell>
        </row>
        <row r="172">
          <cell r="N172">
            <v>0</v>
          </cell>
          <cell r="U172">
            <v>21873.041989931626</v>
          </cell>
        </row>
        <row r="173">
          <cell r="N173">
            <v>0</v>
          </cell>
          <cell r="U173">
            <v>30385.765582499997</v>
          </cell>
        </row>
        <row r="174">
          <cell r="N174">
            <v>0</v>
          </cell>
          <cell r="U174">
            <v>0</v>
          </cell>
        </row>
        <row r="175">
          <cell r="N175">
            <v>0</v>
          </cell>
          <cell r="U175">
            <v>0</v>
          </cell>
        </row>
        <row r="176">
          <cell r="N176">
            <v>0</v>
          </cell>
          <cell r="U176">
            <v>310.63016739759405</v>
          </cell>
        </row>
        <row r="177">
          <cell r="N177">
            <v>0</v>
          </cell>
          <cell r="U177">
            <v>0</v>
          </cell>
        </row>
        <row r="178">
          <cell r="N178">
            <v>0</v>
          </cell>
          <cell r="U178">
            <v>0</v>
          </cell>
        </row>
        <row r="179">
          <cell r="N179">
            <v>0</v>
          </cell>
          <cell r="U179">
            <v>54328.536200195755</v>
          </cell>
        </row>
        <row r="180">
          <cell r="N180">
            <v>0</v>
          </cell>
          <cell r="U180">
            <v>0</v>
          </cell>
        </row>
        <row r="181">
          <cell r="N181">
            <v>0</v>
          </cell>
          <cell r="U181">
            <v>0</v>
          </cell>
        </row>
        <row r="182">
          <cell r="N182">
            <v>0</v>
          </cell>
          <cell r="U182">
            <v>0</v>
          </cell>
        </row>
        <row r="183">
          <cell r="N183">
            <v>0</v>
          </cell>
          <cell r="U183">
            <v>0</v>
          </cell>
        </row>
        <row r="184">
          <cell r="N184">
            <v>0</v>
          </cell>
          <cell r="U184">
            <v>0</v>
          </cell>
        </row>
        <row r="185">
          <cell r="N185">
            <v>0</v>
          </cell>
          <cell r="U185">
            <v>718.34015502204431</v>
          </cell>
        </row>
        <row r="186">
          <cell r="N186">
            <v>0</v>
          </cell>
          <cell r="U186">
            <v>0</v>
          </cell>
        </row>
        <row r="187">
          <cell r="N187">
            <v>0</v>
          </cell>
          <cell r="U187">
            <v>0</v>
          </cell>
        </row>
        <row r="188">
          <cell r="N188">
            <v>0</v>
          </cell>
          <cell r="U188">
            <v>0</v>
          </cell>
        </row>
        <row r="189">
          <cell r="N189">
            <v>0</v>
          </cell>
          <cell r="U189">
            <v>0</v>
          </cell>
        </row>
        <row r="190">
          <cell r="N190">
            <v>0</v>
          </cell>
          <cell r="U190">
            <v>0</v>
          </cell>
        </row>
        <row r="191">
          <cell r="N191">
            <v>0</v>
          </cell>
          <cell r="U191">
            <v>0</v>
          </cell>
        </row>
        <row r="192">
          <cell r="N192">
            <v>0</v>
          </cell>
          <cell r="U192">
            <v>0</v>
          </cell>
        </row>
      </sheetData>
      <sheetData sheetId="4" refreshError="1">
        <row r="10">
          <cell r="F10">
            <v>11020.699564455042</v>
          </cell>
          <cell r="N10">
            <v>4418.1350307231078</v>
          </cell>
          <cell r="DI10">
            <v>1859.798716445441</v>
          </cell>
          <cell r="DJ10">
            <v>1784.9029159578806</v>
          </cell>
          <cell r="DP10">
            <v>74.895800487560308</v>
          </cell>
        </row>
        <row r="11">
          <cell r="F11">
            <v>4997.9387884004263</v>
          </cell>
          <cell r="N11">
            <v>2167.0160613425601</v>
          </cell>
          <cell r="DI11">
            <v>6.850142954851</v>
          </cell>
          <cell r="DJ11">
            <v>4.6839375513424866</v>
          </cell>
          <cell r="DP11">
            <v>2.166205403508513</v>
          </cell>
        </row>
        <row r="12">
          <cell r="F12">
            <v>0</v>
          </cell>
          <cell r="N12">
            <v>0</v>
          </cell>
          <cell r="DI12">
            <v>0</v>
          </cell>
          <cell r="DJ12">
            <v>0</v>
          </cell>
          <cell r="DP12">
            <v>0</v>
          </cell>
        </row>
        <row r="13">
          <cell r="F13">
            <v>45.463795940825001</v>
          </cell>
          <cell r="N13">
            <v>2.1338466142148078E-2</v>
          </cell>
          <cell r="DI13">
            <v>45.463795940825001</v>
          </cell>
          <cell r="DJ13">
            <v>45.449935431171134</v>
          </cell>
          <cell r="DP13">
            <v>1.3860509653869762E-2</v>
          </cell>
        </row>
        <row r="14">
          <cell r="F14">
            <v>32806.853336614207</v>
          </cell>
          <cell r="N14">
            <v>21518.509029193665</v>
          </cell>
          <cell r="DI14">
            <v>10370.417312427116</v>
          </cell>
          <cell r="DJ14">
            <v>10347.708298686377</v>
          </cell>
          <cell r="DP14">
            <v>22.709013740739604</v>
          </cell>
        </row>
        <row r="15">
          <cell r="F15">
            <v>94968.241216879105</v>
          </cell>
          <cell r="N15">
            <v>584.00341705648384</v>
          </cell>
          <cell r="DI15">
            <v>47.359438799376996</v>
          </cell>
          <cell r="DJ15">
            <v>47.068793105890876</v>
          </cell>
          <cell r="DP15">
            <v>0.29064569348612074</v>
          </cell>
        </row>
        <row r="16">
          <cell r="F16">
            <v>13747.734650548511</v>
          </cell>
          <cell r="N16">
            <v>2227.3598815920745</v>
          </cell>
          <cell r="DI16">
            <v>10759.801005302092</v>
          </cell>
          <cell r="DJ16">
            <v>10203.316062686483</v>
          </cell>
          <cell r="DP16">
            <v>556.4849426156087</v>
          </cell>
        </row>
        <row r="17">
          <cell r="F17">
            <v>39677.497994424542</v>
          </cell>
          <cell r="N17">
            <v>976.59357534157971</v>
          </cell>
          <cell r="DI17">
            <v>33951.665995595264</v>
          </cell>
          <cell r="DJ17">
            <v>33496.336465759756</v>
          </cell>
          <cell r="DP17">
            <v>455.3295298355099</v>
          </cell>
        </row>
        <row r="18">
          <cell r="F18">
            <v>6704.4685642789636</v>
          </cell>
          <cell r="N18">
            <v>6848.6776430214395</v>
          </cell>
          <cell r="DI18">
            <v>21.158165240681999</v>
          </cell>
          <cell r="DJ18">
            <v>20.674084300148763</v>
          </cell>
          <cell r="DP18">
            <v>0.48408094053323508</v>
          </cell>
        </row>
        <row r="19">
          <cell r="F19">
            <v>11907.967219531234</v>
          </cell>
          <cell r="N19">
            <v>3811.1767699439197</v>
          </cell>
          <cell r="DI19">
            <v>6863.527073294129</v>
          </cell>
          <cell r="DJ19">
            <v>6847.6146959992202</v>
          </cell>
          <cell r="DP19">
            <v>15.91237729490919</v>
          </cell>
        </row>
        <row r="20">
          <cell r="F20">
            <v>25163.134722838709</v>
          </cell>
          <cell r="N20">
            <v>10062.778490561297</v>
          </cell>
          <cell r="DI20">
            <v>6.2723947086449998</v>
          </cell>
          <cell r="DJ20">
            <v>6.2484237734527257</v>
          </cell>
          <cell r="DP20">
            <v>2.3970935192273883E-2</v>
          </cell>
        </row>
        <row r="21">
          <cell r="F21">
            <v>52067.934101214174</v>
          </cell>
          <cell r="N21">
            <v>16953.855735595709</v>
          </cell>
          <cell r="DI21">
            <v>46190.547138558308</v>
          </cell>
          <cell r="DJ21">
            <v>41318.847697109421</v>
          </cell>
          <cell r="DP21">
            <v>4871.6994414488836</v>
          </cell>
        </row>
        <row r="22">
          <cell r="F22">
            <v>48349.491433959876</v>
          </cell>
          <cell r="N22">
            <v>24110.882861765658</v>
          </cell>
          <cell r="DI22">
            <v>8577.5005885603568</v>
          </cell>
          <cell r="DJ22">
            <v>8422.6953669816412</v>
          </cell>
          <cell r="DP22">
            <v>154.80522157871511</v>
          </cell>
        </row>
        <row r="23">
          <cell r="F23">
            <v>83094.032334490985</v>
          </cell>
          <cell r="N23">
            <v>0</v>
          </cell>
          <cell r="DI23">
            <v>17.041977690115999</v>
          </cell>
          <cell r="DJ23">
            <v>17.041977690115999</v>
          </cell>
          <cell r="DP23">
            <v>0</v>
          </cell>
        </row>
        <row r="24">
          <cell r="F24">
            <v>24017.89722623138</v>
          </cell>
          <cell r="N24">
            <v>4055.7400367657192</v>
          </cell>
          <cell r="DI24">
            <v>22187.508651040116</v>
          </cell>
          <cell r="DJ24">
            <v>18909.137546494745</v>
          </cell>
          <cell r="DP24">
            <v>3278.371104545372</v>
          </cell>
        </row>
        <row r="25">
          <cell r="F25">
            <v>7127.0525384398907</v>
          </cell>
          <cell r="N25">
            <v>1058.0322188107582</v>
          </cell>
          <cell r="DI25">
            <v>173.81307222648599</v>
          </cell>
          <cell r="DJ25">
            <v>173.81307222648599</v>
          </cell>
          <cell r="DP25">
            <v>0</v>
          </cell>
        </row>
        <row r="26">
          <cell r="F26">
            <v>363898.11293832061</v>
          </cell>
          <cell r="N26">
            <v>42009.44484391548</v>
          </cell>
          <cell r="DI26">
            <v>376640.29897512868</v>
          </cell>
          <cell r="DJ26">
            <v>287407.69127832353</v>
          </cell>
          <cell r="DP26">
            <v>33932.335198685738</v>
          </cell>
        </row>
        <row r="27">
          <cell r="F27">
            <v>16174.757278472549</v>
          </cell>
          <cell r="N27">
            <v>6254.0350541675271</v>
          </cell>
          <cell r="DI27">
            <v>1328.0874201527818</v>
          </cell>
          <cell r="DJ27">
            <v>1300.1542537612183</v>
          </cell>
          <cell r="DP27">
            <v>27.933166391563393</v>
          </cell>
        </row>
        <row r="28">
          <cell r="F28">
            <v>384666.95490734244</v>
          </cell>
          <cell r="N28">
            <v>25249.058284934181</v>
          </cell>
          <cell r="DI28">
            <v>358275.89043936657</v>
          </cell>
          <cell r="DJ28">
            <v>339488.5318148142</v>
          </cell>
          <cell r="DP28">
            <v>18787.358624552395</v>
          </cell>
        </row>
        <row r="29">
          <cell r="F29">
            <v>89797.781639809866</v>
          </cell>
          <cell r="N29">
            <v>0</v>
          </cell>
          <cell r="DI29">
            <v>0</v>
          </cell>
          <cell r="DJ29">
            <v>0</v>
          </cell>
          <cell r="DP29">
            <v>0</v>
          </cell>
        </row>
        <row r="30">
          <cell r="F30">
            <v>223457.5694731627</v>
          </cell>
          <cell r="N30">
            <v>0</v>
          </cell>
          <cell r="DI30">
            <v>92.994881178170999</v>
          </cell>
          <cell r="DJ30">
            <v>92.994881178170999</v>
          </cell>
          <cell r="DP30">
            <v>0</v>
          </cell>
        </row>
        <row r="31">
          <cell r="F31">
            <v>9879.3891483955504</v>
          </cell>
          <cell r="N31">
            <v>4933.1436153190098</v>
          </cell>
          <cell r="DI31">
            <v>4177.2428788239768</v>
          </cell>
          <cell r="DJ31">
            <v>4088.3985178468574</v>
          </cell>
          <cell r="DP31">
            <v>88.844360977119536</v>
          </cell>
        </row>
        <row r="32">
          <cell r="F32">
            <v>22465.877519604936</v>
          </cell>
          <cell r="N32">
            <v>12720.181280554485</v>
          </cell>
          <cell r="DI32">
            <v>8.7726550350760011</v>
          </cell>
          <cell r="DJ32">
            <v>5.9984979312975524</v>
          </cell>
          <cell r="DP32">
            <v>2.7741571037784487</v>
          </cell>
        </row>
        <row r="33">
          <cell r="F33">
            <v>8082.7704244514707</v>
          </cell>
          <cell r="N33">
            <v>0</v>
          </cell>
          <cell r="DI33">
            <v>129.82246486244699</v>
          </cell>
          <cell r="DJ33">
            <v>129.82246486244699</v>
          </cell>
          <cell r="DP33">
            <v>0</v>
          </cell>
        </row>
        <row r="34">
          <cell r="F34">
            <v>7218.9452085240882</v>
          </cell>
          <cell r="N34">
            <v>4699.1894049080693</v>
          </cell>
          <cell r="DI34">
            <v>2183.4220622560283</v>
          </cell>
          <cell r="DJ34">
            <v>2047.661007903733</v>
          </cell>
          <cell r="DP34">
            <v>135.76105435229528</v>
          </cell>
        </row>
        <row r="35">
          <cell r="F35">
            <v>15941.907035636927</v>
          </cell>
          <cell r="N35">
            <v>7427.9937506058113</v>
          </cell>
          <cell r="DI35">
            <v>1975.3283718829091</v>
          </cell>
          <cell r="DJ35">
            <v>1866.5304472423018</v>
          </cell>
          <cell r="DP35">
            <v>108.79792464060722</v>
          </cell>
        </row>
        <row r="36">
          <cell r="F36">
            <v>41060.838136204693</v>
          </cell>
          <cell r="N36">
            <v>18098.432544461961</v>
          </cell>
          <cell r="DI36">
            <v>40105.523280057154</v>
          </cell>
          <cell r="DJ36">
            <v>34709.589002668195</v>
          </cell>
          <cell r="DP36">
            <v>5395.9342773889593</v>
          </cell>
        </row>
        <row r="37">
          <cell r="F37">
            <v>133718.56083259115</v>
          </cell>
          <cell r="N37">
            <v>924.87860002547154</v>
          </cell>
          <cell r="DI37">
            <v>209.27638904915702</v>
          </cell>
          <cell r="DJ37">
            <v>209.27638904915702</v>
          </cell>
          <cell r="DP37">
            <v>0</v>
          </cell>
        </row>
        <row r="38">
          <cell r="F38">
            <v>77455.998317459307</v>
          </cell>
          <cell r="N38">
            <v>0</v>
          </cell>
          <cell r="DI38">
            <v>182.61452628449197</v>
          </cell>
          <cell r="DJ38">
            <v>182.61452628449197</v>
          </cell>
          <cell r="DP38">
            <v>0</v>
          </cell>
        </row>
        <row r="39">
          <cell r="F39">
            <v>138185.42989701501</v>
          </cell>
          <cell r="N39">
            <v>0</v>
          </cell>
          <cell r="DI39">
            <v>1599.067703960661</v>
          </cell>
          <cell r="DJ39">
            <v>1599.067703960661</v>
          </cell>
          <cell r="DP39">
            <v>0</v>
          </cell>
        </row>
        <row r="40">
          <cell r="F40">
            <v>3903.4013863347609</v>
          </cell>
          <cell r="N40">
            <v>0</v>
          </cell>
          <cell r="DI40">
            <v>1911.9419049907772</v>
          </cell>
          <cell r="DJ40">
            <v>1911.9419049907772</v>
          </cell>
          <cell r="DP40">
            <v>0</v>
          </cell>
        </row>
        <row r="41">
          <cell r="F41">
            <v>57768.910618306072</v>
          </cell>
          <cell r="N41">
            <v>20138.810829299469</v>
          </cell>
          <cell r="DI41">
            <v>3814.2714921665279</v>
          </cell>
          <cell r="DJ41">
            <v>3795.6179032393679</v>
          </cell>
          <cell r="DP41">
            <v>18.653588927159952</v>
          </cell>
        </row>
        <row r="42">
          <cell r="F42">
            <v>154905.15233432999</v>
          </cell>
          <cell r="N42">
            <v>799.56547539679991</v>
          </cell>
          <cell r="DI42">
            <v>0</v>
          </cell>
          <cell r="DJ42">
            <v>0</v>
          </cell>
          <cell r="DP42">
            <v>0</v>
          </cell>
        </row>
        <row r="43">
          <cell r="F43">
            <v>2845.5548265948073</v>
          </cell>
          <cell r="N43">
            <v>0</v>
          </cell>
          <cell r="DI43">
            <v>1.7132493286020001</v>
          </cell>
          <cell r="DJ43">
            <v>1.7132493286020001</v>
          </cell>
          <cell r="DP43">
            <v>0</v>
          </cell>
        </row>
        <row r="44">
          <cell r="F44">
            <v>67554.784319292827</v>
          </cell>
          <cell r="N44">
            <v>0</v>
          </cell>
          <cell r="DI44">
            <v>0</v>
          </cell>
          <cell r="DJ44">
            <v>0</v>
          </cell>
          <cell r="DP44">
            <v>0</v>
          </cell>
        </row>
        <row r="45">
          <cell r="F45">
            <v>84410.105929064361</v>
          </cell>
          <cell r="N45">
            <v>0</v>
          </cell>
          <cell r="DI45">
            <v>47157.600146540244</v>
          </cell>
          <cell r="DJ45">
            <v>47157.600146540244</v>
          </cell>
          <cell r="DP45">
            <v>0</v>
          </cell>
        </row>
        <row r="46">
          <cell r="F46">
            <v>32851.770780418236</v>
          </cell>
          <cell r="N46">
            <v>3271.0044262833458</v>
          </cell>
          <cell r="DI46">
            <v>14126.567557635673</v>
          </cell>
          <cell r="DJ46">
            <v>12595.914115667871</v>
          </cell>
          <cell r="DP46">
            <v>1530.6534419678021</v>
          </cell>
        </row>
        <row r="47">
          <cell r="F47">
            <v>20089.306380028131</v>
          </cell>
          <cell r="N47">
            <v>0</v>
          </cell>
          <cell r="DI47">
            <v>82.588570209420993</v>
          </cell>
          <cell r="DJ47">
            <v>82.588570209420993</v>
          </cell>
          <cell r="DP47">
            <v>0</v>
          </cell>
        </row>
        <row r="48">
          <cell r="F48">
            <v>67263.220290407509</v>
          </cell>
          <cell r="N48">
            <v>6557.7545354168496</v>
          </cell>
          <cell r="DI48">
            <v>1466.3510609629825</v>
          </cell>
          <cell r="DJ48">
            <v>1464.1370652532398</v>
          </cell>
          <cell r="DP48">
            <v>2.213995709742612</v>
          </cell>
        </row>
        <row r="49">
          <cell r="F49">
            <v>231.7929216</v>
          </cell>
          <cell r="N49">
            <v>0.48312444954920408</v>
          </cell>
          <cell r="DI49">
            <v>25.158927678033002</v>
          </cell>
          <cell r="DJ49">
            <v>24.675803228483797</v>
          </cell>
          <cell r="DP49">
            <v>0.48312444954920408</v>
          </cell>
        </row>
        <row r="50">
          <cell r="F50">
            <v>0</v>
          </cell>
          <cell r="N50">
            <v>0</v>
          </cell>
          <cell r="DI50">
            <v>0</v>
          </cell>
          <cell r="DJ50">
            <v>0</v>
          </cell>
          <cell r="DP50">
            <v>0</v>
          </cell>
        </row>
        <row r="51">
          <cell r="F51">
            <v>193.98500000000001</v>
          </cell>
          <cell r="N51">
            <v>0</v>
          </cell>
          <cell r="DI51">
            <v>0</v>
          </cell>
          <cell r="DJ51">
            <v>0</v>
          </cell>
          <cell r="DP51">
            <v>0</v>
          </cell>
        </row>
        <row r="52">
          <cell r="F52">
            <v>196868.80086521182</v>
          </cell>
          <cell r="N52">
            <v>63333.960651831934</v>
          </cell>
          <cell r="DI52">
            <v>624.99526157663308</v>
          </cell>
          <cell r="DJ52">
            <v>603.37638835178018</v>
          </cell>
          <cell r="DP52">
            <v>21.61887322485293</v>
          </cell>
        </row>
        <row r="53">
          <cell r="F53">
            <v>164678.9874530597</v>
          </cell>
          <cell r="N53">
            <v>32712.870184125695</v>
          </cell>
          <cell r="DI53">
            <v>28358.080000000002</v>
          </cell>
          <cell r="DJ53">
            <v>27952.823108062756</v>
          </cell>
          <cell r="DP53">
            <v>405.25689193724759</v>
          </cell>
        </row>
        <row r="54">
          <cell r="F54">
            <v>110140.52616779901</v>
          </cell>
          <cell r="N54">
            <v>26371.971763480848</v>
          </cell>
          <cell r="DI54">
            <v>710.27881561209188</v>
          </cell>
          <cell r="DJ54">
            <v>707.31017774057079</v>
          </cell>
          <cell r="DP54">
            <v>2.9686378715210502</v>
          </cell>
        </row>
        <row r="55">
          <cell r="F55">
            <v>158897.07634271219</v>
          </cell>
          <cell r="N55">
            <v>34759.816494454644</v>
          </cell>
          <cell r="DI55">
            <v>10088.830855969531</v>
          </cell>
          <cell r="DJ55">
            <v>9690.9241996649162</v>
          </cell>
          <cell r="DP55">
            <v>397.90665630461388</v>
          </cell>
        </row>
        <row r="56">
          <cell r="F56">
            <v>105474.28980731824</v>
          </cell>
          <cell r="N56">
            <v>22446.550377262913</v>
          </cell>
          <cell r="DI56">
            <v>53047.07007649538</v>
          </cell>
          <cell r="DJ56">
            <v>52256.297300906888</v>
          </cell>
          <cell r="DP56">
            <v>790.77277558849107</v>
          </cell>
        </row>
        <row r="57">
          <cell r="F57">
            <v>270047.26830445079</v>
          </cell>
          <cell r="N57">
            <v>23499.327667712729</v>
          </cell>
          <cell r="DI57">
            <v>171265.85535721385</v>
          </cell>
          <cell r="DJ57">
            <v>168989.9260883801</v>
          </cell>
          <cell r="DP57">
            <v>2275.9292688337341</v>
          </cell>
        </row>
        <row r="58">
          <cell r="F58">
            <v>172528.64834996976</v>
          </cell>
          <cell r="N58">
            <v>23816.723755304094</v>
          </cell>
          <cell r="DI58">
            <v>119877.3484994715</v>
          </cell>
          <cell r="DJ58">
            <v>117901.52422997885</v>
          </cell>
          <cell r="DP58">
            <v>1975.8242694926455</v>
          </cell>
        </row>
        <row r="59">
          <cell r="F59">
            <v>75594.442854950772</v>
          </cell>
          <cell r="N59">
            <v>23949.426515461942</v>
          </cell>
          <cell r="DI59">
            <v>6393.1</v>
          </cell>
          <cell r="DJ59">
            <v>6020.9512060706984</v>
          </cell>
          <cell r="DP59">
            <v>372.14879392930163</v>
          </cell>
        </row>
        <row r="60">
          <cell r="F60">
            <v>319430.97662552004</v>
          </cell>
          <cell r="N60">
            <v>135521.97297349948</v>
          </cell>
          <cell r="DI60">
            <v>44033.290690197828</v>
          </cell>
          <cell r="DJ60">
            <v>39481.951989215529</v>
          </cell>
          <cell r="DP60">
            <v>4551.3387009823</v>
          </cell>
        </row>
        <row r="61">
          <cell r="F61">
            <v>148934.626194463</v>
          </cell>
          <cell r="N61">
            <v>10577.531469878344</v>
          </cell>
          <cell r="DI61">
            <v>555.77880435741099</v>
          </cell>
          <cell r="DJ61">
            <v>553.54882103118041</v>
          </cell>
          <cell r="DP61">
            <v>2.2299833262306348</v>
          </cell>
        </row>
        <row r="62">
          <cell r="F62">
            <v>70180.447297775812</v>
          </cell>
          <cell r="N62">
            <v>6088.3612951562554</v>
          </cell>
          <cell r="DI62">
            <v>5257.01</v>
          </cell>
          <cell r="DJ62">
            <v>5042.9339364265179</v>
          </cell>
          <cell r="DP62">
            <v>214.07606357348268</v>
          </cell>
        </row>
        <row r="63">
          <cell r="F63">
            <v>34262.079001854356</v>
          </cell>
          <cell r="N63">
            <v>10747.205044249236</v>
          </cell>
          <cell r="DI63">
            <v>10488.73</v>
          </cell>
          <cell r="DJ63">
            <v>9892.8153340944718</v>
          </cell>
          <cell r="DP63">
            <v>595.91466590552739</v>
          </cell>
        </row>
        <row r="64">
          <cell r="F64">
            <v>245750.80333467372</v>
          </cell>
          <cell r="N64">
            <v>57984.201701039266</v>
          </cell>
          <cell r="DI64">
            <v>29931.371098570296</v>
          </cell>
          <cell r="DJ64">
            <v>28466.954018203254</v>
          </cell>
          <cell r="DP64">
            <v>1464.4170803670424</v>
          </cell>
        </row>
        <row r="65">
          <cell r="F65">
            <v>156441.11986980872</v>
          </cell>
          <cell r="N65">
            <v>29675.664721622721</v>
          </cell>
          <cell r="DI65">
            <v>35361.723858446647</v>
          </cell>
          <cell r="DJ65">
            <v>33468.996815085913</v>
          </cell>
          <cell r="DP65">
            <v>1892.7270433607305</v>
          </cell>
        </row>
        <row r="66">
          <cell r="F66">
            <v>22931.52974891309</v>
          </cell>
          <cell r="N66">
            <v>6081.9933111181172</v>
          </cell>
          <cell r="DI66">
            <v>9132.6386232287769</v>
          </cell>
          <cell r="DJ66">
            <v>8938.5804456183796</v>
          </cell>
          <cell r="DP66">
            <v>194.05817761039717</v>
          </cell>
        </row>
        <row r="67">
          <cell r="F67">
            <v>24779.999999999996</v>
          </cell>
          <cell r="N67">
            <v>3586.5288337249353</v>
          </cell>
          <cell r="DI67">
            <v>8101.502657878098</v>
          </cell>
          <cell r="DJ67">
            <v>7728.5158727326734</v>
          </cell>
          <cell r="DP67">
            <v>372.98678514542456</v>
          </cell>
        </row>
        <row r="68">
          <cell r="F68">
            <v>229948.9564721747</v>
          </cell>
          <cell r="N68">
            <v>4099.1558179630802</v>
          </cell>
          <cell r="DI68">
            <v>186912.0476101742</v>
          </cell>
          <cell r="DJ68">
            <v>183659.46327756171</v>
          </cell>
          <cell r="DP68">
            <v>3252.5843326124959</v>
          </cell>
        </row>
        <row r="69">
          <cell r="F69">
            <v>91505.819113699428</v>
          </cell>
          <cell r="N69">
            <v>16564.589895352496</v>
          </cell>
          <cell r="DI69">
            <v>3170.5892496266679</v>
          </cell>
          <cell r="DJ69">
            <v>499.76969166126582</v>
          </cell>
          <cell r="DP69">
            <v>29.054352965401741</v>
          </cell>
        </row>
        <row r="70">
          <cell r="F70">
            <v>312963.82091203233</v>
          </cell>
          <cell r="N70">
            <v>46965.876381910704</v>
          </cell>
          <cell r="DI70">
            <v>209140.99970967285</v>
          </cell>
          <cell r="DJ70">
            <v>202691.93325799715</v>
          </cell>
          <cell r="DP70">
            <v>6449.066451675706</v>
          </cell>
        </row>
        <row r="71">
          <cell r="F71">
            <v>182671.5629584071</v>
          </cell>
          <cell r="N71">
            <v>24527.984573653477</v>
          </cell>
          <cell r="DI71">
            <v>16786.670856674613</v>
          </cell>
          <cell r="DJ71">
            <v>16044.149789199464</v>
          </cell>
          <cell r="DP71">
            <v>742.52106747514938</v>
          </cell>
        </row>
        <row r="72">
          <cell r="F72">
            <v>52647.65899112606</v>
          </cell>
          <cell r="N72">
            <v>8705.2039144348964</v>
          </cell>
          <cell r="DI72">
            <v>14881.75368204193</v>
          </cell>
          <cell r="DJ72">
            <v>14466.151993567542</v>
          </cell>
          <cell r="DP72">
            <v>415.60168847438712</v>
          </cell>
        </row>
        <row r="73">
          <cell r="F73">
            <v>370069.4972846522</v>
          </cell>
          <cell r="N73">
            <v>86585.901550888215</v>
          </cell>
          <cell r="DI73">
            <v>16960.446815611649</v>
          </cell>
          <cell r="DJ73">
            <v>16043.607301442755</v>
          </cell>
          <cell r="DP73">
            <v>916.83951416889352</v>
          </cell>
        </row>
        <row r="74">
          <cell r="F74">
            <v>21657.805777176665</v>
          </cell>
          <cell r="N74">
            <v>8570.9514073978444</v>
          </cell>
          <cell r="DI74">
            <v>869.04909063267007</v>
          </cell>
          <cell r="DJ74">
            <v>869.01053977354866</v>
          </cell>
          <cell r="DP74">
            <v>3.8550859121419513E-2</v>
          </cell>
        </row>
        <row r="75">
          <cell r="F75">
            <v>36438.706566627181</v>
          </cell>
          <cell r="N75">
            <v>5022.615161688449</v>
          </cell>
          <cell r="DI75">
            <v>20312.914155507442</v>
          </cell>
          <cell r="DJ75">
            <v>18977.077698209785</v>
          </cell>
          <cell r="DP75">
            <v>1335.8364572976557</v>
          </cell>
        </row>
        <row r="76">
          <cell r="F76">
            <v>116338.68823519614</v>
          </cell>
          <cell r="N76">
            <v>20362.924289815957</v>
          </cell>
          <cell r="DI76">
            <v>76945.508021293659</v>
          </cell>
          <cell r="DJ76">
            <v>76228.361391922459</v>
          </cell>
          <cell r="DP76">
            <v>717.14662937120272</v>
          </cell>
        </row>
        <row r="77">
          <cell r="F77">
            <v>20142.454125000007</v>
          </cell>
          <cell r="N77">
            <v>516.87373224926284</v>
          </cell>
          <cell r="DI77">
            <v>18655.814421485858</v>
          </cell>
          <cell r="DJ77">
            <v>18525.72574721853</v>
          </cell>
          <cell r="DP77">
            <v>130.08867426732752</v>
          </cell>
        </row>
        <row r="78">
          <cell r="F78">
            <v>3544.4263184299998</v>
          </cell>
          <cell r="N78">
            <v>1191.105211292811</v>
          </cell>
          <cell r="DI78">
            <v>663.08452124594032</v>
          </cell>
          <cell r="DJ78">
            <v>574.84305785117112</v>
          </cell>
          <cell r="DP78">
            <v>88.241463394769141</v>
          </cell>
        </row>
        <row r="79">
          <cell r="F79">
            <v>62269.783779910271</v>
          </cell>
          <cell r="N79">
            <v>7111.0058270198633</v>
          </cell>
          <cell r="DI79">
            <v>16316.246894958529</v>
          </cell>
          <cell r="DJ79">
            <v>13944.464303983797</v>
          </cell>
          <cell r="DP79">
            <v>2371.7825909747321</v>
          </cell>
        </row>
        <row r="80">
          <cell r="F80">
            <v>304640.37462878396</v>
          </cell>
          <cell r="N80">
            <v>42030.102969321182</v>
          </cell>
          <cell r="DI80">
            <v>97788.33264182604</v>
          </cell>
          <cell r="DJ80">
            <v>88598.345215312729</v>
          </cell>
          <cell r="DP80">
            <v>9189.9874265133058</v>
          </cell>
        </row>
        <row r="81">
          <cell r="F81">
            <v>153020.2491661979</v>
          </cell>
          <cell r="N81">
            <v>5822.9643071171504</v>
          </cell>
          <cell r="DI81">
            <v>12270.323659074329</v>
          </cell>
          <cell r="DJ81">
            <v>11588.301575987041</v>
          </cell>
          <cell r="DP81">
            <v>682.02208308728825</v>
          </cell>
        </row>
        <row r="82">
          <cell r="F82">
            <v>343655.62090106652</v>
          </cell>
          <cell r="N82">
            <v>49932.729727525497</v>
          </cell>
          <cell r="DI82">
            <v>19755.423544051326</v>
          </cell>
          <cell r="DJ82">
            <v>16908.568777495089</v>
          </cell>
          <cell r="DP82">
            <v>2846.8547665562373</v>
          </cell>
        </row>
        <row r="83">
          <cell r="F83">
            <v>210652.87763808796</v>
          </cell>
          <cell r="N83">
            <v>22586.114881588121</v>
          </cell>
          <cell r="DI83">
            <v>12255.518863680494</v>
          </cell>
          <cell r="DJ83">
            <v>10620.600259539155</v>
          </cell>
          <cell r="DP83">
            <v>1634.9186041413395</v>
          </cell>
        </row>
        <row r="84">
          <cell r="F84">
            <v>3968</v>
          </cell>
          <cell r="N84">
            <v>0</v>
          </cell>
          <cell r="DI84">
            <v>1984.3241314848001</v>
          </cell>
          <cell r="DJ84">
            <v>1984.3241314848001</v>
          </cell>
          <cell r="DP84">
            <v>0</v>
          </cell>
        </row>
        <row r="85">
          <cell r="F85">
            <v>0</v>
          </cell>
          <cell r="N85">
            <v>0</v>
          </cell>
          <cell r="DI85">
            <v>0</v>
          </cell>
          <cell r="DJ85">
            <v>0</v>
          </cell>
          <cell r="DP85">
            <v>0</v>
          </cell>
        </row>
        <row r="86">
          <cell r="F86">
            <v>1429.7463379285036</v>
          </cell>
          <cell r="N86">
            <v>85.447411544085099</v>
          </cell>
          <cell r="DI86">
            <v>598.50691645689699</v>
          </cell>
          <cell r="DJ86">
            <v>581.2535914122351</v>
          </cell>
          <cell r="DP86">
            <v>17.253325044661921</v>
          </cell>
        </row>
        <row r="87">
          <cell r="F87">
            <v>139421.24325361408</v>
          </cell>
          <cell r="N87">
            <v>14806.651118155783</v>
          </cell>
          <cell r="DI87">
            <v>28360.559039318767</v>
          </cell>
          <cell r="DJ87">
            <v>26524.253417274886</v>
          </cell>
          <cell r="DP87">
            <v>1836.3056220438825</v>
          </cell>
        </row>
        <row r="88">
          <cell r="F88">
            <v>12288.738448031383</v>
          </cell>
          <cell r="N88">
            <v>351.30486779329652</v>
          </cell>
          <cell r="DI88">
            <v>11555.754126140846</v>
          </cell>
          <cell r="DJ88">
            <v>11204.449258347549</v>
          </cell>
          <cell r="DP88">
            <v>351.30486779329652</v>
          </cell>
        </row>
        <row r="89">
          <cell r="F89">
            <v>74196.869629008725</v>
          </cell>
          <cell r="N89">
            <v>14114.43666386672</v>
          </cell>
          <cell r="DI89">
            <v>43926.881891801102</v>
          </cell>
          <cell r="DJ89">
            <v>36054.826435618168</v>
          </cell>
          <cell r="DP89">
            <v>7872.0554561829331</v>
          </cell>
        </row>
        <row r="90">
          <cell r="F90">
            <v>65032.467151986988</v>
          </cell>
          <cell r="N90">
            <v>18234.259313570641</v>
          </cell>
          <cell r="DI90">
            <v>28626.906345448901</v>
          </cell>
          <cell r="DJ90">
            <v>26587.077707045373</v>
          </cell>
          <cell r="DP90">
            <v>2039.8286384035264</v>
          </cell>
        </row>
        <row r="91">
          <cell r="F91">
            <v>91730.481762516443</v>
          </cell>
          <cell r="N91">
            <v>27041.527263824035</v>
          </cell>
          <cell r="DI91">
            <v>23242.905779397573</v>
          </cell>
          <cell r="DJ91">
            <v>22016.159998003081</v>
          </cell>
          <cell r="DP91">
            <v>1226.7457813944914</v>
          </cell>
        </row>
        <row r="92">
          <cell r="F92">
            <v>44957.243876400971</v>
          </cell>
          <cell r="N92">
            <v>5579.4203087155238</v>
          </cell>
          <cell r="DI92">
            <v>33210.633544776378</v>
          </cell>
          <cell r="DJ92">
            <v>29830.311746042426</v>
          </cell>
          <cell r="DP92">
            <v>3380.321798733954</v>
          </cell>
        </row>
        <row r="93">
          <cell r="F93">
            <v>196977.68834745162</v>
          </cell>
          <cell r="N93">
            <v>7168.5974982363759</v>
          </cell>
          <cell r="DI93">
            <v>166895.53885991636</v>
          </cell>
          <cell r="DJ93">
            <v>166895.53885991636</v>
          </cell>
          <cell r="DP93">
            <v>0</v>
          </cell>
        </row>
        <row r="94">
          <cell r="F94">
            <v>162293.23697428417</v>
          </cell>
          <cell r="N94">
            <v>6517.5075325661765</v>
          </cell>
          <cell r="DI94">
            <v>126619.18008811508</v>
          </cell>
          <cell r="DJ94">
            <v>126514.30967481292</v>
          </cell>
          <cell r="DP94">
            <v>104.8704133021657</v>
          </cell>
        </row>
        <row r="95">
          <cell r="F95">
            <v>36531.080427405504</v>
          </cell>
          <cell r="N95">
            <v>9190.7386829490642</v>
          </cell>
          <cell r="DI95">
            <v>24404.218515276323</v>
          </cell>
          <cell r="DJ95">
            <v>21423.985556527845</v>
          </cell>
          <cell r="DP95">
            <v>2980.2329587484792</v>
          </cell>
        </row>
        <row r="96">
          <cell r="F96">
            <v>229057.22946956308</v>
          </cell>
          <cell r="N96">
            <v>10991.161271036108</v>
          </cell>
          <cell r="DI96">
            <v>118810.4658755342</v>
          </cell>
          <cell r="DJ96">
            <v>116662.97039877083</v>
          </cell>
          <cell r="DP96">
            <v>2147.4954767633562</v>
          </cell>
        </row>
        <row r="97">
          <cell r="F97">
            <v>60277.1069848267</v>
          </cell>
          <cell r="N97">
            <v>2135.3250559802705</v>
          </cell>
          <cell r="DI97">
            <v>32776.938915851722</v>
          </cell>
          <cell r="DJ97">
            <v>32743.133909465869</v>
          </cell>
          <cell r="DP97">
            <v>33.805006385854064</v>
          </cell>
        </row>
        <row r="98">
          <cell r="F98">
            <v>16277.954999998767</v>
          </cell>
          <cell r="N98">
            <v>5566.5699336294865</v>
          </cell>
          <cell r="DI98">
            <v>9200.7821112224174</v>
          </cell>
          <cell r="DJ98">
            <v>8030.8873601508203</v>
          </cell>
          <cell r="DP98">
            <v>1169.8947510715973</v>
          </cell>
        </row>
        <row r="99">
          <cell r="F99">
            <v>114219.21990115964</v>
          </cell>
          <cell r="N99">
            <v>30363.252174591213</v>
          </cell>
          <cell r="DI99">
            <v>14526.747984701135</v>
          </cell>
          <cell r="DJ99">
            <v>14525.738219890301</v>
          </cell>
          <cell r="DP99">
            <v>1.0097648108326043</v>
          </cell>
        </row>
        <row r="100">
          <cell r="F100">
            <v>144865.3540664927</v>
          </cell>
          <cell r="N100">
            <v>18756.338907175224</v>
          </cell>
          <cell r="DI100">
            <v>10116.970055004667</v>
          </cell>
          <cell r="DJ100">
            <v>9670.3466539231758</v>
          </cell>
          <cell r="DP100">
            <v>446.62340108149158</v>
          </cell>
        </row>
        <row r="101">
          <cell r="F101">
            <v>115928.03765643503</v>
          </cell>
          <cell r="N101">
            <v>1044.8272256343053</v>
          </cell>
          <cell r="DI101">
            <v>66308.985043103574</v>
          </cell>
          <cell r="DJ101">
            <v>65610.896760545438</v>
          </cell>
          <cell r="DP101">
            <v>698.08828255813137</v>
          </cell>
        </row>
        <row r="102">
          <cell r="F102">
            <v>70985.819670176556</v>
          </cell>
          <cell r="N102">
            <v>2235.9082651597355</v>
          </cell>
          <cell r="DI102">
            <v>51389.311231645413</v>
          </cell>
          <cell r="DJ102">
            <v>49897.117082248726</v>
          </cell>
          <cell r="DP102">
            <v>1492.194149396686</v>
          </cell>
        </row>
        <row r="103">
          <cell r="F103">
            <v>71184.766891068779</v>
          </cell>
          <cell r="N103">
            <v>13912.547362731877</v>
          </cell>
          <cell r="DI103">
            <v>2814.625994150631</v>
          </cell>
          <cell r="DJ103">
            <v>2508.3727217544829</v>
          </cell>
          <cell r="DP103">
            <v>306.25327239614819</v>
          </cell>
        </row>
        <row r="104">
          <cell r="F104">
            <v>100255.07114243179</v>
          </cell>
          <cell r="N104">
            <v>15957.585546801667</v>
          </cell>
          <cell r="DI104">
            <v>50792.80257200401</v>
          </cell>
          <cell r="DJ104">
            <v>49313.450371132043</v>
          </cell>
          <cell r="DP104">
            <v>1479.3522008719679</v>
          </cell>
        </row>
        <row r="105">
          <cell r="F105">
            <v>46032.235359236598</v>
          </cell>
          <cell r="N105">
            <v>548.1141958720068</v>
          </cell>
          <cell r="DI105">
            <v>28864.323354559288</v>
          </cell>
          <cell r="DJ105">
            <v>28861.169679722076</v>
          </cell>
          <cell r="DP105">
            <v>3.1536748372134715</v>
          </cell>
        </row>
        <row r="106">
          <cell r="F106">
            <v>7828.6668710697686</v>
          </cell>
          <cell r="N106">
            <v>288.34964839476277</v>
          </cell>
          <cell r="DI106">
            <v>7345.3764944145914</v>
          </cell>
          <cell r="DJ106">
            <v>7165.6964329376378</v>
          </cell>
          <cell r="DP106">
            <v>179.68006147695363</v>
          </cell>
        </row>
        <row r="107">
          <cell r="F107">
            <v>13291.046953453635</v>
          </cell>
          <cell r="N107">
            <v>535.40650220443331</v>
          </cell>
          <cell r="DI107">
            <v>12970.829857180159</v>
          </cell>
          <cell r="DJ107">
            <v>12605.549097060635</v>
          </cell>
          <cell r="DP107">
            <v>365.28076011952362</v>
          </cell>
        </row>
        <row r="108">
          <cell r="F108">
            <v>16002.560000000001</v>
          </cell>
          <cell r="N108">
            <v>232.60097706227481</v>
          </cell>
          <cell r="DI108">
            <v>16027.870720062801</v>
          </cell>
          <cell r="DJ108">
            <v>15801.389477824538</v>
          </cell>
          <cell r="DP108">
            <v>226.48124223826397</v>
          </cell>
        </row>
        <row r="109">
          <cell r="F109">
            <v>19232.001376</v>
          </cell>
          <cell r="N109">
            <v>68.798633975037532</v>
          </cell>
          <cell r="DI109">
            <v>19031.970478466024</v>
          </cell>
          <cell r="DJ109">
            <v>19025.754989207711</v>
          </cell>
          <cell r="DP109">
            <v>6.2154892583134034</v>
          </cell>
        </row>
        <row r="110">
          <cell r="F110">
            <v>68060.867012360744</v>
          </cell>
          <cell r="N110">
            <v>7795.3152286200848</v>
          </cell>
          <cell r="DI110">
            <v>48585.303288301853</v>
          </cell>
          <cell r="DJ110">
            <v>45423.746046039989</v>
          </cell>
          <cell r="DP110">
            <v>3161.5572422618648</v>
          </cell>
        </row>
        <row r="111">
          <cell r="F111">
            <v>138650.15550812261</v>
          </cell>
          <cell r="N111">
            <v>13228.195927461953</v>
          </cell>
          <cell r="DI111">
            <v>106774.04713856723</v>
          </cell>
          <cell r="DJ111">
            <v>106194.88301045081</v>
          </cell>
          <cell r="DP111">
            <v>579.16412811642101</v>
          </cell>
        </row>
        <row r="112">
          <cell r="F112">
            <v>16714.134283343192</v>
          </cell>
          <cell r="N112">
            <v>7581.9173183140274</v>
          </cell>
          <cell r="DI112">
            <v>4297.6983740468249</v>
          </cell>
          <cell r="DJ112">
            <v>4146.6231973859294</v>
          </cell>
          <cell r="DP112">
            <v>151.07517666089541</v>
          </cell>
        </row>
        <row r="113">
          <cell r="F113">
            <v>63302.115489656884</v>
          </cell>
          <cell r="N113">
            <v>9337.9359678122564</v>
          </cell>
          <cell r="DI113">
            <v>46423.86965396157</v>
          </cell>
          <cell r="DJ113">
            <v>46347.905021467559</v>
          </cell>
          <cell r="DP113">
            <v>75.964632494009294</v>
          </cell>
        </row>
        <row r="114">
          <cell r="F114">
            <v>23851.661680129768</v>
          </cell>
          <cell r="N114">
            <v>801.08526313888296</v>
          </cell>
          <cell r="DI114">
            <v>23213.930908418035</v>
          </cell>
          <cell r="DJ114">
            <v>23084.492393444143</v>
          </cell>
          <cell r="DP114">
            <v>129.43851497389193</v>
          </cell>
        </row>
        <row r="115">
          <cell r="F115">
            <v>35110.369192021222</v>
          </cell>
          <cell r="N115">
            <v>4273.5048482265747</v>
          </cell>
          <cell r="DI115">
            <v>18597.82997420209</v>
          </cell>
          <cell r="DJ115">
            <v>17814.518919803799</v>
          </cell>
          <cell r="DP115">
            <v>783.31105439829003</v>
          </cell>
        </row>
        <row r="116">
          <cell r="F116">
            <v>4017.7488131889559</v>
          </cell>
          <cell r="N116">
            <v>2.9692009144356084</v>
          </cell>
          <cell r="DI116">
            <v>116.25504825381176</v>
          </cell>
          <cell r="DJ116">
            <v>113.28584733937616</v>
          </cell>
          <cell r="DP116">
            <v>2.9692009144356084</v>
          </cell>
        </row>
        <row r="117">
          <cell r="F117">
            <v>10343.02530602882</v>
          </cell>
          <cell r="N117">
            <v>369.90407317005759</v>
          </cell>
          <cell r="DI117">
            <v>7576.5902422035251</v>
          </cell>
          <cell r="DJ117">
            <v>7552.446601267985</v>
          </cell>
          <cell r="DP117">
            <v>24.143640935540368</v>
          </cell>
        </row>
        <row r="118">
          <cell r="F118">
            <v>3020.2140683500006</v>
          </cell>
          <cell r="N118">
            <v>526.82679819745613</v>
          </cell>
          <cell r="DI118">
            <v>1842.7318925735044</v>
          </cell>
          <cell r="DJ118">
            <v>1779.616222293439</v>
          </cell>
          <cell r="DP118">
            <v>63.11567028006543</v>
          </cell>
        </row>
        <row r="119">
          <cell r="F119">
            <v>81115.654707440059</v>
          </cell>
          <cell r="N119">
            <v>5094.6210828031817</v>
          </cell>
          <cell r="DI119">
            <v>751.6438248566842</v>
          </cell>
          <cell r="DJ119">
            <v>729.54876617517277</v>
          </cell>
          <cell r="DP119">
            <v>22.095058681511411</v>
          </cell>
        </row>
        <row r="120">
          <cell r="F120">
            <v>54087.525104504413</v>
          </cell>
          <cell r="N120">
            <v>12915.861132538683</v>
          </cell>
          <cell r="DI120">
            <v>13546.548484615656</v>
          </cell>
          <cell r="DJ120">
            <v>13327.665491000542</v>
          </cell>
          <cell r="DP120">
            <v>218.88299361511469</v>
          </cell>
        </row>
        <row r="121">
          <cell r="F121">
            <v>583935.99944833026</v>
          </cell>
          <cell r="N121">
            <v>4591.2086365340192</v>
          </cell>
          <cell r="DI121">
            <v>570645.33502194041</v>
          </cell>
          <cell r="DJ121">
            <v>569687.0237889972</v>
          </cell>
          <cell r="DP121">
            <v>958.31123294318047</v>
          </cell>
        </row>
        <row r="122">
          <cell r="F122">
            <v>60592.501249009081</v>
          </cell>
          <cell r="N122">
            <v>13363.886047416259</v>
          </cell>
          <cell r="DI122">
            <v>27440.276556993624</v>
          </cell>
          <cell r="DJ122">
            <v>26803.899185415408</v>
          </cell>
          <cell r="DP122">
            <v>636.3773715782138</v>
          </cell>
        </row>
        <row r="123">
          <cell r="F123">
            <v>59676.935064196361</v>
          </cell>
          <cell r="N123">
            <v>3831.73336103972</v>
          </cell>
          <cell r="DI123">
            <v>56424.617105474877</v>
          </cell>
          <cell r="DJ123">
            <v>52816.253447014373</v>
          </cell>
          <cell r="DP123">
            <v>3608.3636584605033</v>
          </cell>
        </row>
        <row r="124">
          <cell r="F124">
            <v>219791.54482630137</v>
          </cell>
          <cell r="N124">
            <v>0</v>
          </cell>
          <cell r="DI124">
            <v>24322.649223920002</v>
          </cell>
          <cell r="DJ124">
            <v>24322.649223920002</v>
          </cell>
          <cell r="DP124">
            <v>0</v>
          </cell>
        </row>
        <row r="125">
          <cell r="F125">
            <v>248483.84209018495</v>
          </cell>
          <cell r="N125">
            <v>0</v>
          </cell>
          <cell r="DI125">
            <v>246946.34639065707</v>
          </cell>
          <cell r="DJ125">
            <v>246946.34639065707</v>
          </cell>
          <cell r="DP125">
            <v>0</v>
          </cell>
        </row>
        <row r="126">
          <cell r="F126">
            <v>655939.64818589808</v>
          </cell>
          <cell r="N126">
            <v>0</v>
          </cell>
          <cell r="DI126">
            <v>3085.0880461782003</v>
          </cell>
          <cell r="DJ126">
            <v>3085.0880461782003</v>
          </cell>
          <cell r="DP126">
            <v>0</v>
          </cell>
        </row>
        <row r="127">
          <cell r="F127">
            <v>127199.06969873172</v>
          </cell>
          <cell r="N127">
            <v>0</v>
          </cell>
          <cell r="DI127">
            <v>0</v>
          </cell>
          <cell r="DJ127">
            <v>0</v>
          </cell>
          <cell r="DP127">
            <v>0</v>
          </cell>
        </row>
        <row r="128">
          <cell r="F128">
            <v>103739.09875534519</v>
          </cell>
          <cell r="N128">
            <v>0</v>
          </cell>
          <cell r="DI128">
            <v>0</v>
          </cell>
          <cell r="DJ128">
            <v>0</v>
          </cell>
          <cell r="DP128">
            <v>0</v>
          </cell>
        </row>
        <row r="129">
          <cell r="F129">
            <v>12.226337159287045</v>
          </cell>
          <cell r="N129">
            <v>0</v>
          </cell>
          <cell r="DI129">
            <v>0</v>
          </cell>
          <cell r="DJ129">
            <v>0</v>
          </cell>
          <cell r="DP129">
            <v>0</v>
          </cell>
        </row>
        <row r="130">
          <cell r="F130">
            <v>700627.58194338751</v>
          </cell>
          <cell r="N130">
            <v>0</v>
          </cell>
          <cell r="DI130">
            <v>0</v>
          </cell>
          <cell r="DJ130">
            <v>0</v>
          </cell>
          <cell r="DP130">
            <v>0</v>
          </cell>
        </row>
        <row r="131">
          <cell r="F131">
            <v>873314.22807711875</v>
          </cell>
          <cell r="N131">
            <v>0</v>
          </cell>
          <cell r="DI131">
            <v>0</v>
          </cell>
          <cell r="DJ131">
            <v>0</v>
          </cell>
          <cell r="DP131">
            <v>0</v>
          </cell>
        </row>
        <row r="132">
          <cell r="F132">
            <v>232662.71854994798</v>
          </cell>
          <cell r="N132">
            <v>0</v>
          </cell>
          <cell r="DI132">
            <v>0</v>
          </cell>
          <cell r="DJ132">
            <v>0</v>
          </cell>
          <cell r="DP132">
            <v>0</v>
          </cell>
        </row>
        <row r="133">
          <cell r="F133">
            <v>442222.4427761616</v>
          </cell>
          <cell r="N133">
            <v>0</v>
          </cell>
          <cell r="DI133">
            <v>0</v>
          </cell>
          <cell r="DJ133">
            <v>0</v>
          </cell>
          <cell r="DP133">
            <v>0</v>
          </cell>
        </row>
        <row r="134">
          <cell r="F134">
            <v>542050.75715145504</v>
          </cell>
          <cell r="N134">
            <v>0</v>
          </cell>
          <cell r="DI134">
            <v>0</v>
          </cell>
          <cell r="DJ134">
            <v>0</v>
          </cell>
          <cell r="DP134">
            <v>0</v>
          </cell>
        </row>
        <row r="135">
          <cell r="F135">
            <v>2736697.7788501894</v>
          </cell>
          <cell r="N135">
            <v>0</v>
          </cell>
          <cell r="DI135">
            <v>0</v>
          </cell>
          <cell r="DJ135">
            <v>0</v>
          </cell>
          <cell r="DP135">
            <v>0</v>
          </cell>
        </row>
        <row r="136">
          <cell r="F136">
            <v>234898.09110132823</v>
          </cell>
          <cell r="N136">
            <v>0</v>
          </cell>
          <cell r="DI136">
            <v>2493.0890029105135</v>
          </cell>
          <cell r="DJ136">
            <v>2493.0890029105135</v>
          </cell>
          <cell r="DP136">
            <v>0</v>
          </cell>
        </row>
        <row r="137">
          <cell r="F137">
            <v>1542.8133650199998</v>
          </cell>
          <cell r="N137">
            <v>0</v>
          </cell>
          <cell r="DI137">
            <v>0</v>
          </cell>
          <cell r="DJ137">
            <v>0</v>
          </cell>
          <cell r="DP137">
            <v>0</v>
          </cell>
        </row>
        <row r="138">
          <cell r="F138">
            <v>361518.20018241875</v>
          </cell>
          <cell r="N138">
            <v>0</v>
          </cell>
          <cell r="DI138">
            <v>58062.288470187763</v>
          </cell>
          <cell r="DJ138">
            <v>58062.288470187763</v>
          </cell>
          <cell r="DP138">
            <v>0</v>
          </cell>
        </row>
        <row r="139">
          <cell r="F139">
            <v>303761.79158615513</v>
          </cell>
          <cell r="N139">
            <v>0</v>
          </cell>
          <cell r="DI139">
            <v>34233.394422554862</v>
          </cell>
          <cell r="DJ139">
            <v>34233.394422554862</v>
          </cell>
          <cell r="DP139">
            <v>0</v>
          </cell>
        </row>
        <row r="140">
          <cell r="F140">
            <v>272327.63584295474</v>
          </cell>
          <cell r="N140">
            <v>-56310.155792887228</v>
          </cell>
          <cell r="DI140">
            <v>12866.342606007101</v>
          </cell>
          <cell r="DJ140">
            <v>12866.342606007101</v>
          </cell>
          <cell r="DP140">
            <v>0</v>
          </cell>
        </row>
        <row r="141">
          <cell r="F141">
            <v>143750.83378640498</v>
          </cell>
          <cell r="N141">
            <v>0</v>
          </cell>
          <cell r="DI141">
            <v>110176.16692559172</v>
          </cell>
          <cell r="DJ141">
            <v>110176.16692559172</v>
          </cell>
          <cell r="DP141">
            <v>0</v>
          </cell>
        </row>
        <row r="142">
          <cell r="F142">
            <v>21823.858268772536</v>
          </cell>
          <cell r="N142">
            <v>0</v>
          </cell>
          <cell r="DI142">
            <v>16353.38593</v>
          </cell>
          <cell r="DJ142">
            <v>16353.38593</v>
          </cell>
          <cell r="DP142">
            <v>0</v>
          </cell>
        </row>
        <row r="143">
          <cell r="F143">
            <v>21943.026562157385</v>
          </cell>
          <cell r="N143">
            <v>0</v>
          </cell>
          <cell r="DI143">
            <v>0</v>
          </cell>
          <cell r="DJ143">
            <v>0</v>
          </cell>
          <cell r="DP143">
            <v>0</v>
          </cell>
        </row>
        <row r="144">
          <cell r="F144">
            <v>82697.929424637245</v>
          </cell>
          <cell r="N144">
            <v>0</v>
          </cell>
          <cell r="DI144">
            <v>40318.949390000002</v>
          </cell>
          <cell r="DJ144">
            <v>40318.949390000002</v>
          </cell>
          <cell r="DP144">
            <v>0</v>
          </cell>
        </row>
        <row r="145">
          <cell r="F145">
            <v>10774.043882349206</v>
          </cell>
          <cell r="N145">
            <v>0</v>
          </cell>
          <cell r="DI145">
            <v>0</v>
          </cell>
          <cell r="DJ145">
            <v>0</v>
          </cell>
          <cell r="DP145">
            <v>0</v>
          </cell>
        </row>
        <row r="146">
          <cell r="F146">
            <v>53498.17784509476</v>
          </cell>
          <cell r="N146">
            <v>0</v>
          </cell>
          <cell r="DI146">
            <v>2333.4116855829461</v>
          </cell>
          <cell r="DJ146">
            <v>2333.4116855829461</v>
          </cell>
          <cell r="DP146">
            <v>0</v>
          </cell>
        </row>
        <row r="147">
          <cell r="F147">
            <v>89227.990593155511</v>
          </cell>
          <cell r="N147">
            <v>0</v>
          </cell>
          <cell r="DI147">
            <v>1926.2232721236091</v>
          </cell>
          <cell r="DJ147">
            <v>1926.2232721236091</v>
          </cell>
          <cell r="DP147">
            <v>0</v>
          </cell>
        </row>
        <row r="148">
          <cell r="F148">
            <v>376748.42672051198</v>
          </cell>
          <cell r="N148">
            <v>0</v>
          </cell>
          <cell r="DI148">
            <v>344228.76822863129</v>
          </cell>
          <cell r="DJ148">
            <v>344228.76822863129</v>
          </cell>
          <cell r="DP148">
            <v>0</v>
          </cell>
        </row>
        <row r="149">
          <cell r="F149">
            <v>1007240.6817541893</v>
          </cell>
          <cell r="N149">
            <v>0</v>
          </cell>
          <cell r="DI149">
            <v>268053.65837318543</v>
          </cell>
          <cell r="DJ149">
            <v>268053.65837318543</v>
          </cell>
          <cell r="DP149">
            <v>0</v>
          </cell>
        </row>
        <row r="150">
          <cell r="F150">
            <v>35082.23090634901</v>
          </cell>
          <cell r="N150">
            <v>0</v>
          </cell>
          <cell r="DI150">
            <v>62.534687500000004</v>
          </cell>
          <cell r="DJ150">
            <v>62.534687500000004</v>
          </cell>
          <cell r="DP150">
            <v>0</v>
          </cell>
        </row>
        <row r="151">
          <cell r="F151">
            <v>426679.9566736492</v>
          </cell>
          <cell r="N151">
            <v>0</v>
          </cell>
          <cell r="DI151">
            <v>12280.323571920002</v>
          </cell>
          <cell r="DJ151">
            <v>12280.323571920002</v>
          </cell>
          <cell r="DP151">
            <v>0</v>
          </cell>
        </row>
        <row r="152">
          <cell r="F152">
            <v>172956.59601492854</v>
          </cell>
          <cell r="N152">
            <v>0</v>
          </cell>
          <cell r="DI152">
            <v>0</v>
          </cell>
          <cell r="DJ152">
            <v>0</v>
          </cell>
          <cell r="DP152">
            <v>0</v>
          </cell>
        </row>
        <row r="153">
          <cell r="F153">
            <v>107555.76804313688</v>
          </cell>
          <cell r="N153">
            <v>0</v>
          </cell>
          <cell r="DI153">
            <v>192.74632000000003</v>
          </cell>
          <cell r="DJ153">
            <v>192.74632000000003</v>
          </cell>
          <cell r="DP153">
            <v>0</v>
          </cell>
        </row>
        <row r="154">
          <cell r="F154">
            <v>263561.41767534817</v>
          </cell>
          <cell r="N154">
            <v>0</v>
          </cell>
          <cell r="DI154">
            <v>166303.13711726537</v>
          </cell>
          <cell r="DJ154">
            <v>166303.13711726537</v>
          </cell>
          <cell r="DP154">
            <v>0</v>
          </cell>
        </row>
        <row r="155">
          <cell r="F155">
            <v>22124.176051075359</v>
          </cell>
          <cell r="N155">
            <v>0</v>
          </cell>
          <cell r="DI155">
            <v>0</v>
          </cell>
          <cell r="DJ155">
            <v>0</v>
          </cell>
          <cell r="DP155">
            <v>0</v>
          </cell>
        </row>
        <row r="156">
          <cell r="F156">
            <v>187796.44560917906</v>
          </cell>
          <cell r="N156">
            <v>0</v>
          </cell>
          <cell r="DI156">
            <v>14301.656429999999</v>
          </cell>
          <cell r="DJ156">
            <v>14301.656429999999</v>
          </cell>
          <cell r="DP156">
            <v>0</v>
          </cell>
        </row>
        <row r="157">
          <cell r="F157">
            <v>819457.41908580996</v>
          </cell>
          <cell r="N157">
            <v>0</v>
          </cell>
          <cell r="DI157">
            <v>1902.8516035705368</v>
          </cell>
          <cell r="DJ157">
            <v>1902.8516035705368</v>
          </cell>
          <cell r="DP157">
            <v>0</v>
          </cell>
        </row>
        <row r="158">
          <cell r="F158">
            <v>144558.49488544502</v>
          </cell>
          <cell r="N158">
            <v>0</v>
          </cell>
          <cell r="DI158">
            <v>0</v>
          </cell>
          <cell r="DJ158">
            <v>0</v>
          </cell>
          <cell r="DP158">
            <v>0</v>
          </cell>
        </row>
        <row r="159">
          <cell r="F159">
            <v>237056.2568204994</v>
          </cell>
          <cell r="N159">
            <v>0</v>
          </cell>
          <cell r="DI159">
            <v>2294.5878926506666</v>
          </cell>
          <cell r="DJ159">
            <v>2294.5878926506666</v>
          </cell>
          <cell r="DP159">
            <v>0</v>
          </cell>
        </row>
        <row r="160">
          <cell r="F160">
            <v>154695.20984382782</v>
          </cell>
          <cell r="N160">
            <v>0</v>
          </cell>
          <cell r="DI160">
            <v>0</v>
          </cell>
          <cell r="DJ160">
            <v>0</v>
          </cell>
          <cell r="DP160">
            <v>0</v>
          </cell>
        </row>
        <row r="161">
          <cell r="F161">
            <v>57933.970716950003</v>
          </cell>
          <cell r="N161">
            <v>0</v>
          </cell>
          <cell r="DI161">
            <v>0</v>
          </cell>
          <cell r="DJ161">
            <v>0</v>
          </cell>
          <cell r="DP161">
            <v>0</v>
          </cell>
        </row>
        <row r="162">
          <cell r="F162">
            <v>1531248.9581797933</v>
          </cell>
          <cell r="N162">
            <v>0</v>
          </cell>
          <cell r="DI162">
            <v>15940.320415454436</v>
          </cell>
          <cell r="DJ162">
            <v>15940.320415454436</v>
          </cell>
          <cell r="DP162">
            <v>0</v>
          </cell>
        </row>
        <row r="163">
          <cell r="F163">
            <v>434165.74195925606</v>
          </cell>
          <cell r="N163">
            <v>0</v>
          </cell>
          <cell r="DI163">
            <v>0</v>
          </cell>
          <cell r="DJ163">
            <v>0</v>
          </cell>
          <cell r="DP163">
            <v>0</v>
          </cell>
        </row>
        <row r="164">
          <cell r="F164">
            <v>124514.98159256612</v>
          </cell>
          <cell r="N164">
            <v>0</v>
          </cell>
          <cell r="DI164">
            <v>0</v>
          </cell>
          <cell r="DJ164">
            <v>0</v>
          </cell>
          <cell r="DP164">
            <v>0</v>
          </cell>
        </row>
        <row r="165">
          <cell r="F165">
            <v>94814.536830244702</v>
          </cell>
          <cell r="N165">
            <v>0</v>
          </cell>
          <cell r="DI165">
            <v>0</v>
          </cell>
          <cell r="DJ165">
            <v>0</v>
          </cell>
          <cell r="DP165">
            <v>0</v>
          </cell>
        </row>
        <row r="166">
          <cell r="F166">
            <v>288376.81393701967</v>
          </cell>
          <cell r="N166">
            <v>0</v>
          </cell>
          <cell r="DI166">
            <v>186862.36239389764</v>
          </cell>
          <cell r="DJ166">
            <v>186862.36239389764</v>
          </cell>
          <cell r="DP166">
            <v>0</v>
          </cell>
        </row>
        <row r="167">
          <cell r="F167">
            <v>124984.6780333848</v>
          </cell>
          <cell r="N167">
            <v>0</v>
          </cell>
          <cell r="DI167">
            <v>196.11185999999998</v>
          </cell>
          <cell r="DJ167">
            <v>196.11185999999998</v>
          </cell>
          <cell r="DP167">
            <v>0</v>
          </cell>
        </row>
        <row r="168">
          <cell r="F168">
            <v>21143.137110297735</v>
          </cell>
          <cell r="N168">
            <v>0</v>
          </cell>
          <cell r="DI168">
            <v>4881.9727199999998</v>
          </cell>
          <cell r="DJ168">
            <v>4881.9727199999998</v>
          </cell>
          <cell r="DP168">
            <v>0</v>
          </cell>
        </row>
        <row r="169">
          <cell r="F169">
            <v>335106.55441629363</v>
          </cell>
          <cell r="N169">
            <v>0</v>
          </cell>
          <cell r="DI169">
            <v>793.3435988553008</v>
          </cell>
          <cell r="DJ169">
            <v>793.3435988553008</v>
          </cell>
          <cell r="DP169">
            <v>0</v>
          </cell>
        </row>
        <row r="170">
          <cell r="F170">
            <v>228648.43058639127</v>
          </cell>
          <cell r="N170">
            <v>0</v>
          </cell>
          <cell r="DI170">
            <v>81202.027621200003</v>
          </cell>
          <cell r="DJ170">
            <v>81202.027621200003</v>
          </cell>
          <cell r="DP170">
            <v>0</v>
          </cell>
        </row>
        <row r="171">
          <cell r="F171">
            <v>30112.918418527814</v>
          </cell>
          <cell r="N171">
            <v>0</v>
          </cell>
          <cell r="DI171">
            <v>0</v>
          </cell>
          <cell r="DJ171">
            <v>0</v>
          </cell>
          <cell r="DP171">
            <v>0</v>
          </cell>
        </row>
        <row r="172">
          <cell r="F172">
            <v>409428.98289541854</v>
          </cell>
          <cell r="N172">
            <v>0</v>
          </cell>
          <cell r="DI172">
            <v>67800.179396673979</v>
          </cell>
          <cell r="DJ172">
            <v>67800.179396673979</v>
          </cell>
          <cell r="DP172">
            <v>0</v>
          </cell>
        </row>
        <row r="173">
          <cell r="F173">
            <v>53627.82313391006</v>
          </cell>
          <cell r="N173">
            <v>0</v>
          </cell>
          <cell r="DI173">
            <v>0</v>
          </cell>
          <cell r="DJ173">
            <v>0</v>
          </cell>
          <cell r="DP173">
            <v>0</v>
          </cell>
        </row>
        <row r="174">
          <cell r="F174">
            <v>50037.678878774233</v>
          </cell>
          <cell r="N174">
            <v>0</v>
          </cell>
          <cell r="DI174">
            <v>0</v>
          </cell>
          <cell r="DJ174">
            <v>0</v>
          </cell>
          <cell r="DP174">
            <v>0</v>
          </cell>
        </row>
        <row r="175">
          <cell r="F175">
            <v>7492.2636106333202</v>
          </cell>
          <cell r="N175">
            <v>0</v>
          </cell>
          <cell r="DI175">
            <v>0</v>
          </cell>
          <cell r="DJ175">
            <v>0</v>
          </cell>
          <cell r="DP175">
            <v>0</v>
          </cell>
        </row>
        <row r="176">
          <cell r="F176">
            <v>235076.14685827692</v>
          </cell>
          <cell r="N176">
            <v>0</v>
          </cell>
          <cell r="DI176">
            <v>183142.01306383262</v>
          </cell>
          <cell r="DJ176">
            <v>183142.01306383262</v>
          </cell>
          <cell r="DP176">
            <v>0</v>
          </cell>
        </row>
        <row r="177">
          <cell r="F177">
            <v>182076.63803725326</v>
          </cell>
          <cell r="N177">
            <v>0</v>
          </cell>
          <cell r="DI177">
            <v>0</v>
          </cell>
          <cell r="DJ177">
            <v>0</v>
          </cell>
          <cell r="DP177">
            <v>0</v>
          </cell>
        </row>
        <row r="178">
          <cell r="F178">
            <v>126008.29073397146</v>
          </cell>
          <cell r="N178">
            <v>0</v>
          </cell>
          <cell r="DI178">
            <v>0</v>
          </cell>
          <cell r="DJ178">
            <v>0</v>
          </cell>
          <cell r="DP178">
            <v>0</v>
          </cell>
        </row>
        <row r="179">
          <cell r="F179">
            <v>630876.83029200393</v>
          </cell>
          <cell r="N179">
            <v>0</v>
          </cell>
          <cell r="DI179">
            <v>453377.47819701309</v>
          </cell>
          <cell r="DJ179">
            <v>453377.47819701309</v>
          </cell>
          <cell r="DP179">
            <v>0</v>
          </cell>
        </row>
        <row r="180">
          <cell r="F180">
            <v>573922.49250833911</v>
          </cell>
          <cell r="N180">
            <v>0</v>
          </cell>
          <cell r="DI180">
            <v>0</v>
          </cell>
          <cell r="DJ180">
            <v>0</v>
          </cell>
          <cell r="DP180">
            <v>0</v>
          </cell>
        </row>
        <row r="181">
          <cell r="F181">
            <v>561089.2731462603</v>
          </cell>
          <cell r="N181">
            <v>0</v>
          </cell>
          <cell r="DI181">
            <v>0</v>
          </cell>
          <cell r="DJ181">
            <v>0</v>
          </cell>
          <cell r="DP181">
            <v>0</v>
          </cell>
        </row>
        <row r="182">
          <cell r="F182">
            <v>10719.347764676999</v>
          </cell>
          <cell r="N182">
            <v>0</v>
          </cell>
          <cell r="DI182">
            <v>0</v>
          </cell>
          <cell r="DJ182">
            <v>0</v>
          </cell>
          <cell r="DP182">
            <v>0</v>
          </cell>
        </row>
        <row r="183">
          <cell r="F183">
            <v>1701035.7665501912</v>
          </cell>
          <cell r="N183">
            <v>0</v>
          </cell>
          <cell r="DI183">
            <v>32922.336176439952</v>
          </cell>
          <cell r="DJ183">
            <v>32922.336176439952</v>
          </cell>
          <cell r="DP183">
            <v>0</v>
          </cell>
        </row>
        <row r="184">
          <cell r="F184">
            <v>1420853.0962386625</v>
          </cell>
          <cell r="N184">
            <v>0</v>
          </cell>
          <cell r="DI184">
            <v>20365.333143395073</v>
          </cell>
          <cell r="DJ184">
            <v>20365.333143395073</v>
          </cell>
          <cell r="DP184">
            <v>0</v>
          </cell>
        </row>
        <row r="185">
          <cell r="F185">
            <v>167063.57831953865</v>
          </cell>
          <cell r="N185">
            <v>0</v>
          </cell>
          <cell r="DI185">
            <v>58193.645225181237</v>
          </cell>
          <cell r="DJ185">
            <v>58193.645225181237</v>
          </cell>
          <cell r="DP185">
            <v>0</v>
          </cell>
        </row>
        <row r="186">
          <cell r="F186">
            <v>38704.774848461522</v>
          </cell>
          <cell r="N186">
            <v>0</v>
          </cell>
          <cell r="DI186">
            <v>0</v>
          </cell>
          <cell r="DJ186">
            <v>0</v>
          </cell>
          <cell r="DP186">
            <v>0</v>
          </cell>
        </row>
        <row r="187">
          <cell r="F187">
            <v>75196.622851774038</v>
          </cell>
          <cell r="N187">
            <v>0</v>
          </cell>
          <cell r="DI187">
            <v>0</v>
          </cell>
          <cell r="DJ187">
            <v>0</v>
          </cell>
          <cell r="DP187">
            <v>0</v>
          </cell>
        </row>
        <row r="188">
          <cell r="F188">
            <v>11616.934791070969</v>
          </cell>
          <cell r="N188">
            <v>0</v>
          </cell>
          <cell r="DI188">
            <v>0</v>
          </cell>
          <cell r="DJ188">
            <v>0</v>
          </cell>
          <cell r="DP188">
            <v>0</v>
          </cell>
        </row>
        <row r="189">
          <cell r="F189">
            <v>65800.488068641891</v>
          </cell>
          <cell r="N189">
            <v>0</v>
          </cell>
          <cell r="DI189">
            <v>0</v>
          </cell>
          <cell r="DJ189">
            <v>0</v>
          </cell>
          <cell r="DP189">
            <v>0</v>
          </cell>
        </row>
        <row r="190">
          <cell r="F190">
            <v>13387.652225106551</v>
          </cell>
          <cell r="N190">
            <v>0</v>
          </cell>
          <cell r="DI190">
            <v>0</v>
          </cell>
          <cell r="DJ190">
            <v>0</v>
          </cell>
          <cell r="DP190">
            <v>0</v>
          </cell>
        </row>
        <row r="191">
          <cell r="F191">
            <v>6119.4359939764527</v>
          </cell>
          <cell r="N191">
            <v>0</v>
          </cell>
          <cell r="DI191">
            <v>0</v>
          </cell>
          <cell r="DJ191">
            <v>0</v>
          </cell>
          <cell r="DP191">
            <v>0</v>
          </cell>
        </row>
        <row r="192">
          <cell r="F192">
            <v>238971.04614347778</v>
          </cell>
          <cell r="N192">
            <v>0</v>
          </cell>
          <cell r="DI192">
            <v>0</v>
          </cell>
          <cell r="DJ192">
            <v>0</v>
          </cell>
          <cell r="DP192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BE0D"/>
  </sheetPr>
  <dimension ref="A1:BN194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M8" sqref="BM8"/>
    </sheetView>
  </sheetViews>
  <sheetFormatPr baseColWidth="10" defaultColWidth="11.5" defaultRowHeight="15" x14ac:dyDescent="0.2"/>
  <cols>
    <col min="1" max="1" width="105.1640625" style="139" bestFit="1" customWidth="1"/>
    <col min="2" max="2" width="10.5" style="139" customWidth="1"/>
    <col min="3" max="3" width="12" style="139" hidden="1" customWidth="1"/>
    <col min="4" max="4" width="14" style="139" hidden="1" customWidth="1"/>
    <col min="5" max="5" width="17.5" style="139" hidden="1" customWidth="1"/>
    <col min="6" max="7" width="16" style="139" hidden="1" customWidth="1"/>
    <col min="8" max="10" width="16.83203125" style="140" hidden="1" customWidth="1"/>
    <col min="11" max="11" width="15.33203125" style="140" hidden="1" customWidth="1"/>
    <col min="12" max="12" width="15.33203125" style="141" hidden="1" customWidth="1"/>
    <col min="13" max="13" width="15.33203125" style="140" hidden="1" customWidth="1"/>
    <col min="14" max="14" width="15.33203125" style="141" hidden="1" customWidth="1"/>
    <col min="15" max="15" width="18.83203125" style="140" customWidth="1"/>
    <col min="16" max="21" width="15.33203125" style="120" hidden="1" customWidth="1"/>
    <col min="22" max="22" width="12.6640625" style="121" hidden="1" customWidth="1"/>
    <col min="23" max="23" width="15.33203125" style="120" hidden="1" customWidth="1"/>
    <col min="24" max="24" width="11.5" style="120" hidden="1" customWidth="1"/>
    <col min="25" max="25" width="13.83203125" style="120" hidden="1" customWidth="1"/>
    <col min="26" max="26" width="16.5" style="120" hidden="1" customWidth="1"/>
    <col min="27" max="31" width="15.6640625" style="120" hidden="1" customWidth="1"/>
    <col min="32" max="32" width="13.83203125" style="120" hidden="1" customWidth="1"/>
    <col min="33" max="33" width="12.33203125" style="121" hidden="1" customWidth="1"/>
    <col min="34" max="36" width="13.83203125" style="124" hidden="1" customWidth="1"/>
    <col min="37" max="37" width="11.5" style="121" hidden="1" customWidth="1"/>
    <col min="38" max="38" width="2" style="139" hidden="1" customWidth="1"/>
    <col min="39" max="39" width="18.33203125" style="150" customWidth="1"/>
    <col min="40" max="42" width="0" style="150" hidden="1" customWidth="1"/>
    <col min="43" max="43" width="18.33203125" style="150" customWidth="1"/>
    <col min="44" max="46" width="0" style="150" hidden="1" customWidth="1"/>
    <col min="47" max="47" width="18.33203125" style="150" customWidth="1"/>
    <col min="48" max="49" width="11.5" style="150" hidden="1" customWidth="1"/>
    <col min="50" max="50" width="14.33203125" style="150" hidden="1" customWidth="1"/>
    <col min="51" max="51" width="18.33203125" style="150" customWidth="1"/>
    <col min="52" max="54" width="11.5" style="139" hidden="1" customWidth="1"/>
    <col min="55" max="55" width="18.1640625" style="139" customWidth="1"/>
    <col min="56" max="57" width="11.5" style="139" hidden="1" customWidth="1"/>
    <col min="58" max="58" width="18.33203125" style="139" customWidth="1"/>
    <col min="59" max="60" width="0" style="139" hidden="1" customWidth="1"/>
    <col min="61" max="61" width="18.33203125" style="139" customWidth="1"/>
    <col min="62" max="63" width="0" style="139" hidden="1" customWidth="1"/>
    <col min="64" max="64" width="18.33203125" style="139" customWidth="1"/>
    <col min="65" max="16384" width="11.5" style="139"/>
  </cols>
  <sheetData>
    <row r="1" spans="1:66" ht="19.5" hidden="1" customHeight="1" x14ac:dyDescent="0.2">
      <c r="AH1" s="142" t="s">
        <v>385</v>
      </c>
      <c r="AI1" s="143">
        <v>1.06451132</v>
      </c>
      <c r="AJ1" s="144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</row>
    <row r="2" spans="1:66" ht="17.25" hidden="1" customHeight="1" x14ac:dyDescent="0.2">
      <c r="AA2" s="126"/>
      <c r="AB2" s="126"/>
      <c r="AC2" s="126"/>
      <c r="AD2" s="126"/>
      <c r="AE2" s="126"/>
      <c r="AF2" s="126"/>
      <c r="AH2" s="145" t="s">
        <v>387</v>
      </c>
      <c r="AI2" s="146">
        <f>BN3</f>
        <v>602.91999999999996</v>
      </c>
      <c r="AJ2" s="144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</row>
    <row r="3" spans="1:66" ht="53" customHeight="1" x14ac:dyDescent="0.2">
      <c r="A3" s="255" t="s">
        <v>0</v>
      </c>
      <c r="B3" s="255" t="s">
        <v>1</v>
      </c>
      <c r="C3" s="152"/>
      <c r="D3" s="152" t="s">
        <v>371</v>
      </c>
      <c r="E3" s="152" t="s">
        <v>372</v>
      </c>
      <c r="F3" s="152" t="s">
        <v>406</v>
      </c>
      <c r="G3" s="152" t="s">
        <v>411</v>
      </c>
      <c r="H3" s="153" t="s">
        <v>407</v>
      </c>
      <c r="I3" s="153" t="s">
        <v>430</v>
      </c>
      <c r="J3" s="153" t="s">
        <v>416</v>
      </c>
      <c r="K3" s="153" t="s">
        <v>390</v>
      </c>
      <c r="L3" s="154" t="s">
        <v>410</v>
      </c>
      <c r="M3" s="153" t="s">
        <v>414</v>
      </c>
      <c r="N3" s="154" t="s">
        <v>409</v>
      </c>
      <c r="O3" s="255" t="s">
        <v>445</v>
      </c>
      <c r="P3" s="163"/>
      <c r="Q3" s="163"/>
      <c r="R3" s="163"/>
      <c r="S3" s="163"/>
      <c r="T3" s="163"/>
      <c r="U3" s="163"/>
      <c r="V3" s="164"/>
      <c r="W3" s="163"/>
      <c r="X3" s="163"/>
      <c r="Y3" s="163"/>
      <c r="Z3" s="163"/>
      <c r="AA3" s="163"/>
      <c r="AB3" s="163"/>
      <c r="AC3" s="213"/>
      <c r="AD3" s="213"/>
      <c r="AE3" s="213"/>
      <c r="AF3" s="213"/>
      <c r="AG3" s="164"/>
      <c r="AH3" s="165" t="s">
        <v>392</v>
      </c>
      <c r="AI3" s="214">
        <f>+AI2*AI1</f>
        <v>641.81516505439993</v>
      </c>
      <c r="AJ3" s="167"/>
      <c r="AK3" s="156"/>
      <c r="AL3" s="252" t="s">
        <v>433</v>
      </c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4"/>
      <c r="BA3" s="215"/>
      <c r="BB3" s="248" t="s">
        <v>434</v>
      </c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88" t="s">
        <v>387</v>
      </c>
      <c r="BN3" s="289">
        <v>602.91999999999996</v>
      </c>
    </row>
    <row r="4" spans="1:66" s="147" customFormat="1" ht="55.5" customHeight="1" x14ac:dyDescent="0.2">
      <c r="A4" s="255"/>
      <c r="B4" s="255"/>
      <c r="C4" s="171"/>
      <c r="D4" s="171"/>
      <c r="E4" s="171"/>
      <c r="F4" s="171"/>
      <c r="G4" s="171"/>
      <c r="H4" s="171"/>
      <c r="I4" s="171"/>
      <c r="J4" s="172">
        <v>0.05</v>
      </c>
      <c r="K4" s="171" t="s">
        <v>440</v>
      </c>
      <c r="L4" s="171"/>
      <c r="M4" s="171" t="s">
        <v>439</v>
      </c>
      <c r="N4" s="173">
        <v>0.05</v>
      </c>
      <c r="O4" s="255"/>
      <c r="P4" s="174"/>
      <c r="Q4" s="175"/>
      <c r="R4" s="175"/>
      <c r="S4" s="175"/>
      <c r="T4" s="175"/>
      <c r="U4" s="175"/>
      <c r="V4" s="175"/>
      <c r="W4" s="251" t="s">
        <v>373</v>
      </c>
      <c r="X4" s="251"/>
      <c r="Y4" s="251"/>
      <c r="Z4" s="251"/>
      <c r="AA4" s="251"/>
      <c r="AB4" s="216"/>
      <c r="AC4" s="251" t="s">
        <v>374</v>
      </c>
      <c r="AD4" s="251"/>
      <c r="AE4" s="251"/>
      <c r="AF4" s="251"/>
      <c r="AG4" s="175"/>
      <c r="AH4" s="256" t="s">
        <v>429</v>
      </c>
      <c r="AI4" s="256"/>
      <c r="AJ4" s="256"/>
      <c r="AK4" s="156"/>
      <c r="AL4" s="250" t="s">
        <v>423</v>
      </c>
      <c r="AM4" s="250"/>
      <c r="AN4" s="250"/>
      <c r="AO4" s="217"/>
      <c r="AP4" s="250" t="s">
        <v>425</v>
      </c>
      <c r="AQ4" s="250"/>
      <c r="AR4" s="250"/>
      <c r="AS4" s="217"/>
      <c r="AT4" s="250" t="s">
        <v>424</v>
      </c>
      <c r="AU4" s="250"/>
      <c r="AV4" s="250"/>
      <c r="AW4" s="218"/>
      <c r="AX4" s="250" t="s">
        <v>442</v>
      </c>
      <c r="AY4" s="250"/>
      <c r="AZ4" s="250"/>
      <c r="BA4" s="219"/>
      <c r="BB4" s="249" t="s">
        <v>423</v>
      </c>
      <c r="BC4" s="249"/>
      <c r="BD4" s="220"/>
      <c r="BE4" s="249" t="s">
        <v>443</v>
      </c>
      <c r="BF4" s="249"/>
      <c r="BG4" s="220"/>
      <c r="BH4" s="249" t="s">
        <v>444</v>
      </c>
      <c r="BI4" s="249"/>
      <c r="BJ4" s="221"/>
      <c r="BK4" s="249" t="s">
        <v>442</v>
      </c>
      <c r="BL4" s="249"/>
      <c r="BM4" s="222"/>
      <c r="BN4" s="223"/>
    </row>
    <row r="5" spans="1:66" s="148" customFormat="1" ht="171.75" hidden="1" customHeight="1" x14ac:dyDescent="0.2">
      <c r="A5" s="224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225" t="s">
        <v>441</v>
      </c>
      <c r="P5" s="180" t="s">
        <v>417</v>
      </c>
      <c r="Q5" s="180" t="s">
        <v>397</v>
      </c>
      <c r="R5" s="180" t="s">
        <v>396</v>
      </c>
      <c r="S5" s="180" t="s">
        <v>402</v>
      </c>
      <c r="T5" s="180" t="s">
        <v>403</v>
      </c>
      <c r="U5" s="180" t="s">
        <v>405</v>
      </c>
      <c r="V5" s="164"/>
      <c r="W5" s="180" t="s">
        <v>2</v>
      </c>
      <c r="X5" s="180" t="s">
        <v>3</v>
      </c>
      <c r="Y5" s="180" t="s">
        <v>4</v>
      </c>
      <c r="Z5" s="180" t="s">
        <v>375</v>
      </c>
      <c r="AA5" s="180" t="s">
        <v>376</v>
      </c>
      <c r="AB5" s="216"/>
      <c r="AC5" s="180" t="s">
        <v>418</v>
      </c>
      <c r="AD5" s="180" t="s">
        <v>419</v>
      </c>
      <c r="AE5" s="180" t="s">
        <v>428</v>
      </c>
      <c r="AF5" s="180" t="s">
        <v>420</v>
      </c>
      <c r="AG5" s="164"/>
      <c r="AH5" s="165" t="s">
        <v>377</v>
      </c>
      <c r="AI5" s="165" t="s">
        <v>387</v>
      </c>
      <c r="AJ5" s="165" t="s">
        <v>386</v>
      </c>
      <c r="AK5" s="156"/>
      <c r="AL5" s="226" t="s">
        <v>379</v>
      </c>
      <c r="AM5" s="226" t="s">
        <v>393</v>
      </c>
      <c r="AN5" s="226" t="s">
        <v>394</v>
      </c>
      <c r="AO5" s="227"/>
      <c r="AP5" s="226" t="s">
        <v>379</v>
      </c>
      <c r="AQ5" s="226" t="s">
        <v>393</v>
      </c>
      <c r="AR5" s="226" t="s">
        <v>394</v>
      </c>
      <c r="AS5" s="227"/>
      <c r="AT5" s="226" t="s">
        <v>380</v>
      </c>
      <c r="AU5" s="226" t="s">
        <v>393</v>
      </c>
      <c r="AV5" s="226" t="s">
        <v>394</v>
      </c>
      <c r="AW5" s="228"/>
      <c r="AX5" s="226" t="s">
        <v>380</v>
      </c>
      <c r="AY5" s="226" t="s">
        <v>393</v>
      </c>
      <c r="AZ5" s="226" t="s">
        <v>394</v>
      </c>
      <c r="BA5" s="229"/>
      <c r="BB5" s="181" t="s">
        <v>379</v>
      </c>
      <c r="BC5" s="181" t="s">
        <v>393</v>
      </c>
      <c r="BD5" s="182"/>
      <c r="BE5" s="181" t="s">
        <v>379</v>
      </c>
      <c r="BF5" s="181" t="s">
        <v>393</v>
      </c>
      <c r="BG5" s="182"/>
      <c r="BH5" s="181" t="s">
        <v>380</v>
      </c>
      <c r="BI5" s="181" t="s">
        <v>393</v>
      </c>
      <c r="BJ5" s="230"/>
      <c r="BK5" s="181" t="s">
        <v>380</v>
      </c>
      <c r="BL5" s="181" t="s">
        <v>393</v>
      </c>
      <c r="BM5" s="231"/>
      <c r="BN5" s="232"/>
    </row>
    <row r="6" spans="1:66" ht="18" x14ac:dyDescent="0.2">
      <c r="A6" s="188" t="str">
        <f>[1]COU!$B10</f>
        <v>Frijol</v>
      </c>
      <c r="B6" s="189" t="str">
        <f>[1]COU!$A10</f>
        <v>NP001</v>
      </c>
      <c r="C6" s="190"/>
      <c r="D6" s="191">
        <f>[1]COU!$EY10-[1]EQOUN!$DI10</f>
        <v>15633.300561170383</v>
      </c>
      <c r="E6" s="233">
        <f>[1]COU!$EY10/[1]COU!$FA10</f>
        <v>0.61349592085238114</v>
      </c>
      <c r="F6" s="234">
        <f>[1]EQOUM!U10/[1]COU!FA10</f>
        <v>0.18693998120386415</v>
      </c>
      <c r="G6" s="234">
        <f>[1]EQOUN!DI10/[1]COU!FA10</f>
        <v>6.5224515566876667E-2</v>
      </c>
      <c r="H6" s="192">
        <f>IF([1]COU!$ET10&gt;0,[1]EQOUN!$DI10/[1]COU!$ET10,0)</f>
        <v>0.16875505094466345</v>
      </c>
      <c r="I6" s="192">
        <f>([1]EQOUN!$DI10-[1]COU!$EY10)/[1]COU!$FA10</f>
        <v>-0.54827140528550444</v>
      </c>
      <c r="J6" s="192" t="str">
        <f>IF(I6&lt;-$J$4,"IMPORTABLE",IF(I6&gt;$J$4,"EXPORTABLE","AMBOS"))</f>
        <v>IMPORTABLE</v>
      </c>
      <c r="K6" s="192" t="str">
        <f t="shared" ref="K6:K69" si="0">+IF(OR(E6&gt;=1,H6&gt;=0.3,F6&gt;=0.6),"Transable","No transable")</f>
        <v>No transable</v>
      </c>
      <c r="L6" s="235">
        <v>1</v>
      </c>
      <c r="M6" s="192" t="str">
        <f>+IF(K6="Transable",K6,IF(L6=1,"Transable",K6))</f>
        <v>Transable</v>
      </c>
      <c r="N6" s="235">
        <f>IF(AND(E6&lt;$N$4,H6&lt;$N$4),1,0)</f>
        <v>0</v>
      </c>
      <c r="O6" s="236" t="str">
        <f t="shared" ref="O6:O69" si="1">IF(M6="No transable",M6,IF(N6=1,"No Transable",M6))</f>
        <v>Transable</v>
      </c>
      <c r="P6" s="195" t="str">
        <f>IF(O6="Transable",J6,O6)</f>
        <v>IMPORTABLE</v>
      </c>
      <c r="Q6" s="237">
        <f>IF(O6="Transable",0,1)</f>
        <v>0</v>
      </c>
      <c r="R6" s="195">
        <f t="shared" ref="R6:R69" si="2">IF(Q6=1,E6,0)</f>
        <v>0</v>
      </c>
      <c r="S6" s="195">
        <f t="shared" ref="S6:S69" si="3">IF(Q6=1,F6,0)</f>
        <v>0</v>
      </c>
      <c r="T6" s="195">
        <f t="shared" ref="T6:T69" si="4">IF(Q6=1,H6,0)</f>
        <v>0</v>
      </c>
      <c r="U6" s="195">
        <f>IF(Q6=1,D6/[1]COU!FA10,0)</f>
        <v>0</v>
      </c>
      <c r="V6" s="196"/>
      <c r="W6" s="195">
        <f>[1]COU!$FE10/[1]COU!$FA10</f>
        <v>0</v>
      </c>
      <c r="X6" s="195">
        <f>[1]COU!$FB10/[1]COU!$FA10</f>
        <v>0</v>
      </c>
      <c r="Y6" s="195">
        <f>IF([1]EQOUN!DI10&gt;0,[1]COU!FD10/[1]EQOUN!DI10,0)</f>
        <v>0</v>
      </c>
      <c r="Z6" s="195">
        <f>IF([1]EQOUN!DI10&gt;0,[1]COU!$FG$10/[1]EQOUN!DI10,0)</f>
        <v>0</v>
      </c>
      <c r="AA6" s="197">
        <f>IF([1]COU!$EY10&gt;0,[1]COU!$FC10/[1]COU!$EY10,0)</f>
        <v>7.7466380744751026E-2</v>
      </c>
      <c r="AB6" s="197"/>
      <c r="AC6" s="197">
        <f>IF([1]COU!EY10&gt;0,[1]EQOUM!N10/[1]COU!EY10,0)</f>
        <v>0.55000000000000004</v>
      </c>
      <c r="AD6" s="197">
        <f>IF([1]EQOUN!DJ10&gt;0,[1]EQOUN!DP10/[1]EQOUN!DJ10,0)</f>
        <v>4.1960713839366975E-2</v>
      </c>
      <c r="AE6" s="197">
        <f>IF([1]EQOUN!F10&gt;0,[1]EQOUN!N10/[1]EQOUN!F10,0)</f>
        <v>0.40089424495091736</v>
      </c>
      <c r="AF6" s="195">
        <f>[1]COU!$FJ10/[1]COU!$FA10</f>
        <v>0.49237192589802131</v>
      </c>
      <c r="AG6" s="196"/>
      <c r="AH6" s="238">
        <f>$AI$1</f>
        <v>1.06451132</v>
      </c>
      <c r="AI6" s="238">
        <f>+$AI$2</f>
        <v>602.91999999999996</v>
      </c>
      <c r="AJ6" s="238">
        <f>+$AI$3</f>
        <v>641.81516505439993</v>
      </c>
      <c r="AK6" s="156"/>
      <c r="AL6" s="239">
        <v>1</v>
      </c>
      <c r="AM6" s="280">
        <f>+IF(OR(P6="IMPORTABLE",P6="AMBOS"),(AJ6+AC6*AI6),"-")</f>
        <v>973.42116505439992</v>
      </c>
      <c r="AN6" s="280">
        <f>+IF(OR(P6="IMPORTABLE",P6="AMBOS"),(AI6+AC6*AI6*AH6),"-")</f>
        <v>955.91834077991996</v>
      </c>
      <c r="AO6" s="280"/>
      <c r="AP6" s="280">
        <v>1</v>
      </c>
      <c r="AQ6" s="280">
        <f>+IF(OR(P6="IMPORTABLE",P6="AMBOS"),(AJ6+((AC6-AE6)*AI6)),"-")</f>
        <v>731.71400688859285</v>
      </c>
      <c r="AR6" s="280">
        <f>+IF(OR(P6="IMPORTABLE",P6="AMBOS"),(AI6+((AC6-AE6)*AI6*AH6)),"-")</f>
        <v>698.61833478738788</v>
      </c>
      <c r="AS6" s="280"/>
      <c r="AT6" s="280">
        <v>1</v>
      </c>
      <c r="AU6" s="280" t="str">
        <f>+IF(OR(P6="EXPORTABLE",P6="AMBOS"),(AJ6-AD6*AI6),"-")</f>
        <v>-</v>
      </c>
      <c r="AV6" s="280" t="str">
        <f>+IF(OR(P6="EXPORTABLE",P6="AMBOS"),(AI6-AD6*AI6*AH6),"-")</f>
        <v>-</v>
      </c>
      <c r="AW6" s="280"/>
      <c r="AX6" s="280">
        <v>1</v>
      </c>
      <c r="AY6" s="280" t="str">
        <f>+IF(OR(P6="EXPORTABLE",P6="AMBOS"),(AJ6-((AD6-AE6)*AI6)),"-")</f>
        <v>-</v>
      </c>
      <c r="AZ6" s="240" t="str">
        <f>+IF(OR(P6="EXPORTABLE",P6="AMBOS"),(AI6-((AD6-AE6)*AI6*AH6)),"-")</f>
        <v>-</v>
      </c>
      <c r="BA6" s="241"/>
      <c r="BB6" s="242">
        <v>1</v>
      </c>
      <c r="BC6" s="283">
        <f>+IF(OR(P6="IMPORTABLE",P6="AMBOS"),(AJ6*(1+AC6)),"-")</f>
        <v>994.81350583431993</v>
      </c>
      <c r="BD6" s="283"/>
      <c r="BE6" s="283">
        <v>1</v>
      </c>
      <c r="BF6" s="283">
        <f>+IF(OR(P6="IMPORTABLE",P6="AMBOS"),(AJ6*(1+(AC6-AE6))),"-")</f>
        <v>737.51349984178785</v>
      </c>
      <c r="BG6" s="283"/>
      <c r="BH6" s="283">
        <v>1</v>
      </c>
      <c r="BI6" s="283" t="str">
        <f>+IF(OR(P6="EXPORTABLE",P6="AMBOS"),(AJ6*(1-AD6)),"-")</f>
        <v>-</v>
      </c>
      <c r="BJ6" s="283"/>
      <c r="BK6" s="283">
        <v>1</v>
      </c>
      <c r="BL6" s="283" t="str">
        <f>+IF(OR(P6="EXPORTABLE",P6="AMBOS"),(AJ6*(1-(AD6-AE6))),"-")</f>
        <v>-</v>
      </c>
      <c r="BM6" s="243"/>
      <c r="BN6" s="244"/>
    </row>
    <row r="7" spans="1:66" ht="18" x14ac:dyDescent="0.2">
      <c r="A7" s="188" t="str">
        <f>[1]COU!$B11</f>
        <v>Maíz</v>
      </c>
      <c r="B7" s="189" t="str">
        <f>[1]COU!$A11</f>
        <v>NP002</v>
      </c>
      <c r="C7" s="190"/>
      <c r="D7" s="191">
        <f>[1]COU!$EY11-[1]EQOUN!$DI11</f>
        <v>102566.12657693487</v>
      </c>
      <c r="E7" s="233">
        <f>[1]COU!$EY11/[1]COU!$FA11</f>
        <v>0.95353819603761525</v>
      </c>
      <c r="F7" s="234">
        <f>[1]EQOUM!U11/[1]COU!FA11</f>
        <v>0.89879605289037134</v>
      </c>
      <c r="G7" s="234">
        <f>[1]EQOUN!DI11/[1]COU!FA11</f>
        <v>6.3680251511135297E-5</v>
      </c>
      <c r="H7" s="192">
        <f>IF([1]COU!$ET11&gt;0,[1]EQOUN!$DI11/[1]COU!$ET11,0)</f>
        <v>1.3705936076586814E-3</v>
      </c>
      <c r="I7" s="192">
        <f>([1]EQOUN!$DI11-[1]COU!$EY11)/[1]COU!$FA11</f>
        <v>-0.9534745157861042</v>
      </c>
      <c r="J7" s="192" t="str">
        <f t="shared" ref="J7:J70" si="5">IF(I7&lt;-$J$4,"IMPORTABLE",IF(I7&gt;$J$4,"EXPORTABLE","AMBOS"))</f>
        <v>IMPORTABLE</v>
      </c>
      <c r="K7" s="192" t="str">
        <f t="shared" si="0"/>
        <v>Transable</v>
      </c>
      <c r="L7" s="235"/>
      <c r="M7" s="192" t="str">
        <f t="shared" ref="M7:M69" si="6">+IF(K7="Transable",K7,IF(L7=1,"Transable",K7))</f>
        <v>Transable</v>
      </c>
      <c r="N7" s="235">
        <f t="shared" ref="N7:N69" si="7">IF(AND(E7&lt;$N$4,H7&lt;$N$4),1,0)</f>
        <v>0</v>
      </c>
      <c r="O7" s="236" t="str">
        <f t="shared" si="1"/>
        <v>Transable</v>
      </c>
      <c r="P7" s="195" t="str">
        <f t="shared" ref="P7:P70" si="8">IF(O7="Transable",J7,O7)</f>
        <v>IMPORTABLE</v>
      </c>
      <c r="Q7" s="237">
        <f t="shared" ref="Q7:Q70" si="9">IF(O7="Transable",0,1)</f>
        <v>0</v>
      </c>
      <c r="R7" s="195">
        <f t="shared" si="2"/>
        <v>0</v>
      </c>
      <c r="S7" s="195">
        <f t="shared" si="3"/>
        <v>0</v>
      </c>
      <c r="T7" s="195">
        <f t="shared" si="4"/>
        <v>0</v>
      </c>
      <c r="U7" s="195">
        <f>IF(Q7=1,D7/[1]COU!FA11,0)</f>
        <v>0</v>
      </c>
      <c r="V7" s="196"/>
      <c r="W7" s="195">
        <f>[1]COU!$FE11/[1]COU!$FA11</f>
        <v>0</v>
      </c>
      <c r="X7" s="195">
        <f>[1]COU!$FB11/[1]COU!$FA11</f>
        <v>3.1317963786189197E-3</v>
      </c>
      <c r="Y7" s="195">
        <f>IF([1]EQOUN!DI11&gt;0,[1]COU!FD11/[1]EQOUN!DI11,0)</f>
        <v>0</v>
      </c>
      <c r="Z7" s="195">
        <f>IF([1]EQOUN!DI11&gt;0,[1]COU!$FG$10/[1]EQOUN!DI11,0)</f>
        <v>0</v>
      </c>
      <c r="AA7" s="197">
        <f>IF([1]COU!$EY11&gt;0,[1]COU!$FC11/[1]COU!$EY11,0)</f>
        <v>8.4628674135583091E-4</v>
      </c>
      <c r="AB7" s="195"/>
      <c r="AC7" s="197">
        <f>IF([1]COU!EY11&gt;0,[1]EQOUM!N11/[1]COU!EY11,0)</f>
        <v>0.15771317360191436</v>
      </c>
      <c r="AD7" s="197">
        <f>IF([1]EQOUN!DJ11&gt;0,[1]EQOUN!DP11/[1]EQOUN!DJ11,0)</f>
        <v>0.46247529557426448</v>
      </c>
      <c r="AE7" s="197">
        <f>IF([1]EQOUN!F11&gt;0,[1]EQOUN!N11/[1]EQOUN!F11,0)</f>
        <v>0.4335819530987306</v>
      </c>
      <c r="AF7" s="195">
        <f>[1]COU!$FJ11/[1]COU!$FA11</f>
        <v>0.17053053199901497</v>
      </c>
      <c r="AG7" s="196"/>
      <c r="AH7" s="238">
        <f t="shared" ref="AH7:AH70" si="10">$AI$1</f>
        <v>1.06451132</v>
      </c>
      <c r="AI7" s="238">
        <f t="shared" ref="AI7:AI70" si="11">+$AI$2</f>
        <v>602.91999999999996</v>
      </c>
      <c r="AJ7" s="238">
        <f t="shared" ref="AJ7:AJ70" si="12">+$AI$3</f>
        <v>641.81516505439993</v>
      </c>
      <c r="AK7" s="156"/>
      <c r="AL7" s="239">
        <v>1</v>
      </c>
      <c r="AM7" s="280">
        <f>+IF(OR(P7="IMPORTABLE",P7="AMBOS"),(AJ7+AC7*AI7),"-")</f>
        <v>736.90359168246619</v>
      </c>
      <c r="AN7" s="280">
        <f t="shared" ref="AN7:AN70" si="13">+IF(OR(P7="IMPORTABLE",P7="AMBOS"),(AI7+AC7*AI7*AH7),"-")</f>
        <v>704.14270654656582</v>
      </c>
      <c r="AO7" s="280"/>
      <c r="AP7" s="280">
        <v>1</v>
      </c>
      <c r="AQ7" s="280">
        <f t="shared" ref="AQ7:AQ70" si="14">+IF(OR(P7="IMPORTABLE",P7="AMBOS"),(AJ7+((AC7-AE7)*AI7)),"-")</f>
        <v>475.48836052017953</v>
      </c>
      <c r="AR7" s="280">
        <f t="shared" ref="AR7:AR70" si="15">+IF(OR(P7="IMPORTABLE",P7="AMBOS"),(AI7+((AC7-AE7)*AI7*AH7)),"-")</f>
        <v>425.86323375389497</v>
      </c>
      <c r="AS7" s="280"/>
      <c r="AT7" s="280">
        <v>1</v>
      </c>
      <c r="AU7" s="280" t="str">
        <f t="shared" ref="AU7:AU70" si="16">+IF(OR(P7="EXPORTABLE",P7="AMBOS"),(AJ7-AD7*AI7),"-")</f>
        <v>-</v>
      </c>
      <c r="AV7" s="280" t="str">
        <f t="shared" ref="AV7:AV70" si="17">+IF(OR(P7="EXPORTABLE",P7="AMBOS"),(AI7-AD7*AI7*AH7),"-")</f>
        <v>-</v>
      </c>
      <c r="AW7" s="280"/>
      <c r="AX7" s="280">
        <v>1</v>
      </c>
      <c r="AY7" s="280" t="str">
        <f t="shared" ref="AY7:AY70" si="18">+IF(OR(P7="EXPORTABLE",P7="AMBOS"),(AJ7-((AD7-AE7)*AI7)),"-")</f>
        <v>-</v>
      </c>
      <c r="AZ7" s="240" t="str">
        <f t="shared" ref="AZ7:AZ12" si="19">+IF(OR(P7="EXPORTABLE",P7="AMBOS"),(AI7-((AD7-AE7)*AI7*AH7)),"-")</f>
        <v>-</v>
      </c>
      <c r="BA7" s="241"/>
      <c r="BB7" s="242">
        <v>1</v>
      </c>
      <c r="BC7" s="283">
        <f t="shared" ref="BC7:BC70" si="20">+IF(OR(P7="IMPORTABLE",P7="AMBOS"),(AJ7*(1+AC7)),"-")</f>
        <v>743.03787160096579</v>
      </c>
      <c r="BD7" s="283"/>
      <c r="BE7" s="283">
        <v>1</v>
      </c>
      <c r="BF7" s="283">
        <f t="shared" ref="BF7:BF70" si="21">+IF(OR(P7="IMPORTABLE",P7="AMBOS"),(AJ7*(1+(AC7-AE7))),"-")</f>
        <v>464.758398808295</v>
      </c>
      <c r="BG7" s="283"/>
      <c r="BH7" s="283">
        <v>1</v>
      </c>
      <c r="BI7" s="283" t="str">
        <f t="shared" ref="BI7:BI70" si="22">+IF(OR(P7="EXPORTABLE",P7="AMBOS"),(AJ7*(1-AD7)),"-")</f>
        <v>-</v>
      </c>
      <c r="BJ7" s="283"/>
      <c r="BK7" s="283">
        <v>1</v>
      </c>
      <c r="BL7" s="283" t="str">
        <f t="shared" ref="BL7:BL70" si="23">+IF(OR(P7="EXPORTABLE",P7="AMBOS"),(AJ7*(1-(AD7-AE7))),"-")</f>
        <v>-</v>
      </c>
      <c r="BM7" s="243"/>
      <c r="BN7" s="244"/>
    </row>
    <row r="8" spans="1:66" ht="18" x14ac:dyDescent="0.2">
      <c r="A8" s="188" t="str">
        <f>[1]COU!$B12</f>
        <v>Trigo</v>
      </c>
      <c r="B8" s="189" t="str">
        <f>[1]COU!$A12</f>
        <v>NP003</v>
      </c>
      <c r="C8" s="190"/>
      <c r="D8" s="191">
        <f>[1]COU!$EY12-[1]EQOUN!$DI12</f>
        <v>45689.413084247688</v>
      </c>
      <c r="E8" s="233">
        <f>[1]COU!$EY12/[1]COU!$FA12</f>
        <v>1</v>
      </c>
      <c r="F8" s="234">
        <f>[1]EQOUM!U12/[1]COU!FA12</f>
        <v>1</v>
      </c>
      <c r="G8" s="234">
        <f>[1]EQOUN!DI12/[1]COU!FA12</f>
        <v>0</v>
      </c>
      <c r="H8" s="192">
        <f>IF([1]COU!$ET12&gt;0,[1]EQOUN!$DI12/[1]COU!$ET12,0)</f>
        <v>0</v>
      </c>
      <c r="I8" s="192">
        <f>([1]EQOUN!$DI12-[1]COU!$EY12)/[1]COU!$FA12</f>
        <v>-1</v>
      </c>
      <c r="J8" s="192" t="str">
        <f t="shared" si="5"/>
        <v>IMPORTABLE</v>
      </c>
      <c r="K8" s="192" t="str">
        <f t="shared" si="0"/>
        <v>Transable</v>
      </c>
      <c r="L8" s="235"/>
      <c r="M8" s="192" t="str">
        <f t="shared" si="6"/>
        <v>Transable</v>
      </c>
      <c r="N8" s="235">
        <f t="shared" si="7"/>
        <v>0</v>
      </c>
      <c r="O8" s="236" t="str">
        <f t="shared" si="1"/>
        <v>Transable</v>
      </c>
      <c r="P8" s="195" t="str">
        <f t="shared" si="8"/>
        <v>IMPORTABLE</v>
      </c>
      <c r="Q8" s="237">
        <f t="shared" si="9"/>
        <v>0</v>
      </c>
      <c r="R8" s="195">
        <f t="shared" si="2"/>
        <v>0</v>
      </c>
      <c r="S8" s="195">
        <f t="shared" si="3"/>
        <v>0</v>
      </c>
      <c r="T8" s="195">
        <f t="shared" si="4"/>
        <v>0</v>
      </c>
      <c r="U8" s="195">
        <f>IF(Q8=1,D8/[1]COU!FA12,0)</f>
        <v>0</v>
      </c>
      <c r="V8" s="196"/>
      <c r="W8" s="195">
        <f>[1]COU!$FE12/[1]COU!$FA12</f>
        <v>0</v>
      </c>
      <c r="X8" s="195">
        <f>[1]COU!$FB12/[1]COU!$FA12</f>
        <v>0</v>
      </c>
      <c r="Y8" s="195">
        <f>IF([1]EQOUN!DI12&gt;0,[1]COU!FD12/[1]EQOUN!DI12,0)</f>
        <v>0</v>
      </c>
      <c r="Z8" s="195">
        <f>IF([1]EQOUN!DI12&gt;0,[1]COU!$FG$10/[1]EQOUN!DI12,0)</f>
        <v>0</v>
      </c>
      <c r="AA8" s="197">
        <f>IF([1]COU!$EY12&gt;0,[1]COU!$FC12/[1]COU!$EY12,0)</f>
        <v>9.7416694256464409E-7</v>
      </c>
      <c r="AB8" s="195"/>
      <c r="AC8" s="197">
        <f>IF([1]COU!EY12&gt;0,[1]EQOUM!N12/[1]COU!EY12,0)</f>
        <v>0</v>
      </c>
      <c r="AD8" s="197">
        <f>IF([1]EQOUN!DJ12&gt;0,[1]EQOUN!DP12/[1]EQOUN!DJ12,0)</f>
        <v>0</v>
      </c>
      <c r="AE8" s="197">
        <f>IF([1]EQOUN!F12&gt;0,[1]EQOUN!N12/[1]EQOUN!F12,0)</f>
        <v>0</v>
      </c>
      <c r="AF8" s="195">
        <f>[1]COU!$FJ12/[1]COU!$FA12</f>
        <v>0</v>
      </c>
      <c r="AG8" s="196"/>
      <c r="AH8" s="238">
        <f t="shared" si="10"/>
        <v>1.06451132</v>
      </c>
      <c r="AI8" s="238">
        <f t="shared" si="11"/>
        <v>602.91999999999996</v>
      </c>
      <c r="AJ8" s="238">
        <f t="shared" si="12"/>
        <v>641.81516505439993</v>
      </c>
      <c r="AK8" s="156"/>
      <c r="AL8" s="239">
        <v>1</v>
      </c>
      <c r="AM8" s="280">
        <f>+IF(OR(P8="IMPORTABLE",P8="AMBOS"),(AJ8+AC8*AI8),"-")</f>
        <v>641.81516505439993</v>
      </c>
      <c r="AN8" s="280">
        <f t="shared" si="13"/>
        <v>602.91999999999996</v>
      </c>
      <c r="AO8" s="280"/>
      <c r="AP8" s="280">
        <v>1</v>
      </c>
      <c r="AQ8" s="280">
        <f t="shared" si="14"/>
        <v>641.81516505439993</v>
      </c>
      <c r="AR8" s="280">
        <f t="shared" si="15"/>
        <v>602.91999999999996</v>
      </c>
      <c r="AS8" s="280"/>
      <c r="AT8" s="280">
        <v>1</v>
      </c>
      <c r="AU8" s="280" t="str">
        <f t="shared" si="16"/>
        <v>-</v>
      </c>
      <c r="AV8" s="280" t="str">
        <f t="shared" si="17"/>
        <v>-</v>
      </c>
      <c r="AW8" s="280"/>
      <c r="AX8" s="280">
        <v>1</v>
      </c>
      <c r="AY8" s="280" t="str">
        <f t="shared" si="18"/>
        <v>-</v>
      </c>
      <c r="AZ8" s="240" t="str">
        <f t="shared" si="19"/>
        <v>-</v>
      </c>
      <c r="BA8" s="241"/>
      <c r="BB8" s="242">
        <v>1</v>
      </c>
      <c r="BC8" s="283">
        <f t="shared" si="20"/>
        <v>641.81516505439993</v>
      </c>
      <c r="BD8" s="283"/>
      <c r="BE8" s="283">
        <v>1</v>
      </c>
      <c r="BF8" s="283">
        <f t="shared" si="21"/>
        <v>641.81516505439993</v>
      </c>
      <c r="BG8" s="283"/>
      <c r="BH8" s="283">
        <v>1</v>
      </c>
      <c r="BI8" s="283" t="str">
        <f t="shared" si="22"/>
        <v>-</v>
      </c>
      <c r="BJ8" s="283"/>
      <c r="BK8" s="283">
        <v>1</v>
      </c>
      <c r="BL8" s="283" t="str">
        <f t="shared" si="23"/>
        <v>-</v>
      </c>
      <c r="BM8" s="243"/>
      <c r="BN8" s="244"/>
    </row>
    <row r="9" spans="1:66" ht="18" x14ac:dyDescent="0.2">
      <c r="A9" s="188" t="str">
        <f>[1]COU!$B13</f>
        <v>Otros cereales</v>
      </c>
      <c r="B9" s="189" t="str">
        <f>[1]COU!$A13</f>
        <v>NP004</v>
      </c>
      <c r="C9" s="190"/>
      <c r="D9" s="191">
        <f>[1]COU!$EY13-[1]EQOUN!$DI13</f>
        <v>65604.734824321044</v>
      </c>
      <c r="E9" s="233">
        <f>[1]COU!$EY13/[1]COU!$FA13</f>
        <v>0.999307963505219</v>
      </c>
      <c r="F9" s="234">
        <f>[1]EQOUM!U13/[1]COU!FA13</f>
        <v>0.74984686394183631</v>
      </c>
      <c r="G9" s="234">
        <f>[1]EQOUN!DI13/[1]COU!FA13</f>
        <v>6.920364947810031E-4</v>
      </c>
      <c r="H9" s="192">
        <f>IF([1]COU!$ET13&gt;0,[1]EQOUN!$DI13/[1]COU!$ET13,0)</f>
        <v>1</v>
      </c>
      <c r="I9" s="192">
        <f>([1]EQOUN!$DI13-[1]COU!$EY13)/[1]COU!$FA13</f>
        <v>-0.99861592701043789</v>
      </c>
      <c r="J9" s="192" t="str">
        <f t="shared" si="5"/>
        <v>IMPORTABLE</v>
      </c>
      <c r="K9" s="192" t="str">
        <f t="shared" si="0"/>
        <v>Transable</v>
      </c>
      <c r="L9" s="235"/>
      <c r="M9" s="192" t="str">
        <f t="shared" si="6"/>
        <v>Transable</v>
      </c>
      <c r="N9" s="235">
        <f t="shared" si="7"/>
        <v>0</v>
      </c>
      <c r="O9" s="236" t="str">
        <f t="shared" si="1"/>
        <v>Transable</v>
      </c>
      <c r="P9" s="195" t="str">
        <f t="shared" si="8"/>
        <v>IMPORTABLE</v>
      </c>
      <c r="Q9" s="237">
        <f t="shared" si="9"/>
        <v>0</v>
      </c>
      <c r="R9" s="195">
        <f t="shared" si="2"/>
        <v>0</v>
      </c>
      <c r="S9" s="195">
        <f t="shared" si="3"/>
        <v>0</v>
      </c>
      <c r="T9" s="195">
        <f t="shared" si="4"/>
        <v>0</v>
      </c>
      <c r="U9" s="195">
        <f>IF(Q9=1,D9/[1]COU!FA13,0)</f>
        <v>0</v>
      </c>
      <c r="V9" s="196"/>
      <c r="W9" s="195">
        <f>[1]COU!$FE13/[1]COU!$FA13</f>
        <v>0</v>
      </c>
      <c r="X9" s="195">
        <f>[1]COU!$FB13/[1]COU!$FA13</f>
        <v>3.1972524814575795E-5</v>
      </c>
      <c r="Y9" s="195">
        <f>IF([1]EQOUN!DI13&gt;0,[1]COU!FD13/[1]EQOUN!DI13,0)</f>
        <v>0</v>
      </c>
      <c r="Z9" s="195">
        <f>IF([1]EQOUN!DI13&gt;0,[1]COU!$FG$10/[1]EQOUN!DI13,0)</f>
        <v>0</v>
      </c>
      <c r="AA9" s="197">
        <f>IF([1]COU!$EY13&gt;0,[1]COU!$FC13/[1]COU!$EY13,0)</f>
        <v>1.4809153682126478E-5</v>
      </c>
      <c r="AB9" s="195"/>
      <c r="AC9" s="197">
        <f>IF([1]COU!EY13&gt;0,[1]EQOUM!N13/[1]COU!EY13,0)</f>
        <v>3.1269564391534599E-3</v>
      </c>
      <c r="AD9" s="197">
        <f>IF([1]EQOUN!DJ13&gt;0,[1]EQOUN!DP13/[1]EQOUN!DJ13,0)</f>
        <v>3.0496214180237858E-4</v>
      </c>
      <c r="AE9" s="197">
        <f>IF([1]EQOUN!F13&gt;0,[1]EQOUN!N13/[1]EQOUN!F13,0)</f>
        <v>4.6935073723104661E-4</v>
      </c>
      <c r="AF9" s="195">
        <f>[1]COU!$FJ13/[1]COU!$FA13</f>
        <v>3.1251173338373963E-3</v>
      </c>
      <c r="AG9" s="196"/>
      <c r="AH9" s="238">
        <f t="shared" si="10"/>
        <v>1.06451132</v>
      </c>
      <c r="AI9" s="238">
        <f t="shared" si="11"/>
        <v>602.91999999999996</v>
      </c>
      <c r="AJ9" s="238">
        <f t="shared" si="12"/>
        <v>641.81516505439993</v>
      </c>
      <c r="AK9" s="156"/>
      <c r="AL9" s="239">
        <v>1</v>
      </c>
      <c r="AM9" s="280">
        <f t="shared" ref="AM9:AM70" si="24">+IF(OR(P9="IMPORTABLE",P9="AMBOS"),(AJ9+AC9*AI9),"-")</f>
        <v>643.70046963069433</v>
      </c>
      <c r="AN9" s="280">
        <f t="shared" si="13"/>
        <v>604.92692806311311</v>
      </c>
      <c r="AO9" s="280"/>
      <c r="AP9" s="280">
        <v>1</v>
      </c>
      <c r="AQ9" s="280">
        <f t="shared" si="14"/>
        <v>643.41748868420302</v>
      </c>
      <c r="AR9" s="280">
        <f t="shared" si="15"/>
        <v>604.62569164222884</v>
      </c>
      <c r="AS9" s="280"/>
      <c r="AT9" s="280">
        <v>1</v>
      </c>
      <c r="AU9" s="280" t="str">
        <f t="shared" si="16"/>
        <v>-</v>
      </c>
      <c r="AV9" s="280" t="str">
        <f t="shared" si="17"/>
        <v>-</v>
      </c>
      <c r="AW9" s="280"/>
      <c r="AX9" s="280">
        <v>1</v>
      </c>
      <c r="AY9" s="280" t="str">
        <f t="shared" si="18"/>
        <v>-</v>
      </c>
      <c r="AZ9" s="240" t="str">
        <f t="shared" si="19"/>
        <v>-</v>
      </c>
      <c r="BA9" s="241"/>
      <c r="BB9" s="242">
        <v>1</v>
      </c>
      <c r="BC9" s="283">
        <f t="shared" si="20"/>
        <v>643.82209311751308</v>
      </c>
      <c r="BD9" s="283"/>
      <c r="BE9" s="283">
        <v>1</v>
      </c>
      <c r="BF9" s="283">
        <f t="shared" si="21"/>
        <v>643.5208566966287</v>
      </c>
      <c r="BG9" s="283"/>
      <c r="BH9" s="283">
        <v>1</v>
      </c>
      <c r="BI9" s="283" t="str">
        <f t="shared" si="22"/>
        <v>-</v>
      </c>
      <c r="BJ9" s="283"/>
      <c r="BK9" s="283">
        <v>1</v>
      </c>
      <c r="BL9" s="283" t="str">
        <f t="shared" si="23"/>
        <v>-</v>
      </c>
      <c r="BM9" s="243"/>
      <c r="BN9" s="244"/>
    </row>
    <row r="10" spans="1:66" ht="18" x14ac:dyDescent="0.2">
      <c r="A10" s="188" t="str">
        <f>[1]COU!$B14</f>
        <v>Legumbres y otras semillas oleaginosas</v>
      </c>
      <c r="B10" s="189" t="str">
        <f>[1]COU!$A14</f>
        <v>NP005</v>
      </c>
      <c r="C10" s="190"/>
      <c r="D10" s="191">
        <f>[1]COU!$EY14-[1]EQOUN!$DI14</f>
        <v>-4989.5126919749255</v>
      </c>
      <c r="E10" s="233">
        <f>[1]COU!$EY14/[1]COU!$FA14</f>
        <v>0.1409065341437907</v>
      </c>
      <c r="F10" s="234">
        <f>[1]EQOUM!U14/[1]COU!FA14</f>
        <v>9.6792648651954014E-2</v>
      </c>
      <c r="G10" s="234">
        <f>[1]EQOUN!DI14/[1]COU!FA14</f>
        <v>0.27156392171769639</v>
      </c>
      <c r="H10" s="192">
        <f>IF([1]COU!$ET14&gt;0,[1]EQOUN!$DI14/[1]COU!$ET14,0)</f>
        <v>0.31610521149412324</v>
      </c>
      <c r="I10" s="192">
        <f>([1]EQOUN!$DI14-[1]COU!$EY14)/[1]COU!$FA14</f>
        <v>0.13065738757390571</v>
      </c>
      <c r="J10" s="192" t="str">
        <f t="shared" si="5"/>
        <v>EXPORTABLE</v>
      </c>
      <c r="K10" s="192" t="str">
        <f t="shared" si="0"/>
        <v>Transable</v>
      </c>
      <c r="L10" s="235"/>
      <c r="M10" s="192" t="str">
        <f>+IF(K10="Transable",K10,IF(L10=1,"Transable",K10))</f>
        <v>Transable</v>
      </c>
      <c r="N10" s="235">
        <f t="shared" si="7"/>
        <v>0</v>
      </c>
      <c r="O10" s="236" t="str">
        <f t="shared" si="1"/>
        <v>Transable</v>
      </c>
      <c r="P10" s="195" t="str">
        <f t="shared" si="8"/>
        <v>EXPORTABLE</v>
      </c>
      <c r="Q10" s="237">
        <f t="shared" si="9"/>
        <v>0</v>
      </c>
      <c r="R10" s="195">
        <f t="shared" si="2"/>
        <v>0</v>
      </c>
      <c r="S10" s="195">
        <f t="shared" si="3"/>
        <v>0</v>
      </c>
      <c r="T10" s="195">
        <f t="shared" si="4"/>
        <v>0</v>
      </c>
      <c r="U10" s="195">
        <f>IF(Q10=1,D10/[1]COU!FA14,0)</f>
        <v>0</v>
      </c>
      <c r="V10" s="196"/>
      <c r="W10" s="195">
        <f>[1]COU!$FE14/[1]COU!$FA14</f>
        <v>0</v>
      </c>
      <c r="X10" s="195">
        <f>[1]COU!$FB14/[1]COU!$FA14</f>
        <v>0</v>
      </c>
      <c r="Y10" s="195">
        <f>IF([1]EQOUN!DI14&gt;0,[1]COU!FD14/[1]EQOUN!DI14,0)</f>
        <v>0</v>
      </c>
      <c r="Z10" s="195">
        <f>IF([1]EQOUN!DI14&gt;0,[1]COU!$FG$10/[1]EQOUN!DI14,0)</f>
        <v>0</v>
      </c>
      <c r="AA10" s="197">
        <f>IF([1]COU!$EY14&gt;0,[1]COU!$FC14/[1]COU!$EY14,0)</f>
        <v>4.7310028993872268E-3</v>
      </c>
      <c r="AB10" s="195"/>
      <c r="AC10" s="197">
        <f>IF([1]COU!EY14&gt;0,[1]EQOUM!N14/[1]COU!EY14,0)</f>
        <v>0.18001834745463463</v>
      </c>
      <c r="AD10" s="197">
        <f>IF([1]EQOUN!DJ14&gt;0,[1]EQOUN!DP14/[1]EQOUN!DJ14,0)</f>
        <v>2.1945935356162362E-3</v>
      </c>
      <c r="AE10" s="197">
        <f>IF([1]EQOUN!F14&gt;0,[1]EQOUN!N14/[1]EQOUN!F14,0)</f>
        <v>0.6559150555648644</v>
      </c>
      <c r="AF10" s="195">
        <f>[1]COU!$FJ14/[1]COU!$FA14</f>
        <v>0.58887369009972224</v>
      </c>
      <c r="AG10" s="196"/>
      <c r="AH10" s="238">
        <f t="shared" si="10"/>
        <v>1.06451132</v>
      </c>
      <c r="AI10" s="238">
        <f t="shared" si="11"/>
        <v>602.91999999999996</v>
      </c>
      <c r="AJ10" s="238">
        <f t="shared" si="12"/>
        <v>641.81516505439993</v>
      </c>
      <c r="AK10" s="156"/>
      <c r="AL10" s="239">
        <v>1</v>
      </c>
      <c r="AM10" s="280" t="str">
        <f t="shared" si="24"/>
        <v>-</v>
      </c>
      <c r="AN10" s="280" t="str">
        <f t="shared" si="13"/>
        <v>-</v>
      </c>
      <c r="AO10" s="280"/>
      <c r="AP10" s="280">
        <v>1</v>
      </c>
      <c r="AQ10" s="280" t="str">
        <f t="shared" si="14"/>
        <v>-</v>
      </c>
      <c r="AR10" s="280" t="str">
        <f t="shared" si="15"/>
        <v>-</v>
      </c>
      <c r="AS10" s="280"/>
      <c r="AT10" s="280">
        <v>1</v>
      </c>
      <c r="AU10" s="280">
        <f>+IF(OR(P10="EXPORTABLE",P10="AMBOS"),(AJ10-AD10*AI10),"-")</f>
        <v>640.49200071990617</v>
      </c>
      <c r="AV10" s="280">
        <f t="shared" si="17"/>
        <v>601.51147658771106</v>
      </c>
      <c r="AW10" s="280"/>
      <c r="AX10" s="280">
        <v>1</v>
      </c>
      <c r="AY10" s="280">
        <f t="shared" si="18"/>
        <v>1035.9563060210742</v>
      </c>
      <c r="AZ10" s="240">
        <f t="shared" si="19"/>
        <v>1022.4877062367405</v>
      </c>
      <c r="BA10" s="241"/>
      <c r="BB10" s="242">
        <v>1</v>
      </c>
      <c r="BC10" s="283" t="str">
        <f t="shared" si="20"/>
        <v>-</v>
      </c>
      <c r="BD10" s="283"/>
      <c r="BE10" s="283">
        <v>1</v>
      </c>
      <c r="BF10" s="283" t="str">
        <f t="shared" si="21"/>
        <v>-</v>
      </c>
      <c r="BG10" s="283"/>
      <c r="BH10" s="283">
        <v>1</v>
      </c>
      <c r="BI10" s="283">
        <f t="shared" si="22"/>
        <v>640.40664164211103</v>
      </c>
      <c r="BJ10" s="283"/>
      <c r="BK10" s="283">
        <v>1</v>
      </c>
      <c r="BL10" s="283">
        <f t="shared" si="23"/>
        <v>1061.3828712911404</v>
      </c>
      <c r="BM10" s="243"/>
      <c r="BN10" s="244"/>
    </row>
    <row r="11" spans="1:66" ht="18" x14ac:dyDescent="0.2">
      <c r="A11" s="188" t="str">
        <f>[1]COU!$B15</f>
        <v>Arroz</v>
      </c>
      <c r="B11" s="189" t="str">
        <f>[1]COU!$A15</f>
        <v>NP006</v>
      </c>
      <c r="C11" s="190"/>
      <c r="D11" s="191">
        <f>[1]COU!$EY15-[1]EQOUN!$DI15</f>
        <v>10496.509928731284</v>
      </c>
      <c r="E11" s="233">
        <f>[1]COU!$EY15/[1]COU!$FA15</f>
        <v>9.9930418500116705E-2</v>
      </c>
      <c r="F11" s="234">
        <f>[1]EQOUM!U15/[1]COU!FA15</f>
        <v>0.1001328236552527</v>
      </c>
      <c r="G11" s="234">
        <f>[1]EQOUN!DI15/[1]COU!FA15</f>
        <v>4.488531083025717E-4</v>
      </c>
      <c r="H11" s="192">
        <f>IF([1]COU!$ET15&gt;0,[1]EQOUN!$DI15/[1]COU!$ET15,0)</f>
        <v>4.9868712100524406E-4</v>
      </c>
      <c r="I11" s="192">
        <f>([1]EQOUN!$DI15-[1]COU!$EY15)/[1]COU!$FA15</f>
        <v>-9.9481565391814131E-2</v>
      </c>
      <c r="J11" s="192" t="str">
        <f t="shared" si="5"/>
        <v>IMPORTABLE</v>
      </c>
      <c r="K11" s="192" t="str">
        <f t="shared" si="0"/>
        <v>No transable</v>
      </c>
      <c r="L11" s="235">
        <v>1</v>
      </c>
      <c r="M11" s="192" t="str">
        <f t="shared" si="6"/>
        <v>Transable</v>
      </c>
      <c r="N11" s="235">
        <f t="shared" si="7"/>
        <v>0</v>
      </c>
      <c r="O11" s="236" t="str">
        <f>IF(M11="No transable",M11,IF(N11=1,"No Transable",M11))</f>
        <v>Transable</v>
      </c>
      <c r="P11" s="195" t="str">
        <f t="shared" si="8"/>
        <v>IMPORTABLE</v>
      </c>
      <c r="Q11" s="237">
        <f t="shared" si="9"/>
        <v>0</v>
      </c>
      <c r="R11" s="195">
        <f t="shared" si="2"/>
        <v>0</v>
      </c>
      <c r="S11" s="195">
        <f t="shared" si="3"/>
        <v>0</v>
      </c>
      <c r="T11" s="195">
        <f t="shared" si="4"/>
        <v>0</v>
      </c>
      <c r="U11" s="195">
        <f>IF(Q11=1,D11/[1]COU!FA15,0)</f>
        <v>0</v>
      </c>
      <c r="V11" s="196"/>
      <c r="W11" s="195">
        <f>[1]COU!$FE15/[1]COU!$FA15</f>
        <v>0</v>
      </c>
      <c r="X11" s="195">
        <f>[1]COU!$FB15/[1]COU!$FA15</f>
        <v>0</v>
      </c>
      <c r="Y11" s="195">
        <f>IF([1]EQOUN!DI15&gt;0,[1]COU!FD15/[1]EQOUN!DI15,0)</f>
        <v>0</v>
      </c>
      <c r="Z11" s="195">
        <f>IF([1]EQOUN!DI15&gt;0,[1]COU!$FG$10/[1]EQOUN!DI15,0)</f>
        <v>0</v>
      </c>
      <c r="AA11" s="197">
        <f>IF([1]COU!$EY15&gt;0,[1]COU!$FC15/[1]COU!$EY15,0)</f>
        <v>2.9612892378136718E-2</v>
      </c>
      <c r="AB11" s="195"/>
      <c r="AC11" s="197">
        <f>IF([1]COU!EY15&gt;0,[1]EQOUM!N15/[1]COU!EY15,0)</f>
        <v>6.1494475516697851E-3</v>
      </c>
      <c r="AD11" s="197">
        <f>IF([1]EQOUN!DJ15&gt;0,[1]EQOUN!DP15/[1]EQOUN!DJ15,0)</f>
        <v>6.17491280968802E-3</v>
      </c>
      <c r="AE11" s="197">
        <f>IF([1]EQOUN!F15&gt;0,[1]EQOUN!N15/[1]EQOUN!F15,0)</f>
        <v>6.1494601729308058E-3</v>
      </c>
      <c r="AF11" s="195">
        <f>[1]COU!$FJ15/[1]COU!$FA15</f>
        <v>6.1494589116829106E-3</v>
      </c>
      <c r="AG11" s="196"/>
      <c r="AH11" s="238">
        <f t="shared" si="10"/>
        <v>1.06451132</v>
      </c>
      <c r="AI11" s="238">
        <f t="shared" si="11"/>
        <v>602.91999999999996</v>
      </c>
      <c r="AJ11" s="238">
        <f t="shared" si="12"/>
        <v>641.81516505439993</v>
      </c>
      <c r="AK11" s="156"/>
      <c r="AL11" s="239">
        <v>1</v>
      </c>
      <c r="AM11" s="280">
        <f t="shared" si="24"/>
        <v>645.52278997225267</v>
      </c>
      <c r="AN11" s="280">
        <f t="shared" si="13"/>
        <v>606.86680869536826</v>
      </c>
      <c r="AO11" s="280"/>
      <c r="AP11" s="280">
        <v>1</v>
      </c>
      <c r="AQ11" s="280">
        <f t="shared" si="14"/>
        <v>641.81515744478918</v>
      </c>
      <c r="AR11" s="280">
        <f t="shared" si="15"/>
        <v>602.91999189948319</v>
      </c>
      <c r="AS11" s="280"/>
      <c r="AT11" s="280">
        <v>1</v>
      </c>
      <c r="AU11" s="280" t="str">
        <f t="shared" si="16"/>
        <v>-</v>
      </c>
      <c r="AV11" s="280" t="str">
        <f t="shared" si="17"/>
        <v>-</v>
      </c>
      <c r="AW11" s="280"/>
      <c r="AX11" s="280">
        <v>1</v>
      </c>
      <c r="AY11" s="280" t="str">
        <f t="shared" si="18"/>
        <v>-</v>
      </c>
      <c r="AZ11" s="240" t="str">
        <f t="shared" si="19"/>
        <v>-</v>
      </c>
      <c r="BA11" s="241"/>
      <c r="BB11" s="242">
        <v>1</v>
      </c>
      <c r="BC11" s="283">
        <f t="shared" si="20"/>
        <v>645.76197374976823</v>
      </c>
      <c r="BD11" s="283"/>
      <c r="BE11" s="283">
        <v>1</v>
      </c>
      <c r="BF11" s="283">
        <f t="shared" si="21"/>
        <v>641.81515695388316</v>
      </c>
      <c r="BG11" s="283"/>
      <c r="BH11" s="283">
        <v>1</v>
      </c>
      <c r="BI11" s="283" t="str">
        <f t="shared" si="22"/>
        <v>-</v>
      </c>
      <c r="BJ11" s="283"/>
      <c r="BK11" s="283">
        <v>1</v>
      </c>
      <c r="BL11" s="283" t="str">
        <f t="shared" si="23"/>
        <v>-</v>
      </c>
      <c r="BM11" s="243"/>
      <c r="BN11" s="244"/>
    </row>
    <row r="12" spans="1:66" ht="18" x14ac:dyDescent="0.2">
      <c r="A12" s="188" t="str">
        <f>[1]COU!$B16</f>
        <v>Sandía</v>
      </c>
      <c r="B12" s="189" t="str">
        <f>[1]COU!$A16</f>
        <v>NP007</v>
      </c>
      <c r="C12" s="190"/>
      <c r="D12" s="191">
        <f>[1]COU!$EY16-[1]EQOUN!$DI16</f>
        <v>-10644.570224463352</v>
      </c>
      <c r="E12" s="233">
        <f>[1]COU!$EY16/[1]COU!$FA16</f>
        <v>8.3121307204478134E-3</v>
      </c>
      <c r="F12" s="234">
        <f>[1]EQOUM!U16/[1]COU!FA16</f>
        <v>1.4021393797509388E-3</v>
      </c>
      <c r="G12" s="234">
        <f>[1]EQOUN!DI16/[1]COU!FA16</f>
        <v>0.77615435590286763</v>
      </c>
      <c r="H12" s="192">
        <f>IF([1]COU!$ET16&gt;0,[1]EQOUN!$DI16/[1]COU!$ET16,0)</f>
        <v>0.78265992753015445</v>
      </c>
      <c r="I12" s="192">
        <f>([1]EQOUN!$DI16-[1]COU!$EY16)/[1]COU!$FA16</f>
        <v>0.76784222518241985</v>
      </c>
      <c r="J12" s="192" t="str">
        <f t="shared" si="5"/>
        <v>EXPORTABLE</v>
      </c>
      <c r="K12" s="192" t="str">
        <f t="shared" si="0"/>
        <v>Transable</v>
      </c>
      <c r="L12" s="235"/>
      <c r="M12" s="192" t="str">
        <f t="shared" si="6"/>
        <v>Transable</v>
      </c>
      <c r="N12" s="235">
        <f t="shared" si="7"/>
        <v>0</v>
      </c>
      <c r="O12" s="236" t="str">
        <f t="shared" si="1"/>
        <v>Transable</v>
      </c>
      <c r="P12" s="195" t="str">
        <f t="shared" si="8"/>
        <v>EXPORTABLE</v>
      </c>
      <c r="Q12" s="237">
        <f t="shared" si="9"/>
        <v>0</v>
      </c>
      <c r="R12" s="195">
        <f t="shared" si="2"/>
        <v>0</v>
      </c>
      <c r="S12" s="195">
        <f t="shared" si="3"/>
        <v>0</v>
      </c>
      <c r="T12" s="195">
        <f t="shared" si="4"/>
        <v>0</v>
      </c>
      <c r="U12" s="195">
        <f>IF(Q12=1,D12/[1]COU!FA16,0)</f>
        <v>0</v>
      </c>
      <c r="V12" s="196"/>
      <c r="W12" s="195">
        <f>[1]COU!$FE16/[1]COU!$FA16</f>
        <v>0</v>
      </c>
      <c r="X12" s="195">
        <f>[1]COU!$FB16/[1]COU!$FA16</f>
        <v>0</v>
      </c>
      <c r="Y12" s="195">
        <f>IF([1]EQOUN!DI16&gt;0,[1]COU!FD16/[1]EQOUN!DI16,0)</f>
        <v>0</v>
      </c>
      <c r="Z12" s="195">
        <f>IF([1]EQOUN!DI16&gt;0,[1]COU!$FG$10/[1]EQOUN!DI16,0)</f>
        <v>0</v>
      </c>
      <c r="AA12" s="197">
        <f>IF([1]COU!$EY16&gt;0,[1]COU!$FC16/[1]COU!$EY16,0)</f>
        <v>1.9581708729538455E-3</v>
      </c>
      <c r="AB12" s="195"/>
      <c r="AC12" s="197">
        <f>IF([1]COU!EY16&gt;0,[1]EQOUM!N16/[1]COU!EY16,0)</f>
        <v>0.25883591263144995</v>
      </c>
      <c r="AD12" s="197">
        <f>IF([1]EQOUN!DJ16&gt;0,[1]EQOUN!DP16/[1]EQOUN!DJ16,0)</f>
        <v>5.4539616257764829E-2</v>
      </c>
      <c r="AE12" s="197">
        <f>IF([1]EQOUN!F16&gt;0,[1]EQOUN!N16/[1]EQOUN!F16,0)</f>
        <v>0.16201650222447425</v>
      </c>
      <c r="AF12" s="195">
        <f>[1]COU!$FJ16/[1]COU!$FA16</f>
        <v>0.1628385250681012</v>
      </c>
      <c r="AG12" s="196"/>
      <c r="AH12" s="238">
        <f t="shared" si="10"/>
        <v>1.06451132</v>
      </c>
      <c r="AI12" s="238">
        <f t="shared" si="11"/>
        <v>602.91999999999996</v>
      </c>
      <c r="AJ12" s="238">
        <f t="shared" si="12"/>
        <v>641.81516505439993</v>
      </c>
      <c r="AK12" s="156"/>
      <c r="AL12" s="239">
        <v>1</v>
      </c>
      <c r="AM12" s="280" t="str">
        <f t="shared" si="24"/>
        <v>-</v>
      </c>
      <c r="AN12" s="280" t="str">
        <f t="shared" si="13"/>
        <v>-</v>
      </c>
      <c r="AO12" s="280"/>
      <c r="AP12" s="280">
        <v>1</v>
      </c>
      <c r="AQ12" s="280" t="str">
        <f t="shared" si="14"/>
        <v>-</v>
      </c>
      <c r="AR12" s="280" t="str">
        <f t="shared" si="15"/>
        <v>-</v>
      </c>
      <c r="AS12" s="280"/>
      <c r="AT12" s="280">
        <v>1</v>
      </c>
      <c r="AU12" s="280">
        <f t="shared" si="16"/>
        <v>608.93213962026834</v>
      </c>
      <c r="AV12" s="280">
        <f t="shared" si="17"/>
        <v>567.91564718951895</v>
      </c>
      <c r="AW12" s="280"/>
      <c r="AX12" s="280">
        <v>1</v>
      </c>
      <c r="AY12" s="280">
        <f t="shared" si="18"/>
        <v>706.61512914144839</v>
      </c>
      <c r="AZ12" s="240">
        <f t="shared" si="19"/>
        <v>671.90029530625657</v>
      </c>
      <c r="BA12" s="241"/>
      <c r="BB12" s="242">
        <v>1</v>
      </c>
      <c r="BC12" s="283" t="str">
        <f t="shared" si="20"/>
        <v>-</v>
      </c>
      <c r="BD12" s="283"/>
      <c r="BE12" s="283">
        <v>1</v>
      </c>
      <c r="BF12" s="283" t="str">
        <f t="shared" si="21"/>
        <v>-</v>
      </c>
      <c r="BG12" s="283"/>
      <c r="BH12" s="283">
        <v>1</v>
      </c>
      <c r="BI12" s="283">
        <f t="shared" si="22"/>
        <v>606.81081224391892</v>
      </c>
      <c r="BJ12" s="283"/>
      <c r="BK12" s="283">
        <v>1</v>
      </c>
      <c r="BL12" s="283">
        <f t="shared" si="23"/>
        <v>710.79546036065642</v>
      </c>
      <c r="BM12" s="243"/>
      <c r="BN12" s="244"/>
    </row>
    <row r="13" spans="1:66" ht="18" x14ac:dyDescent="0.2">
      <c r="A13" s="188" t="str">
        <f>[1]COU!$B17</f>
        <v>Melón</v>
      </c>
      <c r="B13" s="189" t="str">
        <f>[1]COU!$A17</f>
        <v>NP008</v>
      </c>
      <c r="C13" s="190"/>
      <c r="D13" s="191">
        <f>[1]COU!$EY17-[1]EQOUN!$DI17</f>
        <v>-33849.769425106038</v>
      </c>
      <c r="E13" s="233">
        <f>[1]COU!$EY17/[1]COU!$FA17</f>
        <v>2.5615415117228387E-3</v>
      </c>
      <c r="F13" s="234">
        <f>[1]EQOUM!U17/[1]COU!FA17</f>
        <v>1.4281908985309242E-4</v>
      </c>
      <c r="G13" s="234">
        <f>[1]EQOUN!DI17/[1]COU!FA17</f>
        <v>0.8534988118079937</v>
      </c>
      <c r="H13" s="192">
        <f>IF([1]COU!$ET17&gt;0,[1]EQOUN!$DI17/[1]COU!$ET17,0)</f>
        <v>0.85569069905481765</v>
      </c>
      <c r="I13" s="192">
        <f>([1]EQOUN!$DI17-[1]COU!$EY17)/[1]COU!$FA17</f>
        <v>0.85093727029627098</v>
      </c>
      <c r="J13" s="192" t="str">
        <f t="shared" si="5"/>
        <v>EXPORTABLE</v>
      </c>
      <c r="K13" s="192" t="str">
        <f t="shared" si="0"/>
        <v>Transable</v>
      </c>
      <c r="L13" s="235"/>
      <c r="M13" s="192" t="str">
        <f t="shared" si="6"/>
        <v>Transable</v>
      </c>
      <c r="N13" s="235">
        <f t="shared" si="7"/>
        <v>0</v>
      </c>
      <c r="O13" s="236" t="str">
        <f t="shared" si="1"/>
        <v>Transable</v>
      </c>
      <c r="P13" s="195" t="str">
        <f>IF(O13="Transable",J13,O13)</f>
        <v>EXPORTABLE</v>
      </c>
      <c r="Q13" s="237">
        <f t="shared" si="9"/>
        <v>0</v>
      </c>
      <c r="R13" s="195">
        <f t="shared" si="2"/>
        <v>0</v>
      </c>
      <c r="S13" s="195">
        <f t="shared" si="3"/>
        <v>0</v>
      </c>
      <c r="T13" s="195">
        <f t="shared" si="4"/>
        <v>0</v>
      </c>
      <c r="U13" s="195">
        <f>IF(Q13=1,D13/[1]COU!FA17,0)</f>
        <v>0</v>
      </c>
      <c r="V13" s="196"/>
      <c r="W13" s="195">
        <f>[1]COU!$FE17/[1]COU!$FA17</f>
        <v>0</v>
      </c>
      <c r="X13" s="195">
        <f>[1]COU!$FB17/[1]COU!$FA17</f>
        <v>0</v>
      </c>
      <c r="Y13" s="195">
        <f>IF([1]EQOUN!DI17&gt;0,[1]COU!FD17/[1]EQOUN!DI17,0)</f>
        <v>0</v>
      </c>
      <c r="Z13" s="195">
        <f>IF([1]EQOUN!DI17&gt;0,[1]COU!$FG$10/[1]EQOUN!DI17,0)</f>
        <v>0</v>
      </c>
      <c r="AA13" s="197">
        <f>IF([1]COU!$EY17&gt;0,[1]COU!$FC17/[1]COU!$EY17,0)</f>
        <v>1.1421725275173075E-3</v>
      </c>
      <c r="AB13" s="195"/>
      <c r="AC13" s="197">
        <f>IF([1]COU!EY17&gt;0,[1]EQOUM!N17/[1]COU!EY17,0)</f>
        <v>8.4331082934613097E-2</v>
      </c>
      <c r="AD13" s="197">
        <f>IF([1]EQOUN!DJ17&gt;0,[1]EQOUN!DP17/[1]EQOUN!DJ17,0)</f>
        <v>1.3593412828920909E-2</v>
      </c>
      <c r="AE13" s="197">
        <f>IF([1]EQOUN!F17&gt;0,[1]EQOUN!N17/[1]EQOUN!F17,0)</f>
        <v>2.4613285229799772E-2</v>
      </c>
      <c r="AF13" s="195">
        <f>[1]COU!$FJ17/[1]COU!$FA17</f>
        <v>2.4766253627288334E-2</v>
      </c>
      <c r="AG13" s="196"/>
      <c r="AH13" s="238">
        <f t="shared" si="10"/>
        <v>1.06451132</v>
      </c>
      <c r="AI13" s="238">
        <f t="shared" si="11"/>
        <v>602.91999999999996</v>
      </c>
      <c r="AJ13" s="238">
        <f t="shared" si="12"/>
        <v>641.81516505439993</v>
      </c>
      <c r="AK13" s="156"/>
      <c r="AL13" s="239">
        <v>1</v>
      </c>
      <c r="AM13" s="280" t="str">
        <f t="shared" si="24"/>
        <v>-</v>
      </c>
      <c r="AN13" s="280" t="str">
        <f t="shared" si="13"/>
        <v>-</v>
      </c>
      <c r="AO13" s="280"/>
      <c r="AP13" s="280">
        <v>1</v>
      </c>
      <c r="AQ13" s="280" t="str">
        <f t="shared" si="14"/>
        <v>-</v>
      </c>
      <c r="AR13" s="280" t="str">
        <f t="shared" si="15"/>
        <v>-</v>
      </c>
      <c r="AS13" s="280"/>
      <c r="AT13" s="280">
        <v>1</v>
      </c>
      <c r="AU13" s="280">
        <f t="shared" si="16"/>
        <v>633.61942459158695</v>
      </c>
      <c r="AV13" s="280">
        <f t="shared" si="17"/>
        <v>594.19554150155352</v>
      </c>
      <c r="AW13" s="280"/>
      <c r="AX13" s="280">
        <v>1</v>
      </c>
      <c r="AY13" s="280">
        <f t="shared" si="18"/>
        <v>648.45926652233777</v>
      </c>
      <c r="AZ13" s="240">
        <f>+IF(OR(P13="EXPORTABLE",P13="AMBOS"),(AI13-((AD13-AE13)*AI13*AH13)),"-")</f>
        <v>609.99272122384843</v>
      </c>
      <c r="BA13" s="241"/>
      <c r="BB13" s="242">
        <v>1</v>
      </c>
      <c r="BC13" s="283" t="str">
        <f t="shared" si="20"/>
        <v>-</v>
      </c>
      <c r="BD13" s="283"/>
      <c r="BE13" s="283">
        <v>1</v>
      </c>
      <c r="BF13" s="283" t="str">
        <f t="shared" si="21"/>
        <v>-</v>
      </c>
      <c r="BG13" s="283"/>
      <c r="BH13" s="283">
        <v>1</v>
      </c>
      <c r="BI13" s="283">
        <f t="shared" si="22"/>
        <v>633.09070655595349</v>
      </c>
      <c r="BJ13" s="283"/>
      <c r="BK13" s="283">
        <v>1</v>
      </c>
      <c r="BL13" s="283">
        <f t="shared" si="23"/>
        <v>648.8878862782484</v>
      </c>
      <c r="BM13" s="243"/>
      <c r="BN13" s="244"/>
    </row>
    <row r="14" spans="1:66" ht="18" x14ac:dyDescent="0.2">
      <c r="A14" s="188" t="str">
        <f>[1]COU!$B18</f>
        <v>Cebolla</v>
      </c>
      <c r="B14" s="189" t="str">
        <f>[1]COU!$A18</f>
        <v>NP009</v>
      </c>
      <c r="C14" s="190"/>
      <c r="D14" s="191">
        <f>[1]COU!$EY18-[1]EQOUN!$DI18</f>
        <v>1104.8323487363762</v>
      </c>
      <c r="E14" s="233">
        <f>[1]COU!$EY18/[1]COU!$FA18</f>
        <v>0.14379623247170273</v>
      </c>
      <c r="F14" s="234">
        <f>[1]EQOUM!U18/[1]COU!FA18</f>
        <v>4.2354351433169048E-2</v>
      </c>
      <c r="G14" s="234">
        <f>[1]EQOUN!DI18/[1]COU!FA18</f>
        <v>2.7020338180982215E-3</v>
      </c>
      <c r="H14" s="192">
        <f>IF([1]COU!$ET18&gt;0,[1]EQOUN!$DI18/[1]COU!$ET18,0)</f>
        <v>3.1558303298506803E-3</v>
      </c>
      <c r="I14" s="192">
        <f>([1]EQOUN!$DI18-[1]COU!$EY18)/[1]COU!$FA18</f>
        <v>-0.14109419865360454</v>
      </c>
      <c r="J14" s="192" t="str">
        <f t="shared" si="5"/>
        <v>IMPORTABLE</v>
      </c>
      <c r="K14" s="192" t="str">
        <f t="shared" si="0"/>
        <v>No transable</v>
      </c>
      <c r="L14" s="235">
        <v>1</v>
      </c>
      <c r="M14" s="192" t="str">
        <f t="shared" si="6"/>
        <v>Transable</v>
      </c>
      <c r="N14" s="235">
        <f t="shared" si="7"/>
        <v>0</v>
      </c>
      <c r="O14" s="236" t="str">
        <f t="shared" si="1"/>
        <v>Transable</v>
      </c>
      <c r="P14" s="195" t="str">
        <f t="shared" si="8"/>
        <v>IMPORTABLE</v>
      </c>
      <c r="Q14" s="237">
        <f t="shared" si="9"/>
        <v>0</v>
      </c>
      <c r="R14" s="195">
        <f t="shared" si="2"/>
        <v>0</v>
      </c>
      <c r="S14" s="195">
        <f t="shared" si="3"/>
        <v>0</v>
      </c>
      <c r="T14" s="195">
        <f t="shared" si="4"/>
        <v>0</v>
      </c>
      <c r="U14" s="195">
        <f>IF(Q14=1,D14/[1]COU!FA18,0)</f>
        <v>0</v>
      </c>
      <c r="V14" s="196"/>
      <c r="W14" s="195">
        <f>[1]COU!$FE18/[1]COU!$FA18</f>
        <v>0</v>
      </c>
      <c r="X14" s="195">
        <f>[1]COU!$FB18/[1]COU!$FA18</f>
        <v>0</v>
      </c>
      <c r="Y14" s="195">
        <f>IF([1]EQOUN!DI18&gt;0,[1]COU!FD18/[1]EQOUN!DI18,0)</f>
        <v>0</v>
      </c>
      <c r="Z14" s="195">
        <f>IF([1]EQOUN!DI18&gt;0,[1]COU!$FG$10/[1]EQOUN!DI18,0)</f>
        <v>0</v>
      </c>
      <c r="AA14" s="197">
        <f>IF([1]COU!$EY18&gt;0,[1]COU!$FC18/[1]COU!$EY18,0)</f>
        <v>0.12484665328605467</v>
      </c>
      <c r="AB14" s="195"/>
      <c r="AC14" s="197">
        <f>IF([1]COU!EY18&gt;0,[1]EQOUM!N18/[1]COU!EY18,0)</f>
        <v>0.3106627354053571</v>
      </c>
      <c r="AD14" s="197">
        <f>IF([1]EQOUN!DJ18&gt;0,[1]EQOUN!DP18/[1]EQOUN!DJ18,0)</f>
        <v>2.3414867304655026E-2</v>
      </c>
      <c r="AE14" s="197">
        <f>IF([1]EQOUN!F18&gt;0,[1]EQOUN!N18/[1]EQOUN!F18,0)</f>
        <v>1.0215093974056071</v>
      </c>
      <c r="AF14" s="195">
        <f>[1]COU!$FJ18/[1]COU!$FA18</f>
        <v>0.9192699763688128</v>
      </c>
      <c r="AG14" s="196"/>
      <c r="AH14" s="238">
        <f t="shared" si="10"/>
        <v>1.06451132</v>
      </c>
      <c r="AI14" s="238">
        <f t="shared" si="11"/>
        <v>602.91999999999996</v>
      </c>
      <c r="AJ14" s="238">
        <f t="shared" si="12"/>
        <v>641.81516505439993</v>
      </c>
      <c r="AK14" s="156"/>
      <c r="AL14" s="239">
        <v>1</v>
      </c>
      <c r="AM14" s="280">
        <f t="shared" si="24"/>
        <v>829.11994148499775</v>
      </c>
      <c r="AN14" s="280">
        <f t="shared" si="13"/>
        <v>802.30805480044057</v>
      </c>
      <c r="AO14" s="280"/>
      <c r="AP14" s="280">
        <v>1</v>
      </c>
      <c r="AQ14" s="280">
        <f t="shared" si="14"/>
        <v>213.23149560120919</v>
      </c>
      <c r="AR14" s="280">
        <f t="shared" si="15"/>
        <v>146.68783229994017</v>
      </c>
      <c r="AS14" s="280"/>
      <c r="AT14" s="280">
        <v>1</v>
      </c>
      <c r="AU14" s="280" t="str">
        <f t="shared" si="16"/>
        <v>-</v>
      </c>
      <c r="AV14" s="280" t="str">
        <f t="shared" si="17"/>
        <v>-</v>
      </c>
      <c r="AW14" s="280"/>
      <c r="AX14" s="280">
        <v>1</v>
      </c>
      <c r="AY14" s="280" t="str">
        <f t="shared" si="18"/>
        <v>-</v>
      </c>
      <c r="AZ14" s="240" t="str">
        <f t="shared" ref="AZ14:AZ77" si="25">+IF(OR(P14="EXPORTABLE",P14="AMBOS"),(AI14-((AD14-AE14)*AI14*AH14)),"-")</f>
        <v>-</v>
      </c>
      <c r="BA14" s="241"/>
      <c r="BB14" s="242">
        <v>1</v>
      </c>
      <c r="BC14" s="283">
        <f t="shared" si="20"/>
        <v>841.20321985484054</v>
      </c>
      <c r="BD14" s="283"/>
      <c r="BE14" s="283">
        <v>1</v>
      </c>
      <c r="BF14" s="283">
        <f t="shared" si="21"/>
        <v>185.58299735434022</v>
      </c>
      <c r="BG14" s="283"/>
      <c r="BH14" s="283">
        <v>1</v>
      </c>
      <c r="BI14" s="283" t="str">
        <f t="shared" si="22"/>
        <v>-</v>
      </c>
      <c r="BJ14" s="283"/>
      <c r="BK14" s="283">
        <v>1</v>
      </c>
      <c r="BL14" s="283" t="str">
        <f t="shared" si="23"/>
        <v>-</v>
      </c>
      <c r="BM14" s="243"/>
      <c r="BN14" s="244"/>
    </row>
    <row r="15" spans="1:66" ht="18" x14ac:dyDescent="0.2">
      <c r="A15" s="188" t="str">
        <f>[1]COU!$B19</f>
        <v>Chayote</v>
      </c>
      <c r="B15" s="189" t="str">
        <f>[1]COU!$A19</f>
        <v>NP010</v>
      </c>
      <c r="C15" s="190"/>
      <c r="D15" s="191">
        <f>[1]COU!$EY19-[1]EQOUN!$DI19</f>
        <v>-6863.527073294129</v>
      </c>
      <c r="E15" s="233">
        <f>[1]COU!$EY19/[1]COU!$FA19</f>
        <v>0</v>
      </c>
      <c r="F15" s="234">
        <f>[1]EQOUM!U19/[1]COU!FA19</f>
        <v>0</v>
      </c>
      <c r="G15" s="234">
        <f>[1]EQOUN!DI19/[1]COU!FA19</f>
        <v>0.57638108560096601</v>
      </c>
      <c r="H15" s="192">
        <f>IF([1]COU!$ET19&gt;0,[1]EQOUN!$DI19/[1]COU!$ET19,0)</f>
        <v>0.57638108560096601</v>
      </c>
      <c r="I15" s="192">
        <f>([1]EQOUN!$DI19-[1]COU!$EY19)/[1]COU!$FA19</f>
        <v>0.57638108560096601</v>
      </c>
      <c r="J15" s="192" t="str">
        <f t="shared" si="5"/>
        <v>EXPORTABLE</v>
      </c>
      <c r="K15" s="192" t="str">
        <f t="shared" si="0"/>
        <v>Transable</v>
      </c>
      <c r="L15" s="235"/>
      <c r="M15" s="192" t="str">
        <f t="shared" si="6"/>
        <v>Transable</v>
      </c>
      <c r="N15" s="235">
        <f t="shared" si="7"/>
        <v>0</v>
      </c>
      <c r="O15" s="236" t="str">
        <f t="shared" si="1"/>
        <v>Transable</v>
      </c>
      <c r="P15" s="195" t="str">
        <f t="shared" si="8"/>
        <v>EXPORTABLE</v>
      </c>
      <c r="Q15" s="237">
        <f t="shared" si="9"/>
        <v>0</v>
      </c>
      <c r="R15" s="195">
        <f t="shared" si="2"/>
        <v>0</v>
      </c>
      <c r="S15" s="195">
        <f t="shared" si="3"/>
        <v>0</v>
      </c>
      <c r="T15" s="195">
        <f t="shared" si="4"/>
        <v>0</v>
      </c>
      <c r="U15" s="195">
        <f>IF(Q15=1,D15/[1]COU!FA19,0)</f>
        <v>0</v>
      </c>
      <c r="V15" s="196"/>
      <c r="W15" s="195">
        <f>[1]COU!$FE19/[1]COU!$FA19</f>
        <v>0</v>
      </c>
      <c r="X15" s="195">
        <f>[1]COU!$FB19/[1]COU!$FA19</f>
        <v>0</v>
      </c>
      <c r="Y15" s="195">
        <f>IF([1]EQOUN!DI19&gt;0,[1]COU!FD19/[1]EQOUN!DI19,0)</f>
        <v>0</v>
      </c>
      <c r="Z15" s="195">
        <f>IF([1]EQOUN!DI19&gt;0,[1]COU!$FG$10/[1]EQOUN!DI19,0)</f>
        <v>0</v>
      </c>
      <c r="AA15" s="197">
        <f>IF([1]COU!$EY19&gt;0,[1]COU!$FC19/[1]COU!$EY19,0)</f>
        <v>0</v>
      </c>
      <c r="AB15" s="195"/>
      <c r="AC15" s="197">
        <f>IF([1]COU!EY19&gt;0,[1]EQOUM!N19/[1]COU!EY19,0)</f>
        <v>0</v>
      </c>
      <c r="AD15" s="197">
        <f>IF([1]EQOUN!DJ19&gt;0,[1]EQOUN!DP19/[1]EQOUN!DJ19,0)</f>
        <v>2.3237839746161736E-3</v>
      </c>
      <c r="AE15" s="197">
        <f>IF([1]EQOUN!F19&gt;0,[1]EQOUN!N19/[1]EQOUN!F19,0)</f>
        <v>0.32005267563156337</v>
      </c>
      <c r="AF15" s="195">
        <f>[1]COU!$FJ19/[1]COU!$FA19</f>
        <v>0.32005267570805007</v>
      </c>
      <c r="AG15" s="196"/>
      <c r="AH15" s="238">
        <f t="shared" si="10"/>
        <v>1.06451132</v>
      </c>
      <c r="AI15" s="238">
        <f t="shared" si="11"/>
        <v>602.91999999999996</v>
      </c>
      <c r="AJ15" s="238">
        <f t="shared" si="12"/>
        <v>641.81516505439993</v>
      </c>
      <c r="AK15" s="156"/>
      <c r="AL15" s="239">
        <v>1</v>
      </c>
      <c r="AM15" s="280" t="str">
        <f t="shared" si="24"/>
        <v>-</v>
      </c>
      <c r="AN15" s="280" t="str">
        <f t="shared" si="13"/>
        <v>-</v>
      </c>
      <c r="AO15" s="280"/>
      <c r="AP15" s="280">
        <v>1</v>
      </c>
      <c r="AQ15" s="280" t="str">
        <f t="shared" si="14"/>
        <v>-</v>
      </c>
      <c r="AR15" s="280" t="str">
        <f t="shared" si="15"/>
        <v>-</v>
      </c>
      <c r="AS15" s="280"/>
      <c r="AT15" s="280">
        <v>1</v>
      </c>
      <c r="AU15" s="280">
        <f t="shared" si="16"/>
        <v>640.41410922042439</v>
      </c>
      <c r="AV15" s="280">
        <f t="shared" si="17"/>
        <v>601.42856020478087</v>
      </c>
      <c r="AW15" s="280"/>
      <c r="AX15" s="280">
        <v>1</v>
      </c>
      <c r="AY15" s="280">
        <f t="shared" si="18"/>
        <v>833.38026841220653</v>
      </c>
      <c r="AZ15" s="240">
        <f t="shared" si="25"/>
        <v>806.84322104135504</v>
      </c>
      <c r="BA15" s="241"/>
      <c r="BB15" s="242">
        <v>1</v>
      </c>
      <c r="BC15" s="283" t="str">
        <f t="shared" si="20"/>
        <v>-</v>
      </c>
      <c r="BD15" s="283"/>
      <c r="BE15" s="283">
        <v>1</v>
      </c>
      <c r="BF15" s="283" t="str">
        <f t="shared" si="21"/>
        <v>-</v>
      </c>
      <c r="BG15" s="283"/>
      <c r="BH15" s="283">
        <v>1</v>
      </c>
      <c r="BI15" s="283">
        <f t="shared" si="22"/>
        <v>640.32372525918083</v>
      </c>
      <c r="BJ15" s="283"/>
      <c r="BK15" s="283">
        <v>1</v>
      </c>
      <c r="BL15" s="283">
        <f t="shared" si="23"/>
        <v>845.738386095755</v>
      </c>
      <c r="BM15" s="243"/>
      <c r="BN15" s="244"/>
    </row>
    <row r="16" spans="1:66" ht="18" x14ac:dyDescent="0.2">
      <c r="A16" s="188" t="str">
        <f>[1]COU!$B20</f>
        <v>Papa</v>
      </c>
      <c r="B16" s="189" t="str">
        <f>[1]COU!$A20</f>
        <v>NP011</v>
      </c>
      <c r="C16" s="190"/>
      <c r="D16" s="191">
        <f>[1]COU!$EY20-[1]EQOUN!$DI20</f>
        <v>1378.4096707554634</v>
      </c>
      <c r="E16" s="233">
        <f>[1]COU!$EY20/[1]COU!$FA20</f>
        <v>5.2158039077405807E-2</v>
      </c>
      <c r="F16" s="234">
        <f>[1]EQOUM!U20/[1]COU!FA20</f>
        <v>8.4632779896575538E-3</v>
      </c>
      <c r="G16" s="234">
        <f>[1]EQOUN!DI20/[1]COU!FA20</f>
        <v>2.3626781662169176E-4</v>
      </c>
      <c r="H16" s="192">
        <f>IF([1]COU!$ET20&gt;0,[1]EQOUN!$DI20/[1]COU!$ET20,0)</f>
        <v>2.492692098076323E-4</v>
      </c>
      <c r="I16" s="192">
        <f>([1]EQOUN!$DI20-[1]COU!$EY20)/[1]COU!$FA20</f>
        <v>-5.1921771260784115E-2</v>
      </c>
      <c r="J16" s="192" t="str">
        <f t="shared" si="5"/>
        <v>IMPORTABLE</v>
      </c>
      <c r="K16" s="192" t="str">
        <f t="shared" si="0"/>
        <v>No transable</v>
      </c>
      <c r="L16" s="235">
        <v>1</v>
      </c>
      <c r="M16" s="192" t="str">
        <f t="shared" si="6"/>
        <v>Transable</v>
      </c>
      <c r="N16" s="235">
        <f t="shared" si="7"/>
        <v>0</v>
      </c>
      <c r="O16" s="236" t="str">
        <f t="shared" si="1"/>
        <v>Transable</v>
      </c>
      <c r="P16" s="195" t="str">
        <f t="shared" si="8"/>
        <v>IMPORTABLE</v>
      </c>
      <c r="Q16" s="237">
        <f t="shared" si="9"/>
        <v>0</v>
      </c>
      <c r="R16" s="195">
        <f t="shared" si="2"/>
        <v>0</v>
      </c>
      <c r="S16" s="195">
        <f t="shared" si="3"/>
        <v>0</v>
      </c>
      <c r="T16" s="195">
        <f t="shared" si="4"/>
        <v>0</v>
      </c>
      <c r="U16" s="195">
        <f>IF(Q16=1,D16/[1]COU!FA20,0)</f>
        <v>0</v>
      </c>
      <c r="V16" s="196"/>
      <c r="W16" s="195">
        <f>[1]COU!$FE20/[1]COU!$FA20</f>
        <v>0</v>
      </c>
      <c r="X16" s="195">
        <f>[1]COU!$FB20/[1]COU!$FA20</f>
        <v>0</v>
      </c>
      <c r="Y16" s="195">
        <f>IF([1]EQOUN!DI20&gt;0,[1]COU!FD20/[1]EQOUN!DI20,0)</f>
        <v>0</v>
      </c>
      <c r="Z16" s="195">
        <f>IF([1]EQOUN!DI20&gt;0,[1]COU!$FG$10/[1]EQOUN!DI20,0)</f>
        <v>0</v>
      </c>
      <c r="AA16" s="197">
        <f>IF([1]COU!$EY20&gt;0,[1]COU!$FC20/[1]COU!$EY20,0)</f>
        <v>0.39879557343177596</v>
      </c>
      <c r="AB16" s="195"/>
      <c r="AC16" s="197">
        <f>IF([1]COU!EY20&gt;0,[1]EQOUM!N20/[1]COU!EY20,0)</f>
        <v>0.1429426451344554</v>
      </c>
      <c r="AD16" s="197">
        <f>IF([1]EQOUN!DJ20&gt;0,[1]EQOUN!DP20/[1]EQOUN!DJ20,0)</f>
        <v>3.8363171355498722E-3</v>
      </c>
      <c r="AE16" s="197">
        <f>IF([1]EQOUN!F20&gt;0,[1]EQOUN!N20/[1]EQOUN!F20,0)</f>
        <v>0.39990162598573459</v>
      </c>
      <c r="AF16" s="195">
        <f>[1]COU!$FJ20/[1]COU!$FA20</f>
        <v>0.38649004660934733</v>
      </c>
      <c r="AG16" s="196"/>
      <c r="AH16" s="238">
        <f t="shared" si="10"/>
        <v>1.06451132</v>
      </c>
      <c r="AI16" s="238">
        <f t="shared" si="11"/>
        <v>602.91999999999996</v>
      </c>
      <c r="AJ16" s="238">
        <f t="shared" si="12"/>
        <v>641.81516505439993</v>
      </c>
      <c r="AK16" s="156"/>
      <c r="AL16" s="239">
        <v>1</v>
      </c>
      <c r="AM16" s="280">
        <f t="shared" si="24"/>
        <v>727.99814465886573</v>
      </c>
      <c r="AN16" s="280">
        <f t="shared" si="13"/>
        <v>694.66275738028298</v>
      </c>
      <c r="AO16" s="280"/>
      <c r="AP16" s="280">
        <v>1</v>
      </c>
      <c r="AQ16" s="280">
        <f t="shared" si="14"/>
        <v>486.88945631954664</v>
      </c>
      <c r="AR16" s="280">
        <f t="shared" si="15"/>
        <v>437.99982929272579</v>
      </c>
      <c r="AS16" s="280"/>
      <c r="AT16" s="280">
        <v>1</v>
      </c>
      <c r="AU16" s="280" t="str">
        <f t="shared" si="16"/>
        <v>-</v>
      </c>
      <c r="AV16" s="280" t="str">
        <f t="shared" si="17"/>
        <v>-</v>
      </c>
      <c r="AW16" s="280"/>
      <c r="AX16" s="280">
        <v>1</v>
      </c>
      <c r="AY16" s="280" t="str">
        <f t="shared" si="18"/>
        <v>-</v>
      </c>
      <c r="AZ16" s="240" t="str">
        <f t="shared" si="25"/>
        <v>-</v>
      </c>
      <c r="BA16" s="241"/>
      <c r="BB16" s="242">
        <v>1</v>
      </c>
      <c r="BC16" s="283">
        <f t="shared" si="20"/>
        <v>733.55792243468284</v>
      </c>
      <c r="BD16" s="283"/>
      <c r="BE16" s="283">
        <v>1</v>
      </c>
      <c r="BF16" s="283">
        <f t="shared" si="21"/>
        <v>476.89499434712576</v>
      </c>
      <c r="BG16" s="283"/>
      <c r="BH16" s="283">
        <v>1</v>
      </c>
      <c r="BI16" s="283" t="str">
        <f t="shared" si="22"/>
        <v>-</v>
      </c>
      <c r="BJ16" s="283"/>
      <c r="BK16" s="283">
        <v>1</v>
      </c>
      <c r="BL16" s="283" t="str">
        <f t="shared" si="23"/>
        <v>-</v>
      </c>
      <c r="BM16" s="243"/>
      <c r="BN16" s="244"/>
    </row>
    <row r="17" spans="1:66" ht="18" x14ac:dyDescent="0.2">
      <c r="A17" s="188" t="str">
        <f>[1]COU!$B21</f>
        <v>Raíces y tubérculos n.c.p.</v>
      </c>
      <c r="B17" s="189" t="str">
        <f>[1]COU!$A21</f>
        <v>NP012</v>
      </c>
      <c r="C17" s="190"/>
      <c r="D17" s="191">
        <f>[1]COU!$EY21-[1]EQOUN!$DI21</f>
        <v>-43782.650952173062</v>
      </c>
      <c r="E17" s="233">
        <f>[1]COU!$EY21/[1]COU!$FA21</f>
        <v>4.4201183785047664E-2</v>
      </c>
      <c r="F17" s="234">
        <f>[1]EQOUM!U21/[1]COU!FA21</f>
        <v>2.2210268413550616E-2</v>
      </c>
      <c r="G17" s="234">
        <f>[1]EQOUN!DI21/[1]COU!FA21</f>
        <v>0.84790900652087664</v>
      </c>
      <c r="H17" s="192">
        <f>IF([1]COU!$ET21&gt;0,[1]EQOUN!$DI21/[1]COU!$ET21,0)</f>
        <v>0.88712079585814008</v>
      </c>
      <c r="I17" s="192">
        <f>([1]EQOUN!$DI21-[1]COU!$EY21)/[1]COU!$FA21</f>
        <v>0.80370782273582908</v>
      </c>
      <c r="J17" s="192" t="str">
        <f t="shared" si="5"/>
        <v>EXPORTABLE</v>
      </c>
      <c r="K17" s="192" t="str">
        <f t="shared" si="0"/>
        <v>Transable</v>
      </c>
      <c r="L17" s="235"/>
      <c r="M17" s="192" t="str">
        <f t="shared" si="6"/>
        <v>Transable</v>
      </c>
      <c r="N17" s="235">
        <f t="shared" si="7"/>
        <v>0</v>
      </c>
      <c r="O17" s="236" t="str">
        <f t="shared" si="1"/>
        <v>Transable</v>
      </c>
      <c r="P17" s="195" t="str">
        <f t="shared" si="8"/>
        <v>EXPORTABLE</v>
      </c>
      <c r="Q17" s="237">
        <f t="shared" si="9"/>
        <v>0</v>
      </c>
      <c r="R17" s="195">
        <f t="shared" si="2"/>
        <v>0</v>
      </c>
      <c r="S17" s="195">
        <f t="shared" si="3"/>
        <v>0</v>
      </c>
      <c r="T17" s="195">
        <f t="shared" si="4"/>
        <v>0</v>
      </c>
      <c r="U17" s="195">
        <f>IF(Q17=1,D17/[1]COU!FA21,0)</f>
        <v>0</v>
      </c>
      <c r="V17" s="196"/>
      <c r="W17" s="195">
        <f>[1]COU!$FE21/[1]COU!$FA21</f>
        <v>0</v>
      </c>
      <c r="X17" s="195">
        <f>[1]COU!$FB21/[1]COU!$FA21</f>
        <v>2.9846928002710089E-4</v>
      </c>
      <c r="Y17" s="195">
        <f>IF([1]EQOUN!DI21&gt;0,[1]COU!FD21/[1]EQOUN!DI21,0)</f>
        <v>0</v>
      </c>
      <c r="Z17" s="195">
        <f>IF([1]EQOUN!DI21&gt;0,[1]COU!$FG$10/[1]EQOUN!DI21,0)</f>
        <v>0</v>
      </c>
      <c r="AA17" s="197">
        <f>IF([1]COU!$EY21&gt;0,[1]COU!$FC21/[1]COU!$EY21,0)</f>
        <v>0.1013746752473032</v>
      </c>
      <c r="AB17" s="195"/>
      <c r="AC17" s="197">
        <f>IF([1]COU!EY21&gt;0,[1]EQOUM!N21/[1]COU!EY21,0)</f>
        <v>0.59249250368766404</v>
      </c>
      <c r="AD17" s="197">
        <f>IF([1]EQOUN!DJ21&gt;0,[1]EQOUN!DP21/[1]EQOUN!DJ21,0)</f>
        <v>0.11790501703148168</v>
      </c>
      <c r="AE17" s="197">
        <f>IF([1]EQOUN!F21&gt;0,[1]EQOUN!N21/[1]EQOUN!F21,0)</f>
        <v>0.32561030177689271</v>
      </c>
      <c r="AF17" s="195">
        <f>[1]COU!$FJ21/[1]COU!$FA21</f>
        <v>0.3377324360098144</v>
      </c>
      <c r="AG17" s="196"/>
      <c r="AH17" s="238">
        <f t="shared" si="10"/>
        <v>1.06451132</v>
      </c>
      <c r="AI17" s="238">
        <f t="shared" si="11"/>
        <v>602.91999999999996</v>
      </c>
      <c r="AJ17" s="238">
        <f t="shared" si="12"/>
        <v>641.81516505439993</v>
      </c>
      <c r="AK17" s="156"/>
      <c r="AL17" s="239">
        <v>1</v>
      </c>
      <c r="AM17" s="280" t="str">
        <f t="shared" si="24"/>
        <v>-</v>
      </c>
      <c r="AN17" s="280" t="str">
        <f t="shared" si="13"/>
        <v>-</v>
      </c>
      <c r="AO17" s="280"/>
      <c r="AP17" s="280">
        <v>1</v>
      </c>
      <c r="AQ17" s="280" t="str">
        <f t="shared" si="14"/>
        <v>-</v>
      </c>
      <c r="AR17" s="280" t="str">
        <f t="shared" si="15"/>
        <v>-</v>
      </c>
      <c r="AS17" s="280"/>
      <c r="AT17" s="280">
        <v>1</v>
      </c>
      <c r="AU17" s="280">
        <f t="shared" si="16"/>
        <v>570.72787218577901</v>
      </c>
      <c r="AV17" s="280">
        <f t="shared" si="17"/>
        <v>527.24677203319766</v>
      </c>
      <c r="AW17" s="280"/>
      <c r="AX17" s="280">
        <v>1</v>
      </c>
      <c r="AY17" s="280">
        <f t="shared" si="18"/>
        <v>767.04483533310315</v>
      </c>
      <c r="AZ17" s="240">
        <f t="shared" si="25"/>
        <v>736.22840161154704</v>
      </c>
      <c r="BA17" s="241"/>
      <c r="BB17" s="242">
        <v>1</v>
      </c>
      <c r="BC17" s="283" t="str">
        <f t="shared" si="20"/>
        <v>-</v>
      </c>
      <c r="BD17" s="283"/>
      <c r="BE17" s="283">
        <v>1</v>
      </c>
      <c r="BF17" s="283" t="str">
        <f t="shared" si="21"/>
        <v>-</v>
      </c>
      <c r="BG17" s="283"/>
      <c r="BH17" s="283">
        <v>1</v>
      </c>
      <c r="BI17" s="283">
        <f t="shared" si="22"/>
        <v>566.14193708759763</v>
      </c>
      <c r="BJ17" s="283"/>
      <c r="BK17" s="283">
        <v>1</v>
      </c>
      <c r="BL17" s="283">
        <f t="shared" si="23"/>
        <v>775.12356666594701</v>
      </c>
      <c r="BM17" s="243"/>
      <c r="BN17" s="244"/>
    </row>
    <row r="18" spans="1:66" ht="18" x14ac:dyDescent="0.2">
      <c r="A18" s="188" t="str">
        <f>[1]COU!$B22</f>
        <v>Hortalizas n.c.p.</v>
      </c>
      <c r="B18" s="189" t="str">
        <f>[1]COU!$A22</f>
        <v>NP013</v>
      </c>
      <c r="C18" s="190"/>
      <c r="D18" s="191">
        <f>[1]COU!$EY22-[1]EQOUN!$DI22</f>
        <v>-5003.4857160090069</v>
      </c>
      <c r="E18" s="233">
        <f>[1]COU!$EY22/[1]COU!$FA22</f>
        <v>6.8832309810771916E-2</v>
      </c>
      <c r="F18" s="234">
        <f>[1]EQOUM!U22/[1]COU!FA22</f>
        <v>1.2834131281670279E-2</v>
      </c>
      <c r="G18" s="234">
        <f>[1]EQOUN!DI22/[1]COU!FA22</f>
        <v>0.16519494153430728</v>
      </c>
      <c r="H18" s="192">
        <f>IF([1]COU!$ET22&gt;0,[1]EQOUN!$DI22/[1]COU!$ET22,0)</f>
        <v>0.17740622153753749</v>
      </c>
      <c r="I18" s="192">
        <f>([1]EQOUN!$DI22-[1]COU!$EY22)/[1]COU!$FA22</f>
        <v>9.6362631723535361E-2</v>
      </c>
      <c r="J18" s="192" t="str">
        <f t="shared" si="5"/>
        <v>EXPORTABLE</v>
      </c>
      <c r="K18" s="192" t="str">
        <f t="shared" si="0"/>
        <v>No transable</v>
      </c>
      <c r="L18" s="235">
        <v>1</v>
      </c>
      <c r="M18" s="192" t="str">
        <f t="shared" si="6"/>
        <v>Transable</v>
      </c>
      <c r="N18" s="235">
        <f t="shared" si="7"/>
        <v>0</v>
      </c>
      <c r="O18" s="236" t="str">
        <f t="shared" si="1"/>
        <v>Transable</v>
      </c>
      <c r="P18" s="195" t="str">
        <f t="shared" si="8"/>
        <v>EXPORTABLE</v>
      </c>
      <c r="Q18" s="237">
        <f t="shared" si="9"/>
        <v>0</v>
      </c>
      <c r="R18" s="195">
        <f t="shared" si="2"/>
        <v>0</v>
      </c>
      <c r="S18" s="195">
        <f t="shared" si="3"/>
        <v>0</v>
      </c>
      <c r="T18" s="195">
        <f t="shared" si="4"/>
        <v>0</v>
      </c>
      <c r="U18" s="195">
        <f>IF(Q18=1,D18/[1]COU!FA22,0)</f>
        <v>0</v>
      </c>
      <c r="V18" s="196"/>
      <c r="W18" s="195">
        <f>[1]COU!$FE22/[1]COU!$FA22</f>
        <v>0</v>
      </c>
      <c r="X18" s="195">
        <f>[1]COU!$FB22/[1]COU!$FA22</f>
        <v>1.6167958980444672E-3</v>
      </c>
      <c r="Y18" s="195">
        <f>IF([1]EQOUN!DI22&gt;0,[1]COU!FD22/[1]EQOUN!DI22,0)</f>
        <v>0</v>
      </c>
      <c r="Z18" s="195">
        <f>IF([1]EQOUN!DI22&gt;0,[1]COU!$FG$10/[1]EQOUN!DI22,0)</f>
        <v>0</v>
      </c>
      <c r="AA18" s="197">
        <f>IF([1]COU!$EY22&gt;0,[1]COU!$FC22/[1]COU!$EY22,0)</f>
        <v>1.9395740034907707E-2</v>
      </c>
      <c r="AB18" s="195"/>
      <c r="AC18" s="197">
        <f>IF([1]COU!EY22&gt;0,[1]EQOUM!N22/[1]COU!EY22,0)</f>
        <v>0.16842996535453145</v>
      </c>
      <c r="AD18" s="197">
        <f>IF([1]EQOUN!DJ22&gt;0,[1]EQOUN!DP22/[1]EQOUN!DJ22,0)</f>
        <v>1.8379534677886746E-2</v>
      </c>
      <c r="AE18" s="197">
        <f>IF([1]EQOUN!F22&gt;0,[1]EQOUN!N22/[1]EQOUN!F22,0)</f>
        <v>0.49867914111771972</v>
      </c>
      <c r="AF18" s="195">
        <f>[1]COU!$FJ22/[1]COU!$FA22</f>
        <v>0.47587621648335748</v>
      </c>
      <c r="AG18" s="196"/>
      <c r="AH18" s="238">
        <f t="shared" si="10"/>
        <v>1.06451132</v>
      </c>
      <c r="AI18" s="238">
        <f t="shared" si="11"/>
        <v>602.91999999999996</v>
      </c>
      <c r="AJ18" s="238">
        <f t="shared" si="12"/>
        <v>641.81516505439993</v>
      </c>
      <c r="AK18" s="156"/>
      <c r="AL18" s="239">
        <v>1</v>
      </c>
      <c r="AM18" s="280" t="str">
        <f t="shared" si="24"/>
        <v>-</v>
      </c>
      <c r="AN18" s="280" t="str">
        <f t="shared" si="13"/>
        <v>-</v>
      </c>
      <c r="AO18" s="280"/>
      <c r="AP18" s="280">
        <v>1</v>
      </c>
      <c r="AQ18" s="280" t="str">
        <f t="shared" si="14"/>
        <v>-</v>
      </c>
      <c r="AR18" s="280" t="str">
        <f t="shared" si="15"/>
        <v>-</v>
      </c>
      <c r="AS18" s="280"/>
      <c r="AT18" s="280">
        <v>1</v>
      </c>
      <c r="AU18" s="280">
        <f t="shared" si="16"/>
        <v>630.73377600640845</v>
      </c>
      <c r="AV18" s="280">
        <f t="shared" si="17"/>
        <v>591.12373591708899</v>
      </c>
      <c r="AW18" s="280"/>
      <c r="AX18" s="280">
        <v>1</v>
      </c>
      <c r="AY18" s="280">
        <f t="shared" si="18"/>
        <v>931.39740376910402</v>
      </c>
      <c r="AZ18" s="240">
        <f t="shared" si="25"/>
        <v>911.1835711827448</v>
      </c>
      <c r="BA18" s="241"/>
      <c r="BB18" s="242">
        <v>1</v>
      </c>
      <c r="BC18" s="283" t="str">
        <f t="shared" si="20"/>
        <v>-</v>
      </c>
      <c r="BD18" s="283"/>
      <c r="BE18" s="283">
        <v>1</v>
      </c>
      <c r="BF18" s="283" t="str">
        <f t="shared" si="21"/>
        <v>-</v>
      </c>
      <c r="BG18" s="283"/>
      <c r="BH18" s="283">
        <v>1</v>
      </c>
      <c r="BI18" s="283">
        <f t="shared" si="22"/>
        <v>630.01890097148896</v>
      </c>
      <c r="BJ18" s="283"/>
      <c r="BK18" s="283">
        <v>1</v>
      </c>
      <c r="BL18" s="283">
        <f t="shared" si="23"/>
        <v>950.07873623714465</v>
      </c>
      <c r="BM18" s="243"/>
      <c r="BN18" s="244"/>
    </row>
    <row r="19" spans="1:66" ht="18" x14ac:dyDescent="0.2">
      <c r="A19" s="188" t="str">
        <f>[1]COU!$B23</f>
        <v>Caña de azúcar</v>
      </c>
      <c r="B19" s="189" t="str">
        <f>[1]COU!$A23</f>
        <v>NP014</v>
      </c>
      <c r="C19" s="190"/>
      <c r="D19" s="191">
        <f>[1]COU!$EY23-[1]EQOUN!$DI23</f>
        <v>7.0027389710003511</v>
      </c>
      <c r="E19" s="233">
        <f>[1]COU!$EY23/[1]COU!$FA23</f>
        <v>2.8928384190503922E-4</v>
      </c>
      <c r="F19" s="234">
        <f>[1]EQOUM!U23/[1]COU!FA23</f>
        <v>2.9432315803736719E-4</v>
      </c>
      <c r="G19" s="234">
        <f>[1]EQOUN!DI23/[1]COU!FA23</f>
        <v>2.0503334887822432E-4</v>
      </c>
      <c r="H19" s="192">
        <f>IF([1]COU!$ET23&gt;0,[1]EQOUN!$DI23/[1]COU!$ET23,0)</f>
        <v>2.0509267887631625E-4</v>
      </c>
      <c r="I19" s="192">
        <f>([1]EQOUN!$DI23-[1]COU!$EY23)/[1]COU!$FA23</f>
        <v>-8.4250493026814878E-5</v>
      </c>
      <c r="J19" s="192" t="str">
        <f t="shared" si="5"/>
        <v>AMBOS</v>
      </c>
      <c r="K19" s="192" t="str">
        <f t="shared" si="0"/>
        <v>No transable</v>
      </c>
      <c r="L19" s="235">
        <v>1</v>
      </c>
      <c r="M19" s="192" t="str">
        <f t="shared" si="6"/>
        <v>Transable</v>
      </c>
      <c r="N19" s="235">
        <f t="shared" si="7"/>
        <v>1</v>
      </c>
      <c r="O19" s="236" t="str">
        <f t="shared" si="1"/>
        <v>No Transable</v>
      </c>
      <c r="P19" s="195" t="str">
        <f>IF(O19="Transable",J19,O19)</f>
        <v>No Transable</v>
      </c>
      <c r="Q19" s="237">
        <f t="shared" si="9"/>
        <v>1</v>
      </c>
      <c r="R19" s="195">
        <f t="shared" si="2"/>
        <v>2.8928384190503922E-4</v>
      </c>
      <c r="S19" s="195">
        <f t="shared" si="3"/>
        <v>2.9432315803736719E-4</v>
      </c>
      <c r="T19" s="195">
        <f t="shared" si="4"/>
        <v>2.0509267887631625E-4</v>
      </c>
      <c r="U19" s="195">
        <f>IF(Q19=1,D19/[1]COU!FA23,0)</f>
        <v>8.4250493026814878E-5</v>
      </c>
      <c r="V19" s="196"/>
      <c r="W19" s="195">
        <f>[1]COU!$FE23/[1]COU!$FA23</f>
        <v>0</v>
      </c>
      <c r="X19" s="195">
        <f>[1]COU!$FB23/[1]COU!$FA23</f>
        <v>0</v>
      </c>
      <c r="Y19" s="195">
        <f>IF([1]EQOUN!DI23&gt;0,[1]COU!FD23/[1]EQOUN!DI23,0)</f>
        <v>0</v>
      </c>
      <c r="Z19" s="195">
        <f>IF([1]EQOUN!DI23&gt;0,[1]COU!$FG$10/[1]EQOUN!DI23,0)</f>
        <v>0</v>
      </c>
      <c r="AA19" s="197">
        <f>IF([1]COU!$EY23&gt;0,[1]COU!$FC23/[1]COU!$EY23,0)</f>
        <v>8.5541170812225814E-5</v>
      </c>
      <c r="AB19" s="195"/>
      <c r="AC19" s="197">
        <f>IF([1]COU!EY23&gt;0,[1]EQOUM!N23/[1]COU!EY23,0)</f>
        <v>0</v>
      </c>
      <c r="AD19" s="197">
        <f>IF([1]EQOUN!DJ23&gt;0,[1]EQOUN!DP23/[1]EQOUN!DJ23,0)</f>
        <v>0</v>
      </c>
      <c r="AE19" s="197">
        <f>IF([1]EQOUN!F23&gt;0,[1]EQOUN!N23/[1]EQOUN!F23,0)</f>
        <v>0</v>
      </c>
      <c r="AF19" s="195">
        <f>[1]COU!$FJ23/[1]COU!$FA23</f>
        <v>0</v>
      </c>
      <c r="AG19" s="196"/>
      <c r="AH19" s="238">
        <f t="shared" si="10"/>
        <v>1.06451132</v>
      </c>
      <c r="AI19" s="238">
        <f t="shared" si="11"/>
        <v>602.91999999999996</v>
      </c>
      <c r="AJ19" s="238">
        <f t="shared" si="12"/>
        <v>641.81516505439993</v>
      </c>
      <c r="AK19" s="156"/>
      <c r="AL19" s="239">
        <v>1</v>
      </c>
      <c r="AM19" s="280" t="str">
        <f t="shared" si="24"/>
        <v>-</v>
      </c>
      <c r="AN19" s="280" t="str">
        <f t="shared" si="13"/>
        <v>-</v>
      </c>
      <c r="AO19" s="280"/>
      <c r="AP19" s="280">
        <v>1</v>
      </c>
      <c r="AQ19" s="280" t="str">
        <f t="shared" si="14"/>
        <v>-</v>
      </c>
      <c r="AR19" s="280" t="str">
        <f t="shared" si="15"/>
        <v>-</v>
      </c>
      <c r="AS19" s="280"/>
      <c r="AT19" s="280">
        <v>1</v>
      </c>
      <c r="AU19" s="280" t="str">
        <f t="shared" si="16"/>
        <v>-</v>
      </c>
      <c r="AV19" s="280" t="str">
        <f t="shared" si="17"/>
        <v>-</v>
      </c>
      <c r="AW19" s="280"/>
      <c r="AX19" s="280">
        <v>1</v>
      </c>
      <c r="AY19" s="280" t="str">
        <f t="shared" si="18"/>
        <v>-</v>
      </c>
      <c r="AZ19" s="240" t="str">
        <f t="shared" si="25"/>
        <v>-</v>
      </c>
      <c r="BA19" s="241"/>
      <c r="BB19" s="242">
        <v>1</v>
      </c>
      <c r="BC19" s="283" t="str">
        <f t="shared" si="20"/>
        <v>-</v>
      </c>
      <c r="BD19" s="283"/>
      <c r="BE19" s="283">
        <v>1</v>
      </c>
      <c r="BF19" s="283" t="str">
        <f t="shared" si="21"/>
        <v>-</v>
      </c>
      <c r="BG19" s="283"/>
      <c r="BH19" s="283">
        <v>1</v>
      </c>
      <c r="BI19" s="283" t="str">
        <f t="shared" si="22"/>
        <v>-</v>
      </c>
      <c r="BJ19" s="283"/>
      <c r="BK19" s="283">
        <v>1</v>
      </c>
      <c r="BL19" s="283" t="str">
        <f t="shared" si="23"/>
        <v>-</v>
      </c>
      <c r="BM19" s="243"/>
      <c r="BN19" s="244"/>
    </row>
    <row r="20" spans="1:66" ht="18" x14ac:dyDescent="0.2">
      <c r="A20" s="188" t="str">
        <f>[1]COU!$B24</f>
        <v>Flores</v>
      </c>
      <c r="B20" s="189" t="str">
        <f>[1]COU!$A24</f>
        <v>NP015</v>
      </c>
      <c r="C20" s="190"/>
      <c r="D20" s="191">
        <f>[1]COU!$EY24-[1]EQOUN!$DI24</f>
        <v>-21752.277639376443</v>
      </c>
      <c r="E20" s="233">
        <f>[1]COU!$EY24/[1]COU!$FA24</f>
        <v>1.779858214578833E-2</v>
      </c>
      <c r="F20" s="234">
        <f>[1]EQOUM!U24/[1]COU!FA24</f>
        <v>7.5568915809285774E-3</v>
      </c>
      <c r="G20" s="234">
        <f>[1]EQOUN!DI24/[1]COU!FA24</f>
        <v>0.90734847644793759</v>
      </c>
      <c r="H20" s="192">
        <f>IF([1]COU!$ET24&gt;0,[1]EQOUN!$DI24/[1]COU!$ET24,0)</f>
        <v>0.9237906400402035</v>
      </c>
      <c r="I20" s="192">
        <f>([1]EQOUN!$DI24-[1]COU!$EY24)/[1]COU!$FA24</f>
        <v>0.88954989430214915</v>
      </c>
      <c r="J20" s="192" t="str">
        <f t="shared" si="5"/>
        <v>EXPORTABLE</v>
      </c>
      <c r="K20" s="192" t="str">
        <f t="shared" si="0"/>
        <v>Transable</v>
      </c>
      <c r="L20" s="235"/>
      <c r="M20" s="192" t="str">
        <f t="shared" si="6"/>
        <v>Transable</v>
      </c>
      <c r="N20" s="235">
        <f t="shared" si="7"/>
        <v>0</v>
      </c>
      <c r="O20" s="236" t="str">
        <f t="shared" si="1"/>
        <v>Transable</v>
      </c>
      <c r="P20" s="195" t="str">
        <f t="shared" si="8"/>
        <v>EXPORTABLE</v>
      </c>
      <c r="Q20" s="237">
        <f t="shared" si="9"/>
        <v>0</v>
      </c>
      <c r="R20" s="195">
        <f t="shared" si="2"/>
        <v>0</v>
      </c>
      <c r="S20" s="195">
        <f t="shared" si="3"/>
        <v>0</v>
      </c>
      <c r="T20" s="195">
        <f t="shared" si="4"/>
        <v>0</v>
      </c>
      <c r="U20" s="195">
        <f>IF(Q20=1,D20/[1]COU!FA24,0)</f>
        <v>0</v>
      </c>
      <c r="V20" s="196"/>
      <c r="W20" s="195">
        <f>[1]COU!$FE24/[1]COU!$FA24</f>
        <v>0</v>
      </c>
      <c r="X20" s="195">
        <f>[1]COU!$FB24/[1]COU!$FA24</f>
        <v>0</v>
      </c>
      <c r="Y20" s="195">
        <f>IF([1]EQOUN!DI24&gt;0,[1]COU!FD24/[1]EQOUN!DI24,0)</f>
        <v>0</v>
      </c>
      <c r="Z20" s="195">
        <f>IF([1]EQOUN!DI24&gt;0,[1]COU!$FG$10/[1]EQOUN!DI24,0)</f>
        <v>0</v>
      </c>
      <c r="AA20" s="197">
        <f>IF([1]COU!$EY24&gt;0,[1]COU!$FC24/[1]COU!$EY24,0)</f>
        <v>5.1613315348112948E-2</v>
      </c>
      <c r="AB20" s="195"/>
      <c r="AC20" s="197">
        <f>IF([1]COU!EY24&gt;0,[1]EQOUM!N24/[1]COU!EY24,0)</f>
        <v>0.15216392646217053</v>
      </c>
      <c r="AD20" s="197">
        <f>IF([1]EQOUN!DJ24&gt;0,[1]EQOUN!DP24/[1]EQOUN!DJ24,0)</f>
        <v>0.17337496733969737</v>
      </c>
      <c r="AE20" s="197">
        <f>IF([1]EQOUN!F24&gt;0,[1]EQOUN!N24/[1]EQOUN!F24,0)</f>
        <v>0.16886324387866075</v>
      </c>
      <c r="AF20" s="195">
        <f>[1]COU!$FJ24/[1]COU!$FA24</f>
        <v>0.16855933870825504</v>
      </c>
      <c r="AG20" s="196"/>
      <c r="AH20" s="238">
        <f t="shared" si="10"/>
        <v>1.06451132</v>
      </c>
      <c r="AI20" s="238">
        <f t="shared" si="11"/>
        <v>602.91999999999996</v>
      </c>
      <c r="AJ20" s="238">
        <f t="shared" si="12"/>
        <v>641.81516505439993</v>
      </c>
      <c r="AK20" s="156"/>
      <c r="AL20" s="239">
        <v>1</v>
      </c>
      <c r="AM20" s="280" t="str">
        <f t="shared" si="24"/>
        <v>-</v>
      </c>
      <c r="AN20" s="280" t="str">
        <f t="shared" si="13"/>
        <v>-</v>
      </c>
      <c r="AO20" s="280"/>
      <c r="AP20" s="280">
        <v>1</v>
      </c>
      <c r="AQ20" s="280" t="str">
        <f t="shared" si="14"/>
        <v>-</v>
      </c>
      <c r="AR20" s="280" t="str">
        <f t="shared" si="15"/>
        <v>-</v>
      </c>
      <c r="AS20" s="280"/>
      <c r="AT20" s="280">
        <v>1</v>
      </c>
      <c r="AU20" s="280">
        <f t="shared" si="16"/>
        <v>537.28392974594954</v>
      </c>
      <c r="AV20" s="280">
        <f t="shared" si="17"/>
        <v>491.64531672057092</v>
      </c>
      <c r="AW20" s="280"/>
      <c r="AX20" s="280">
        <v>1</v>
      </c>
      <c r="AY20" s="280">
        <f t="shared" si="18"/>
        <v>639.0949567452717</v>
      </c>
      <c r="AZ20" s="240">
        <f t="shared" si="25"/>
        <v>600.02430746217487</v>
      </c>
      <c r="BA20" s="241"/>
      <c r="BB20" s="242">
        <v>1</v>
      </c>
      <c r="BC20" s="283" t="str">
        <f t="shared" si="20"/>
        <v>-</v>
      </c>
      <c r="BD20" s="283"/>
      <c r="BE20" s="283">
        <v>1</v>
      </c>
      <c r="BF20" s="283" t="str">
        <f t="shared" si="21"/>
        <v>-</v>
      </c>
      <c r="BG20" s="283"/>
      <c r="BH20" s="283">
        <v>1</v>
      </c>
      <c r="BI20" s="283">
        <f t="shared" si="22"/>
        <v>530.54048177497089</v>
      </c>
      <c r="BJ20" s="283"/>
      <c r="BK20" s="283">
        <v>1</v>
      </c>
      <c r="BL20" s="283">
        <f t="shared" si="23"/>
        <v>638.91947251657496</v>
      </c>
      <c r="BM20" s="243"/>
      <c r="BN20" s="244"/>
    </row>
    <row r="21" spans="1:66" ht="18" x14ac:dyDescent="0.2">
      <c r="A21" s="188" t="str">
        <f>[1]COU!$B25</f>
        <v>Follajes</v>
      </c>
      <c r="B21" s="189" t="str">
        <f>[1]COU!$A25</f>
        <v>NP016</v>
      </c>
      <c r="C21" s="190"/>
      <c r="D21" s="191">
        <f>[1]COU!$EY25-[1]EQOUN!$DI25</f>
        <v>-173.81307222648599</v>
      </c>
      <c r="E21" s="233">
        <f>[1]COU!$EY25/[1]COU!$FA25</f>
        <v>0</v>
      </c>
      <c r="F21" s="234">
        <f>[1]EQOUM!U25/[1]COU!FA25</f>
        <v>0</v>
      </c>
      <c r="G21" s="234">
        <f>[1]EQOUN!DI25/[1]COU!FA25</f>
        <v>2.4387791627607899E-2</v>
      </c>
      <c r="H21" s="192">
        <f>IF([1]COU!$ET25&gt;0,[1]EQOUN!$DI25/[1]COU!$ET25,0)</f>
        <v>2.4387791627607899E-2</v>
      </c>
      <c r="I21" s="192">
        <f>([1]EQOUN!$DI25-[1]COU!$EY25)/[1]COU!$FA25</f>
        <v>2.4387791627607899E-2</v>
      </c>
      <c r="J21" s="192" t="str">
        <f t="shared" si="5"/>
        <v>AMBOS</v>
      </c>
      <c r="K21" s="192" t="str">
        <f t="shared" si="0"/>
        <v>No transable</v>
      </c>
      <c r="L21" s="235">
        <v>1</v>
      </c>
      <c r="M21" s="192" t="str">
        <f t="shared" si="6"/>
        <v>Transable</v>
      </c>
      <c r="N21" s="235">
        <f t="shared" si="7"/>
        <v>1</v>
      </c>
      <c r="O21" s="236" t="str">
        <f t="shared" si="1"/>
        <v>No Transable</v>
      </c>
      <c r="P21" s="195" t="str">
        <f t="shared" si="8"/>
        <v>No Transable</v>
      </c>
      <c r="Q21" s="237">
        <f t="shared" si="9"/>
        <v>1</v>
      </c>
      <c r="R21" s="195">
        <f t="shared" si="2"/>
        <v>0</v>
      </c>
      <c r="S21" s="195">
        <f t="shared" si="3"/>
        <v>0</v>
      </c>
      <c r="T21" s="195">
        <f t="shared" si="4"/>
        <v>2.4387791627607899E-2</v>
      </c>
      <c r="U21" s="195">
        <f>IF(Q21=1,D21/[1]COU!FA25,0)</f>
        <v>-2.4387791627607899E-2</v>
      </c>
      <c r="V21" s="196"/>
      <c r="W21" s="195">
        <f>[1]COU!$FE25/[1]COU!$FA25</f>
        <v>0</v>
      </c>
      <c r="X21" s="195">
        <f>[1]COU!$FB25/[1]COU!$FA25</f>
        <v>6.1988072249974692E-3</v>
      </c>
      <c r="Y21" s="195">
        <f>IF([1]EQOUN!DI25&gt;0,[1]COU!FD25/[1]EQOUN!DI25,0)</f>
        <v>0</v>
      </c>
      <c r="Z21" s="195">
        <f>IF([1]EQOUN!DI25&gt;0,[1]COU!$FG$10/[1]EQOUN!DI25,0)</f>
        <v>0</v>
      </c>
      <c r="AA21" s="197">
        <f>IF([1]COU!$EY25&gt;0,[1]COU!$FC25/[1]COU!$EY25,0)</f>
        <v>0</v>
      </c>
      <c r="AB21" s="195"/>
      <c r="AC21" s="197">
        <f>IF([1]COU!EY25&gt;0,[1]EQOUM!N25/[1]COU!EY25,0)</f>
        <v>0</v>
      </c>
      <c r="AD21" s="197">
        <f>IF([1]EQOUN!DJ25&gt;0,[1]EQOUN!DP25/[1]EQOUN!DJ25,0)</f>
        <v>0</v>
      </c>
      <c r="AE21" s="197">
        <f>IF([1]EQOUN!F25&gt;0,[1]EQOUN!N25/[1]EQOUN!F25,0)</f>
        <v>0.14845298433037243</v>
      </c>
      <c r="AF21" s="195">
        <f>[1]COU!$FJ25/[1]COU!$FA25</f>
        <v>0.14845299777098711</v>
      </c>
      <c r="AG21" s="196"/>
      <c r="AH21" s="238">
        <f t="shared" si="10"/>
        <v>1.06451132</v>
      </c>
      <c r="AI21" s="238">
        <f t="shared" si="11"/>
        <v>602.91999999999996</v>
      </c>
      <c r="AJ21" s="238">
        <f t="shared" si="12"/>
        <v>641.81516505439993</v>
      </c>
      <c r="AK21" s="156"/>
      <c r="AL21" s="239">
        <v>1</v>
      </c>
      <c r="AM21" s="280" t="str">
        <f t="shared" si="24"/>
        <v>-</v>
      </c>
      <c r="AN21" s="280" t="str">
        <f t="shared" si="13"/>
        <v>-</v>
      </c>
      <c r="AO21" s="280"/>
      <c r="AP21" s="280">
        <v>1</v>
      </c>
      <c r="AQ21" s="280" t="str">
        <f t="shared" si="14"/>
        <v>-</v>
      </c>
      <c r="AR21" s="280" t="str">
        <f t="shared" si="15"/>
        <v>-</v>
      </c>
      <c r="AS21" s="280"/>
      <c r="AT21" s="280">
        <v>1</v>
      </c>
      <c r="AU21" s="280" t="str">
        <f t="shared" si="16"/>
        <v>-</v>
      </c>
      <c r="AV21" s="280" t="str">
        <f t="shared" si="17"/>
        <v>-</v>
      </c>
      <c r="AW21" s="280"/>
      <c r="AX21" s="280">
        <v>1</v>
      </c>
      <c r="AY21" s="280" t="str">
        <f t="shared" si="18"/>
        <v>-</v>
      </c>
      <c r="AZ21" s="240" t="str">
        <f t="shared" si="25"/>
        <v>-</v>
      </c>
      <c r="BA21" s="241"/>
      <c r="BB21" s="242">
        <v>1</v>
      </c>
      <c r="BC21" s="283" t="str">
        <f t="shared" si="20"/>
        <v>-</v>
      </c>
      <c r="BD21" s="283"/>
      <c r="BE21" s="283">
        <v>1</v>
      </c>
      <c r="BF21" s="283" t="str">
        <f t="shared" si="21"/>
        <v>-</v>
      </c>
      <c r="BG21" s="283"/>
      <c r="BH21" s="283">
        <v>1</v>
      </c>
      <c r="BI21" s="283" t="str">
        <f t="shared" si="22"/>
        <v>-</v>
      </c>
      <c r="BJ21" s="283"/>
      <c r="BK21" s="283">
        <v>1</v>
      </c>
      <c r="BL21" s="283" t="str">
        <f t="shared" si="23"/>
        <v>-</v>
      </c>
      <c r="BM21" s="243"/>
      <c r="BN21" s="244"/>
    </row>
    <row r="22" spans="1:66" ht="18" x14ac:dyDescent="0.2">
      <c r="A22" s="188" t="str">
        <f>[1]COU!$B26</f>
        <v>Banano</v>
      </c>
      <c r="B22" s="189" t="str">
        <f>[1]COU!$A26</f>
        <v>NP017</v>
      </c>
      <c r="C22" s="190"/>
      <c r="D22" s="191">
        <f>[1]COU!$EY26-[1]EQOUN!$DI26</f>
        <v>-376252.84927690338</v>
      </c>
      <c r="E22" s="233">
        <f>[1]COU!$EY26/[1]COU!$FA26</f>
        <v>1.0635878496559757E-3</v>
      </c>
      <c r="F22" s="234">
        <f>[1]EQOUM!U26/[1]COU!FA26</f>
        <v>7.993138805586663E-4</v>
      </c>
      <c r="G22" s="234">
        <f>[1]EQOUN!DI26/[1]COU!FA26</f>
        <v>1.0339149766165983</v>
      </c>
      <c r="H22" s="192">
        <f>IF([1]COU!$ET26&gt;0,[1]EQOUN!$DI26/[1]COU!$ET26,0)</f>
        <v>1.0350158068529689</v>
      </c>
      <c r="I22" s="192">
        <f>([1]EQOUN!$DI26-[1]COU!$EY26)/[1]COU!$FA26</f>
        <v>1.0328513887669422</v>
      </c>
      <c r="J22" s="192" t="str">
        <f t="shared" si="5"/>
        <v>EXPORTABLE</v>
      </c>
      <c r="K22" s="192" t="str">
        <f t="shared" si="0"/>
        <v>Transable</v>
      </c>
      <c r="L22" s="235"/>
      <c r="M22" s="192" t="str">
        <f t="shared" si="6"/>
        <v>Transable</v>
      </c>
      <c r="N22" s="235">
        <f t="shared" si="7"/>
        <v>0</v>
      </c>
      <c r="O22" s="236" t="str">
        <f t="shared" si="1"/>
        <v>Transable</v>
      </c>
      <c r="P22" s="195" t="str">
        <f t="shared" si="8"/>
        <v>EXPORTABLE</v>
      </c>
      <c r="Q22" s="237">
        <f t="shared" si="9"/>
        <v>0</v>
      </c>
      <c r="R22" s="195">
        <f t="shared" si="2"/>
        <v>0</v>
      </c>
      <c r="S22" s="195">
        <f t="shared" si="3"/>
        <v>0</v>
      </c>
      <c r="T22" s="195">
        <f t="shared" si="4"/>
        <v>0</v>
      </c>
      <c r="U22" s="195">
        <f>IF(Q22=1,D22/[1]COU!FA26,0)</f>
        <v>0</v>
      </c>
      <c r="V22" s="196"/>
      <c r="W22" s="195">
        <f>[1]COU!$FE26/[1]COU!$FA26</f>
        <v>0</v>
      </c>
      <c r="X22" s="195">
        <f>[1]COU!$FB26/[1]COU!$FA26</f>
        <v>0</v>
      </c>
      <c r="Y22" s="195">
        <f>IF([1]EQOUN!DI26&gt;0,[1]COU!FD26/[1]EQOUN!DI26,0)</f>
        <v>0.14682516089912928</v>
      </c>
      <c r="Z22" s="195">
        <f>IF([1]EQOUN!DI26&gt;0,[1]COU!$FG$10/[1]EQOUN!DI26,0)</f>
        <v>0</v>
      </c>
      <c r="AA22" s="197">
        <f>IF([1]COU!$EY26&gt;0,[1]COU!$FC26/[1]COU!$EY26,0)</f>
        <v>5.1768586237376226E-3</v>
      </c>
      <c r="AB22" s="195"/>
      <c r="AC22" s="197">
        <f>IF([1]COU!EY26&gt;0,[1]EQOUM!N26/[1]COU!EY26,0)</f>
        <v>0.10559635402629644</v>
      </c>
      <c r="AD22" s="197">
        <f>IF([1]EQOUN!DJ26&gt;0,[1]EQOUN!DP26/[1]EQOUN!DJ26,0)</f>
        <v>0.11806342080743382</v>
      </c>
      <c r="AE22" s="197">
        <f>IF([1]EQOUN!F26&gt;0,[1]EQOUN!N26/[1]EQOUN!F26,0)</f>
        <v>0.11544287631696493</v>
      </c>
      <c r="AF22" s="195">
        <f>[1]COU!$FJ26/[1]COU!$FA26</f>
        <v>0.1154324104596107</v>
      </c>
      <c r="AG22" s="196"/>
      <c r="AH22" s="238">
        <f t="shared" si="10"/>
        <v>1.06451132</v>
      </c>
      <c r="AI22" s="238">
        <f t="shared" si="11"/>
        <v>602.91999999999996</v>
      </c>
      <c r="AJ22" s="238">
        <f t="shared" si="12"/>
        <v>641.81516505439993</v>
      </c>
      <c r="AK22" s="156"/>
      <c r="AL22" s="239">
        <v>1</v>
      </c>
      <c r="AM22" s="280" t="str">
        <f t="shared" si="24"/>
        <v>-</v>
      </c>
      <c r="AN22" s="280" t="str">
        <f t="shared" si="13"/>
        <v>-</v>
      </c>
      <c r="AO22" s="280"/>
      <c r="AP22" s="280">
        <v>1</v>
      </c>
      <c r="AQ22" s="280" t="str">
        <f t="shared" si="14"/>
        <v>-</v>
      </c>
      <c r="AR22" s="280" t="str">
        <f t="shared" si="15"/>
        <v>-</v>
      </c>
      <c r="AS22" s="280"/>
      <c r="AT22" s="280">
        <v>1</v>
      </c>
      <c r="AU22" s="280">
        <f t="shared" si="16"/>
        <v>570.63236738118189</v>
      </c>
      <c r="AV22" s="280">
        <f t="shared" si="17"/>
        <v>527.14510608758974</v>
      </c>
      <c r="AW22" s="280"/>
      <c r="AX22" s="280">
        <v>1</v>
      </c>
      <c r="AY22" s="280">
        <f t="shared" si="18"/>
        <v>640.23518637020641</v>
      </c>
      <c r="AZ22" s="240">
        <f t="shared" si="25"/>
        <v>601.23809480531725</v>
      </c>
      <c r="BA22" s="241"/>
      <c r="BB22" s="242">
        <v>1</v>
      </c>
      <c r="BC22" s="283" t="str">
        <f t="shared" si="20"/>
        <v>-</v>
      </c>
      <c r="BD22" s="283"/>
      <c r="BE22" s="283">
        <v>1</v>
      </c>
      <c r="BF22" s="283" t="str">
        <f t="shared" si="21"/>
        <v>-</v>
      </c>
      <c r="BG22" s="283"/>
      <c r="BH22" s="283">
        <v>1</v>
      </c>
      <c r="BI22" s="283">
        <f t="shared" si="22"/>
        <v>566.04027114198971</v>
      </c>
      <c r="BJ22" s="283"/>
      <c r="BK22" s="283">
        <v>1</v>
      </c>
      <c r="BL22" s="283">
        <f t="shared" si="23"/>
        <v>640.13325985971721</v>
      </c>
      <c r="BM22" s="243"/>
      <c r="BN22" s="244"/>
    </row>
    <row r="23" spans="1:66" ht="18" x14ac:dyDescent="0.2">
      <c r="A23" s="188" t="str">
        <f>[1]COU!$B27</f>
        <v>Plátano</v>
      </c>
      <c r="B23" s="189" t="str">
        <f>[1]COU!$A27</f>
        <v>NP018</v>
      </c>
      <c r="C23" s="190"/>
      <c r="D23" s="191">
        <f>[1]COU!$EY27-[1]EQOUN!$DI27</f>
        <v>-1067.2853977969553</v>
      </c>
      <c r="E23" s="233">
        <f>[1]COU!$EY27/[1]COU!$FA27</f>
        <v>1.5868156208269816E-2</v>
      </c>
      <c r="F23" s="234">
        <f>[1]EQOUM!U27/[1]COU!FA27</f>
        <v>5.8398107240908766E-3</v>
      </c>
      <c r="G23" s="234">
        <f>[1]EQOUN!DI27/[1]COU!FA27</f>
        <v>8.0805733218086734E-2</v>
      </c>
      <c r="H23" s="192">
        <f>IF([1]COU!$ET27&gt;0,[1]EQOUN!$DI27/[1]COU!$ET27,0)</f>
        <v>8.2108646039490904E-2</v>
      </c>
      <c r="I23" s="192">
        <f>([1]EQOUN!$DI27-[1]COU!$EY27)/[1]COU!$FA27</f>
        <v>6.4937577009816908E-2</v>
      </c>
      <c r="J23" s="192" t="str">
        <f t="shared" si="5"/>
        <v>EXPORTABLE</v>
      </c>
      <c r="K23" s="192" t="str">
        <f t="shared" si="0"/>
        <v>No transable</v>
      </c>
      <c r="L23" s="235">
        <v>1</v>
      </c>
      <c r="M23" s="192" t="str">
        <f t="shared" si="6"/>
        <v>Transable</v>
      </c>
      <c r="N23" s="235">
        <f t="shared" si="7"/>
        <v>0</v>
      </c>
      <c r="O23" s="236" t="str">
        <f t="shared" si="1"/>
        <v>Transable</v>
      </c>
      <c r="P23" s="195" t="str">
        <f t="shared" si="8"/>
        <v>EXPORTABLE</v>
      </c>
      <c r="Q23" s="237">
        <f t="shared" si="9"/>
        <v>0</v>
      </c>
      <c r="R23" s="195">
        <f t="shared" si="2"/>
        <v>0</v>
      </c>
      <c r="S23" s="195">
        <f t="shared" si="3"/>
        <v>0</v>
      </c>
      <c r="T23" s="195">
        <f t="shared" si="4"/>
        <v>0</v>
      </c>
      <c r="U23" s="195">
        <f>IF(Q23=1,D23/[1]COU!FA27,0)</f>
        <v>0</v>
      </c>
      <c r="V23" s="196"/>
      <c r="W23" s="195">
        <f>[1]COU!$FE27/[1]COU!$FA27</f>
        <v>0</v>
      </c>
      <c r="X23" s="195">
        <f>[1]COU!$FB27/[1]COU!$FA27</f>
        <v>0</v>
      </c>
      <c r="Y23" s="195">
        <f>IF([1]EQOUN!DI27&gt;0,[1]COU!FD27/[1]EQOUN!DI27,0)</f>
        <v>0</v>
      </c>
      <c r="Z23" s="195">
        <f>IF([1]EQOUN!DI27&gt;0,[1]COU!$FG$10/[1]EQOUN!DI27,0)</f>
        <v>0</v>
      </c>
      <c r="AA23" s="197">
        <f>IF([1]COU!$EY27&gt;0,[1]COU!$FC27/[1]COU!$EY27,0)</f>
        <v>1.3259665002122616E-3</v>
      </c>
      <c r="AB23" s="195"/>
      <c r="AC23" s="197">
        <f>IF([1]COU!EY27&gt;0,[1]EQOUM!N27/[1]COU!EY27,0)</f>
        <v>0.42478313096979509</v>
      </c>
      <c r="AD23" s="197">
        <f>IF([1]EQOUN!DJ27&gt;0,[1]EQOUN!DP27/[1]EQOUN!DJ27,0)</f>
        <v>2.1484501789503431E-2</v>
      </c>
      <c r="AE23" s="197">
        <f>IF([1]EQOUN!F27&gt;0,[1]EQOUN!N27/[1]EQOUN!F27,0)</f>
        <v>0.38665402803238369</v>
      </c>
      <c r="AF23" s="195">
        <f>[1]COU!$FJ27/[1]COU!$FA27</f>
        <v>0.38729197752474254</v>
      </c>
      <c r="AG23" s="196"/>
      <c r="AH23" s="238">
        <f t="shared" si="10"/>
        <v>1.06451132</v>
      </c>
      <c r="AI23" s="238">
        <f t="shared" si="11"/>
        <v>602.91999999999996</v>
      </c>
      <c r="AJ23" s="238">
        <f t="shared" si="12"/>
        <v>641.81516505439993</v>
      </c>
      <c r="AK23" s="156"/>
      <c r="AL23" s="239">
        <v>1</v>
      </c>
      <c r="AM23" s="280" t="str">
        <f t="shared" si="24"/>
        <v>-</v>
      </c>
      <c r="AN23" s="280" t="str">
        <f t="shared" si="13"/>
        <v>-</v>
      </c>
      <c r="AO23" s="280"/>
      <c r="AP23" s="280">
        <v>1</v>
      </c>
      <c r="AQ23" s="280" t="str">
        <f t="shared" si="14"/>
        <v>-</v>
      </c>
      <c r="AR23" s="280" t="str">
        <f t="shared" si="15"/>
        <v>-</v>
      </c>
      <c r="AS23" s="280"/>
      <c r="AT23" s="280">
        <v>1</v>
      </c>
      <c r="AU23" s="280">
        <f t="shared" si="16"/>
        <v>628.86172923547247</v>
      </c>
      <c r="AV23" s="280">
        <f t="shared" si="17"/>
        <v>589.13092093785826</v>
      </c>
      <c r="AW23" s="280"/>
      <c r="AX23" s="280">
        <v>1</v>
      </c>
      <c r="AY23" s="280">
        <f t="shared" si="18"/>
        <v>861.98317581675724</v>
      </c>
      <c r="AZ23" s="240">
        <f t="shared" si="25"/>
        <v>837.29133975841114</v>
      </c>
      <c r="BA23" s="241"/>
      <c r="BB23" s="242">
        <v>1</v>
      </c>
      <c r="BC23" s="283" t="str">
        <f t="shared" si="20"/>
        <v>-</v>
      </c>
      <c r="BD23" s="283"/>
      <c r="BE23" s="283">
        <v>1</v>
      </c>
      <c r="BF23" s="283" t="str">
        <f t="shared" si="21"/>
        <v>-</v>
      </c>
      <c r="BG23" s="283"/>
      <c r="BH23" s="283">
        <v>1</v>
      </c>
      <c r="BI23" s="283">
        <f t="shared" si="22"/>
        <v>628.02608599225823</v>
      </c>
      <c r="BJ23" s="283"/>
      <c r="BK23" s="283">
        <v>1</v>
      </c>
      <c r="BL23" s="283">
        <f t="shared" si="23"/>
        <v>876.18650481281111</v>
      </c>
      <c r="BM23" s="243"/>
      <c r="BN23" s="244"/>
    </row>
    <row r="24" spans="1:66" ht="18" x14ac:dyDescent="0.2">
      <c r="A24" s="188" t="str">
        <f>[1]COU!$B28</f>
        <v>Piña</v>
      </c>
      <c r="B24" s="189" t="str">
        <f>[1]COU!$A28</f>
        <v>NP019</v>
      </c>
      <c r="C24" s="190"/>
      <c r="D24" s="191">
        <f>[1]COU!$EY28-[1]EQOUN!$DI28</f>
        <v>-358242.19272803457</v>
      </c>
      <c r="E24" s="233">
        <f>[1]COU!$EY28/[1]COU!$FA28</f>
        <v>8.7594630013265124E-5</v>
      </c>
      <c r="F24" s="234">
        <f>[1]EQOUM!U28/[1]COU!FA28</f>
        <v>5.8606994759632754E-5</v>
      </c>
      <c r="G24" s="234">
        <f>[1]EQOUN!DI28/[1]COU!FA28</f>
        <v>0.93131084649991269</v>
      </c>
      <c r="H24" s="192">
        <f>IF([1]COU!$ET28&gt;0,[1]EQOUN!$DI28/[1]COU!$ET28,0)</f>
        <v>0.93139243147534501</v>
      </c>
      <c r="I24" s="192">
        <f>([1]EQOUN!$DI28-[1]COU!$EY28)/[1]COU!$FA28</f>
        <v>0.93122325186989952</v>
      </c>
      <c r="J24" s="192" t="str">
        <f t="shared" si="5"/>
        <v>EXPORTABLE</v>
      </c>
      <c r="K24" s="192" t="str">
        <f t="shared" si="0"/>
        <v>Transable</v>
      </c>
      <c r="L24" s="235"/>
      <c r="M24" s="192" t="str">
        <f t="shared" si="6"/>
        <v>Transable</v>
      </c>
      <c r="N24" s="235">
        <f t="shared" si="7"/>
        <v>0</v>
      </c>
      <c r="O24" s="236" t="str">
        <f t="shared" si="1"/>
        <v>Transable</v>
      </c>
      <c r="P24" s="195" t="str">
        <f t="shared" si="8"/>
        <v>EXPORTABLE</v>
      </c>
      <c r="Q24" s="237">
        <f t="shared" si="9"/>
        <v>0</v>
      </c>
      <c r="R24" s="195">
        <f t="shared" si="2"/>
        <v>0</v>
      </c>
      <c r="S24" s="195">
        <f t="shared" si="3"/>
        <v>0</v>
      </c>
      <c r="T24" s="195">
        <f t="shared" si="4"/>
        <v>0</v>
      </c>
      <c r="U24" s="195">
        <f>IF(Q24=1,D24/[1]COU!FA28,0)</f>
        <v>0</v>
      </c>
      <c r="V24" s="196"/>
      <c r="W24" s="195">
        <f>[1]COU!$FE28/[1]COU!$FA28</f>
        <v>0</v>
      </c>
      <c r="X24" s="195">
        <f>[1]COU!$FB28/[1]COU!$FA28</f>
        <v>0</v>
      </c>
      <c r="Y24" s="195">
        <f>IF([1]EQOUN!DI28&gt;0,[1]COU!FD28/[1]EQOUN!DI28,0)</f>
        <v>0</v>
      </c>
      <c r="Z24" s="195">
        <f>IF([1]EQOUN!DI28&gt;0,[1]COU!$FG$10/[1]EQOUN!DI28,0)</f>
        <v>0</v>
      </c>
      <c r="AA24" s="197">
        <f>IF([1]COU!$EY28&gt;0,[1]COU!$FC28/[1]COU!$EY28,0)</f>
        <v>4.1804333725472473E-2</v>
      </c>
      <c r="AB24" s="195"/>
      <c r="AC24" s="197">
        <f>IF([1]COU!EY28&gt;0,[1]EQOUM!N28/[1]COU!EY28,0)</f>
        <v>0</v>
      </c>
      <c r="AD24" s="197">
        <f>IF([1]EQOUN!DJ28&gt;0,[1]EQOUN!DP28/[1]EQOUN!DJ28,0)</f>
        <v>5.5340186380141439E-2</v>
      </c>
      <c r="AE24" s="197">
        <f>IF([1]EQOUN!F28&gt;0,[1]EQOUN!N28/[1]EQOUN!F28,0)</f>
        <v>6.5638750516056429E-2</v>
      </c>
      <c r="AF24" s="195">
        <f>[1]COU!$FJ28/[1]COU!$FA28</f>
        <v>6.5635262630754768E-2</v>
      </c>
      <c r="AG24" s="196"/>
      <c r="AH24" s="238">
        <f t="shared" si="10"/>
        <v>1.06451132</v>
      </c>
      <c r="AI24" s="238">
        <f t="shared" si="11"/>
        <v>602.91999999999996</v>
      </c>
      <c r="AJ24" s="238">
        <f t="shared" si="12"/>
        <v>641.81516505439993</v>
      </c>
      <c r="AK24" s="156"/>
      <c r="AL24" s="239">
        <v>1</v>
      </c>
      <c r="AM24" s="280" t="str">
        <f t="shared" si="24"/>
        <v>-</v>
      </c>
      <c r="AN24" s="280" t="str">
        <f t="shared" si="13"/>
        <v>-</v>
      </c>
      <c r="AO24" s="280"/>
      <c r="AP24" s="280">
        <v>1</v>
      </c>
      <c r="AQ24" s="280" t="str">
        <f t="shared" si="14"/>
        <v>-</v>
      </c>
      <c r="AR24" s="280" t="str">
        <f t="shared" si="15"/>
        <v>-</v>
      </c>
      <c r="AS24" s="280"/>
      <c r="AT24" s="280">
        <v>1</v>
      </c>
      <c r="AU24" s="280">
        <f t="shared" si="16"/>
        <v>608.44945988208508</v>
      </c>
      <c r="AV24" s="280">
        <f t="shared" si="17"/>
        <v>567.40182914428817</v>
      </c>
      <c r="AW24" s="280"/>
      <c r="AX24" s="280">
        <v>1</v>
      </c>
      <c r="AY24" s="280">
        <f t="shared" si="18"/>
        <v>648.02437534322576</v>
      </c>
      <c r="AZ24" s="240">
        <f t="shared" si="25"/>
        <v>609.52977464071557</v>
      </c>
      <c r="BA24" s="241"/>
      <c r="BB24" s="242">
        <v>1</v>
      </c>
      <c r="BC24" s="283" t="str">
        <f t="shared" si="20"/>
        <v>-</v>
      </c>
      <c r="BD24" s="283"/>
      <c r="BE24" s="283">
        <v>1</v>
      </c>
      <c r="BF24" s="283" t="str">
        <f t="shared" si="21"/>
        <v>-</v>
      </c>
      <c r="BG24" s="283"/>
      <c r="BH24" s="283">
        <v>1</v>
      </c>
      <c r="BI24" s="283">
        <f t="shared" si="22"/>
        <v>606.29699419868814</v>
      </c>
      <c r="BJ24" s="283"/>
      <c r="BK24" s="283">
        <v>1</v>
      </c>
      <c r="BL24" s="283">
        <f t="shared" si="23"/>
        <v>648.42493969511554</v>
      </c>
      <c r="BM24" s="243"/>
      <c r="BN24" s="244"/>
    </row>
    <row r="25" spans="1:66" ht="18" x14ac:dyDescent="0.2">
      <c r="A25" s="188" t="str">
        <f>[1]COU!$B29</f>
        <v>Palma aceitera</v>
      </c>
      <c r="B25" s="189" t="str">
        <f>[1]COU!$A29</f>
        <v>NP020</v>
      </c>
      <c r="C25" s="190"/>
      <c r="D25" s="191">
        <f>[1]COU!$EY29-[1]EQOUN!$DI29</f>
        <v>0</v>
      </c>
      <c r="E25" s="233">
        <f>[1]COU!$EY29/[1]COU!$FA29</f>
        <v>0</v>
      </c>
      <c r="F25" s="234">
        <f>[1]EQOUM!U29/[1]COU!FA29</f>
        <v>0</v>
      </c>
      <c r="G25" s="234">
        <f>[1]EQOUN!DI29/[1]COU!FA29</f>
        <v>0</v>
      </c>
      <c r="H25" s="192">
        <f>IF([1]COU!$ET29&gt;0,[1]EQOUN!$DI29/[1]COU!$ET29,0)</f>
        <v>0</v>
      </c>
      <c r="I25" s="192">
        <f>([1]EQOUN!$DI29-[1]COU!$EY29)/[1]COU!$FA29</f>
        <v>0</v>
      </c>
      <c r="J25" s="192" t="str">
        <f t="shared" si="5"/>
        <v>AMBOS</v>
      </c>
      <c r="K25" s="192" t="str">
        <f t="shared" si="0"/>
        <v>No transable</v>
      </c>
      <c r="L25" s="235">
        <v>1</v>
      </c>
      <c r="M25" s="192" t="str">
        <f t="shared" si="6"/>
        <v>Transable</v>
      </c>
      <c r="N25" s="235">
        <f t="shared" si="7"/>
        <v>1</v>
      </c>
      <c r="O25" s="236" t="str">
        <f t="shared" si="1"/>
        <v>No Transable</v>
      </c>
      <c r="P25" s="195" t="str">
        <f t="shared" si="8"/>
        <v>No Transable</v>
      </c>
      <c r="Q25" s="237">
        <f t="shared" si="9"/>
        <v>1</v>
      </c>
      <c r="R25" s="195">
        <f t="shared" si="2"/>
        <v>0</v>
      </c>
      <c r="S25" s="195">
        <f t="shared" si="3"/>
        <v>0</v>
      </c>
      <c r="T25" s="195">
        <f t="shared" si="4"/>
        <v>0</v>
      </c>
      <c r="U25" s="195">
        <f>IF(Q25=1,D25/[1]COU!FA29,0)</f>
        <v>0</v>
      </c>
      <c r="V25" s="196"/>
      <c r="W25" s="195">
        <f>[1]COU!$FE29/[1]COU!$FA29</f>
        <v>7.3323850672731838E-3</v>
      </c>
      <c r="X25" s="195">
        <f>[1]COU!$FB29/[1]COU!$FA29</f>
        <v>0</v>
      </c>
      <c r="Y25" s="195">
        <f>IF([1]EQOUN!DI29&gt;0,[1]COU!FD29/[1]EQOUN!DI29,0)</f>
        <v>0</v>
      </c>
      <c r="Z25" s="195">
        <f>IF([1]EQOUN!DI29&gt;0,[1]COU!$FG$10/[1]EQOUN!DI29,0)</f>
        <v>0</v>
      </c>
      <c r="AA25" s="197">
        <f>IF([1]COU!$EY29&gt;0,[1]COU!$FC29/[1]COU!$EY29,0)</f>
        <v>0</v>
      </c>
      <c r="AB25" s="195"/>
      <c r="AC25" s="197">
        <f>IF([1]COU!EY29&gt;0,[1]EQOUM!N29/[1]COU!EY29,0)</f>
        <v>0</v>
      </c>
      <c r="AD25" s="197">
        <f>IF([1]EQOUN!DJ29&gt;0,[1]EQOUN!DP29/[1]EQOUN!DJ29,0)</f>
        <v>0</v>
      </c>
      <c r="AE25" s="197">
        <f>IF([1]EQOUN!F29&gt;0,[1]EQOUN!N29/[1]EQOUN!F29,0)</f>
        <v>0</v>
      </c>
      <c r="AF25" s="195">
        <f>[1]COU!$FJ29/[1]COU!$FA29</f>
        <v>0</v>
      </c>
      <c r="AG25" s="196"/>
      <c r="AH25" s="238">
        <f t="shared" si="10"/>
        <v>1.06451132</v>
      </c>
      <c r="AI25" s="238">
        <f t="shared" si="11"/>
        <v>602.91999999999996</v>
      </c>
      <c r="AJ25" s="238">
        <f t="shared" si="12"/>
        <v>641.81516505439993</v>
      </c>
      <c r="AK25" s="156"/>
      <c r="AL25" s="239">
        <v>1</v>
      </c>
      <c r="AM25" s="280" t="str">
        <f t="shared" si="24"/>
        <v>-</v>
      </c>
      <c r="AN25" s="280" t="str">
        <f t="shared" si="13"/>
        <v>-</v>
      </c>
      <c r="AO25" s="280"/>
      <c r="AP25" s="280">
        <v>1</v>
      </c>
      <c r="AQ25" s="280" t="str">
        <f t="shared" si="14"/>
        <v>-</v>
      </c>
      <c r="AR25" s="280" t="str">
        <f t="shared" si="15"/>
        <v>-</v>
      </c>
      <c r="AS25" s="280"/>
      <c r="AT25" s="280">
        <v>1</v>
      </c>
      <c r="AU25" s="280" t="str">
        <f t="shared" si="16"/>
        <v>-</v>
      </c>
      <c r="AV25" s="280" t="str">
        <f t="shared" si="17"/>
        <v>-</v>
      </c>
      <c r="AW25" s="280"/>
      <c r="AX25" s="280">
        <v>1</v>
      </c>
      <c r="AY25" s="280" t="str">
        <f t="shared" si="18"/>
        <v>-</v>
      </c>
      <c r="AZ25" s="240" t="str">
        <f t="shared" si="25"/>
        <v>-</v>
      </c>
      <c r="BA25" s="241"/>
      <c r="BB25" s="242">
        <v>1</v>
      </c>
      <c r="BC25" s="283" t="str">
        <f t="shared" si="20"/>
        <v>-</v>
      </c>
      <c r="BD25" s="283"/>
      <c r="BE25" s="283">
        <v>1</v>
      </c>
      <c r="BF25" s="283" t="str">
        <f t="shared" si="21"/>
        <v>-</v>
      </c>
      <c r="BG25" s="283"/>
      <c r="BH25" s="283">
        <v>1</v>
      </c>
      <c r="BI25" s="283" t="str">
        <f t="shared" si="22"/>
        <v>-</v>
      </c>
      <c r="BJ25" s="283"/>
      <c r="BK25" s="283">
        <v>1</v>
      </c>
      <c r="BL25" s="283" t="str">
        <f t="shared" si="23"/>
        <v>-</v>
      </c>
      <c r="BM25" s="243"/>
      <c r="BN25" s="244"/>
    </row>
    <row r="26" spans="1:66" ht="18" x14ac:dyDescent="0.2">
      <c r="A26" s="188" t="str">
        <f>[1]COU!$B30</f>
        <v>Café en fruta</v>
      </c>
      <c r="B26" s="189" t="str">
        <f>[1]COU!$A30</f>
        <v>NP021</v>
      </c>
      <c r="C26" s="190"/>
      <c r="D26" s="191">
        <f>[1]COU!$EY30-[1]EQOUN!$DI30</f>
        <v>39.364589291003767</v>
      </c>
      <c r="E26" s="233">
        <f>[1]COU!$EY30/[1]COU!$FA30</f>
        <v>5.9197420516441616E-4</v>
      </c>
      <c r="F26" s="234">
        <f>[1]EQOUM!U30/[1]COU!FA30</f>
        <v>5.7437943970196773E-4</v>
      </c>
      <c r="G26" s="234">
        <f>[1]EQOUN!DI30/[1]COU!FA30</f>
        <v>4.1591712836768901E-4</v>
      </c>
      <c r="H26" s="192">
        <f>IF([1]COU!$ET30&gt;0,[1]EQOUN!$DI30/[1]COU!$ET30,0)</f>
        <v>4.1616348641677903E-4</v>
      </c>
      <c r="I26" s="192">
        <f>([1]EQOUN!$DI30-[1]COU!$EY30)/[1]COU!$FA30</f>
        <v>-1.7605707679672715E-4</v>
      </c>
      <c r="J26" s="192" t="str">
        <f t="shared" si="5"/>
        <v>AMBOS</v>
      </c>
      <c r="K26" s="192" t="str">
        <f t="shared" si="0"/>
        <v>No transable</v>
      </c>
      <c r="L26" s="235">
        <v>1</v>
      </c>
      <c r="M26" s="192" t="str">
        <f t="shared" si="6"/>
        <v>Transable</v>
      </c>
      <c r="N26" s="235">
        <f t="shared" si="7"/>
        <v>1</v>
      </c>
      <c r="O26" s="236" t="str">
        <f t="shared" si="1"/>
        <v>No Transable</v>
      </c>
      <c r="P26" s="195" t="str">
        <f t="shared" si="8"/>
        <v>No Transable</v>
      </c>
      <c r="Q26" s="237">
        <f t="shared" si="9"/>
        <v>1</v>
      </c>
      <c r="R26" s="195">
        <f t="shared" si="2"/>
        <v>5.9197420516441616E-4</v>
      </c>
      <c r="S26" s="195">
        <f t="shared" si="3"/>
        <v>5.7437943970196773E-4</v>
      </c>
      <c r="T26" s="195">
        <f t="shared" si="4"/>
        <v>4.1616348641677903E-4</v>
      </c>
      <c r="U26" s="195">
        <f>IF(Q26=1,D26/[1]COU!FA30,0)</f>
        <v>1.7605707679672715E-4</v>
      </c>
      <c r="V26" s="196"/>
      <c r="W26" s="195">
        <f>[1]COU!$FE30/[1]COU!$FA30</f>
        <v>0</v>
      </c>
      <c r="X26" s="195">
        <f>[1]COU!$FB30/[1]COU!$FA30</f>
        <v>0</v>
      </c>
      <c r="Y26" s="195">
        <f>IF([1]EQOUN!DI30&gt;0,[1]COU!FD30/[1]EQOUN!DI30,0)</f>
        <v>0</v>
      </c>
      <c r="Z26" s="195">
        <f>IF([1]EQOUN!DI30&gt;0,[1]COU!$FG$10/[1]EQOUN!DI30,0)</f>
        <v>0</v>
      </c>
      <c r="AA26" s="197">
        <f>IF([1]COU!$EY30&gt;0,[1]COU!$FC30/[1]COU!$EY30,0)</f>
        <v>0.11711850945723343</v>
      </c>
      <c r="AB26" s="195"/>
      <c r="AC26" s="197">
        <f>IF([1]COU!EY30&gt;0,[1]EQOUM!N30/[1]COU!EY30,0)</f>
        <v>0</v>
      </c>
      <c r="AD26" s="197">
        <f>IF([1]EQOUN!DJ30&gt;0,[1]EQOUN!DP30/[1]EQOUN!DJ30,0)</f>
        <v>0</v>
      </c>
      <c r="AE26" s="197">
        <f>IF([1]EQOUN!F30&gt;0,[1]EQOUN!N30/[1]EQOUN!F30,0)</f>
        <v>0</v>
      </c>
      <c r="AF26" s="195">
        <f>[1]COU!$FJ30/[1]COU!$FA30</f>
        <v>0</v>
      </c>
      <c r="AG26" s="196"/>
      <c r="AH26" s="238">
        <f t="shared" si="10"/>
        <v>1.06451132</v>
      </c>
      <c r="AI26" s="238">
        <f t="shared" si="11"/>
        <v>602.91999999999996</v>
      </c>
      <c r="AJ26" s="238">
        <f t="shared" si="12"/>
        <v>641.81516505439993</v>
      </c>
      <c r="AK26" s="156"/>
      <c r="AL26" s="239">
        <v>1</v>
      </c>
      <c r="AM26" s="280" t="str">
        <f t="shared" si="24"/>
        <v>-</v>
      </c>
      <c r="AN26" s="280" t="str">
        <f t="shared" si="13"/>
        <v>-</v>
      </c>
      <c r="AO26" s="280"/>
      <c r="AP26" s="280">
        <v>1</v>
      </c>
      <c r="AQ26" s="280" t="str">
        <f t="shared" si="14"/>
        <v>-</v>
      </c>
      <c r="AR26" s="280" t="str">
        <f t="shared" si="15"/>
        <v>-</v>
      </c>
      <c r="AS26" s="280"/>
      <c r="AT26" s="280">
        <v>1</v>
      </c>
      <c r="AU26" s="280" t="str">
        <f t="shared" si="16"/>
        <v>-</v>
      </c>
      <c r="AV26" s="280" t="str">
        <f t="shared" si="17"/>
        <v>-</v>
      </c>
      <c r="AW26" s="280"/>
      <c r="AX26" s="280">
        <v>1</v>
      </c>
      <c r="AY26" s="280" t="str">
        <f t="shared" si="18"/>
        <v>-</v>
      </c>
      <c r="AZ26" s="240" t="str">
        <f t="shared" si="25"/>
        <v>-</v>
      </c>
      <c r="BA26" s="241"/>
      <c r="BB26" s="242">
        <v>1</v>
      </c>
      <c r="BC26" s="283" t="str">
        <f t="shared" si="20"/>
        <v>-</v>
      </c>
      <c r="BD26" s="283"/>
      <c r="BE26" s="283">
        <v>1</v>
      </c>
      <c r="BF26" s="283" t="str">
        <f t="shared" si="21"/>
        <v>-</v>
      </c>
      <c r="BG26" s="283"/>
      <c r="BH26" s="283">
        <v>1</v>
      </c>
      <c r="BI26" s="283" t="str">
        <f t="shared" si="22"/>
        <v>-</v>
      </c>
      <c r="BJ26" s="283"/>
      <c r="BK26" s="283">
        <v>1</v>
      </c>
      <c r="BL26" s="283" t="str">
        <f t="shared" si="23"/>
        <v>-</v>
      </c>
      <c r="BM26" s="243"/>
      <c r="BN26" s="244"/>
    </row>
    <row r="27" spans="1:66" ht="18" x14ac:dyDescent="0.2">
      <c r="A27" s="188" t="str">
        <f>[1]COU!$B31</f>
        <v>Mango</v>
      </c>
      <c r="B27" s="189" t="str">
        <f>[1]COU!$A31</f>
        <v>NP022</v>
      </c>
      <c r="C27" s="190"/>
      <c r="D27" s="191">
        <f>[1]COU!$EY31-[1]EQOUN!$DI31</f>
        <v>-3982.8677341456087</v>
      </c>
      <c r="E27" s="233">
        <f>[1]COU!$EY31/[1]COU!$FA31</f>
        <v>1.9295184900445638E-2</v>
      </c>
      <c r="F27" s="234">
        <f>[1]EQOUM!U31/[1]COU!FA31</f>
        <v>1.0342684887342088E-2</v>
      </c>
      <c r="G27" s="234">
        <f>[1]EQOUN!DI31/[1]COU!FA31</f>
        <v>0.41466553686351226</v>
      </c>
      <c r="H27" s="192">
        <f>IF([1]COU!$ET31&gt;0,[1]EQOUN!$DI31/[1]COU!$ET31,0)</f>
        <v>0.42282400420499444</v>
      </c>
      <c r="I27" s="192">
        <f>([1]EQOUN!$DI31-[1]COU!$EY31)/[1]COU!$FA31</f>
        <v>0.39537035196306669</v>
      </c>
      <c r="J27" s="192" t="str">
        <f t="shared" si="5"/>
        <v>EXPORTABLE</v>
      </c>
      <c r="K27" s="192" t="str">
        <f t="shared" si="0"/>
        <v>Transable</v>
      </c>
      <c r="L27" s="235"/>
      <c r="M27" s="192" t="str">
        <f t="shared" si="6"/>
        <v>Transable</v>
      </c>
      <c r="N27" s="235">
        <f t="shared" si="7"/>
        <v>0</v>
      </c>
      <c r="O27" s="236" t="str">
        <f t="shared" si="1"/>
        <v>Transable</v>
      </c>
      <c r="P27" s="195" t="str">
        <f t="shared" si="8"/>
        <v>EXPORTABLE</v>
      </c>
      <c r="Q27" s="237">
        <f t="shared" si="9"/>
        <v>0</v>
      </c>
      <c r="R27" s="195">
        <f t="shared" si="2"/>
        <v>0</v>
      </c>
      <c r="S27" s="195">
        <f t="shared" si="3"/>
        <v>0</v>
      </c>
      <c r="T27" s="195">
        <f t="shared" si="4"/>
        <v>0</v>
      </c>
      <c r="U27" s="195">
        <f>IF(Q27=1,D27/[1]COU!FA31,0)</f>
        <v>0</v>
      </c>
      <c r="V27" s="196"/>
      <c r="W27" s="195">
        <f>[1]COU!$FE31/[1]COU!$FA31</f>
        <v>0</v>
      </c>
      <c r="X27" s="195">
        <f>[1]COU!$FB31/[1]COU!$FA31</f>
        <v>0</v>
      </c>
      <c r="Y27" s="195">
        <f>IF([1]EQOUN!DI31&gt;0,[1]COU!FD31/[1]EQOUN!DI31,0)</f>
        <v>0</v>
      </c>
      <c r="Z27" s="195">
        <f>IF([1]EQOUN!DI31&gt;0,[1]COU!$FG$10/[1]EQOUN!DI31,0)</f>
        <v>0</v>
      </c>
      <c r="AA27" s="197">
        <f>IF([1]COU!$EY31&gt;0,[1]COU!$FC31/[1]COU!$EY31,0)</f>
        <v>7.1983044883248526E-2</v>
      </c>
      <c r="AB27" s="195"/>
      <c r="AC27" s="197">
        <f>IF([1]COU!EY31&gt;0,[1]EQOUM!N31/[1]COU!EY31,0)</f>
        <v>0.46445645267215629</v>
      </c>
      <c r="AD27" s="197">
        <f>IF([1]EQOUN!DJ31&gt;0,[1]EQOUN!DP31/[1]EQOUN!DJ31,0)</f>
        <v>2.1730846586821763E-2</v>
      </c>
      <c r="AE27" s="197">
        <f>IF([1]EQOUN!F31&gt;0,[1]EQOUN!N31/[1]EQOUN!F31,0)</f>
        <v>0.49933690648476692</v>
      </c>
      <c r="AF27" s="195">
        <f>[1]COU!$FJ31/[1]COU!$FA31</f>
        <v>0.498679338733308</v>
      </c>
      <c r="AG27" s="196"/>
      <c r="AH27" s="238">
        <f t="shared" si="10"/>
        <v>1.06451132</v>
      </c>
      <c r="AI27" s="238">
        <f t="shared" si="11"/>
        <v>602.91999999999996</v>
      </c>
      <c r="AJ27" s="238">
        <f t="shared" si="12"/>
        <v>641.81516505439993</v>
      </c>
      <c r="AK27" s="156"/>
      <c r="AL27" s="239">
        <v>1</v>
      </c>
      <c r="AM27" s="280" t="str">
        <f t="shared" si="24"/>
        <v>-</v>
      </c>
      <c r="AN27" s="280" t="str">
        <f t="shared" si="13"/>
        <v>-</v>
      </c>
      <c r="AO27" s="280"/>
      <c r="AP27" s="280">
        <v>1</v>
      </c>
      <c r="AQ27" s="280" t="str">
        <f t="shared" si="14"/>
        <v>-</v>
      </c>
      <c r="AR27" s="280" t="str">
        <f t="shared" si="15"/>
        <v>-</v>
      </c>
      <c r="AS27" s="280"/>
      <c r="AT27" s="280">
        <v>1</v>
      </c>
      <c r="AU27" s="280">
        <f t="shared" si="16"/>
        <v>628.71320303027335</v>
      </c>
      <c r="AV27" s="280">
        <f t="shared" si="17"/>
        <v>588.97281311110714</v>
      </c>
      <c r="AW27" s="280"/>
      <c r="AX27" s="280">
        <v>1</v>
      </c>
      <c r="AY27" s="280">
        <f t="shared" si="18"/>
        <v>929.77341068806891</v>
      </c>
      <c r="AZ27" s="240">
        <f t="shared" si="25"/>
        <v>909.45481216438122</v>
      </c>
      <c r="BA27" s="241"/>
      <c r="BB27" s="242">
        <v>1</v>
      </c>
      <c r="BC27" s="283" t="str">
        <f t="shared" si="20"/>
        <v>-</v>
      </c>
      <c r="BD27" s="283"/>
      <c r="BE27" s="283">
        <v>1</v>
      </c>
      <c r="BF27" s="283" t="str">
        <f t="shared" si="21"/>
        <v>-</v>
      </c>
      <c r="BG27" s="283"/>
      <c r="BH27" s="283">
        <v>1</v>
      </c>
      <c r="BI27" s="283">
        <f t="shared" si="22"/>
        <v>627.86797816550711</v>
      </c>
      <c r="BJ27" s="283"/>
      <c r="BK27" s="283">
        <v>1</v>
      </c>
      <c r="BL27" s="283">
        <f t="shared" si="23"/>
        <v>948.34997721878108</v>
      </c>
      <c r="BM27" s="243"/>
      <c r="BN27" s="244"/>
    </row>
    <row r="28" spans="1:66" ht="18" x14ac:dyDescent="0.2">
      <c r="A28" s="188" t="str">
        <f>[1]COU!$B32</f>
        <v>Naranja</v>
      </c>
      <c r="B28" s="189" t="str">
        <f>[1]COU!$A32</f>
        <v>NP023</v>
      </c>
      <c r="C28" s="190"/>
      <c r="D28" s="191">
        <f>[1]COU!$EY32-[1]EQOUN!$DI32</f>
        <v>5199.361884173306</v>
      </c>
      <c r="E28" s="233">
        <f>[1]COU!$EY32/[1]COU!$FA32</f>
        <v>0.18819586145080661</v>
      </c>
      <c r="F28" s="234">
        <f>[1]EQOUM!U32/[1]COU!FA32</f>
        <v>0.14546566965622268</v>
      </c>
      <c r="G28" s="234">
        <f>[1]EQOUN!DI32/[1]COU!FA32</f>
        <v>3.1699975473134122E-4</v>
      </c>
      <c r="H28" s="192">
        <f>IF([1]COU!$ET32&gt;0,[1]EQOUN!$DI32/[1]COU!$ET32,0)</f>
        <v>3.9048797570540077E-4</v>
      </c>
      <c r="I28" s="192">
        <f>([1]EQOUN!$DI32-[1]COU!$EY32)/[1]COU!$FA32</f>
        <v>-0.18787886169607526</v>
      </c>
      <c r="J28" s="192" t="str">
        <f t="shared" si="5"/>
        <v>IMPORTABLE</v>
      </c>
      <c r="K28" s="192" t="str">
        <f t="shared" si="0"/>
        <v>No transable</v>
      </c>
      <c r="L28" s="235">
        <v>1</v>
      </c>
      <c r="M28" s="192" t="str">
        <f t="shared" si="6"/>
        <v>Transable</v>
      </c>
      <c r="N28" s="235">
        <f t="shared" si="7"/>
        <v>0</v>
      </c>
      <c r="O28" s="236" t="str">
        <f t="shared" si="1"/>
        <v>Transable</v>
      </c>
      <c r="P28" s="195" t="str">
        <f t="shared" si="8"/>
        <v>IMPORTABLE</v>
      </c>
      <c r="Q28" s="237">
        <f t="shared" si="9"/>
        <v>0</v>
      </c>
      <c r="R28" s="195">
        <f t="shared" si="2"/>
        <v>0</v>
      </c>
      <c r="S28" s="195">
        <f t="shared" si="3"/>
        <v>0</v>
      </c>
      <c r="T28" s="195">
        <f t="shared" si="4"/>
        <v>0</v>
      </c>
      <c r="U28" s="195">
        <f>IF(Q28=1,D28/[1]COU!FA32,0)</f>
        <v>0</v>
      </c>
      <c r="V28" s="196"/>
      <c r="W28" s="195">
        <f>[1]COU!$FE32/[1]COU!$FA32</f>
        <v>0</v>
      </c>
      <c r="X28" s="195">
        <f>[1]COU!$FB32/[1]COU!$FA32</f>
        <v>0</v>
      </c>
      <c r="Y28" s="195">
        <f>IF([1]EQOUN!DI32&gt;0,[1]COU!FD32/[1]EQOUN!DI32,0)</f>
        <v>0</v>
      </c>
      <c r="Z28" s="195">
        <f>IF([1]EQOUN!DI32&gt;0,[1]COU!$FG$10/[1]EQOUN!DI32,0)</f>
        <v>0</v>
      </c>
      <c r="AA28" s="197">
        <f>IF([1]COU!$EY32&gt;0,[1]COU!$FC32/[1]COU!$EY32,0)</f>
        <v>1.101588152436188E-2</v>
      </c>
      <c r="AB28" s="195"/>
      <c r="AC28" s="197">
        <f>IF([1]COU!EY32&gt;0,[1]EQOUM!N32/[1]COU!EY32,0)</f>
        <v>5.4445786093751183E-2</v>
      </c>
      <c r="AD28" s="197">
        <f>IF([1]EQOUN!DJ32&gt;0,[1]EQOUN!DP32/[1]EQOUN!DJ32,0)</f>
        <v>0.46247529557426431</v>
      </c>
      <c r="AE28" s="197">
        <f>IF([1]EQOUN!F32&gt;0,[1]EQOUN!N32/[1]EQOUN!F32,0)</f>
        <v>0.56620006360553554</v>
      </c>
      <c r="AF28" s="195">
        <f>[1]COU!$FJ32/[1]COU!$FA32</f>
        <v>0.46989276741829278</v>
      </c>
      <c r="AG28" s="196"/>
      <c r="AH28" s="238">
        <f t="shared" si="10"/>
        <v>1.06451132</v>
      </c>
      <c r="AI28" s="238">
        <f t="shared" si="11"/>
        <v>602.91999999999996</v>
      </c>
      <c r="AJ28" s="238">
        <f t="shared" si="12"/>
        <v>641.81516505439993</v>
      </c>
      <c r="AK28" s="156"/>
      <c r="AL28" s="239">
        <v>1</v>
      </c>
      <c r="AM28" s="280">
        <f t="shared" si="24"/>
        <v>674.64161840604436</v>
      </c>
      <c r="AN28" s="280">
        <f t="shared" si="13"/>
        <v>637.86413118827738</v>
      </c>
      <c r="AO28" s="280"/>
      <c r="AP28" s="280">
        <v>1</v>
      </c>
      <c r="AQ28" s="280">
        <f t="shared" si="14"/>
        <v>333.26827605699492</v>
      </c>
      <c r="AR28" s="280">
        <f t="shared" si="15"/>
        <v>274.46834391147888</v>
      </c>
      <c r="AS28" s="280"/>
      <c r="AT28" s="280">
        <v>1</v>
      </c>
      <c r="AU28" s="280" t="str">
        <f t="shared" si="16"/>
        <v>-</v>
      </c>
      <c r="AV28" s="280" t="str">
        <f t="shared" si="17"/>
        <v>-</v>
      </c>
      <c r="AW28" s="280"/>
      <c r="AX28" s="280">
        <v>1</v>
      </c>
      <c r="AY28" s="280" t="str">
        <f t="shared" si="18"/>
        <v>-</v>
      </c>
      <c r="AZ28" s="240" t="str">
        <f t="shared" si="25"/>
        <v>-</v>
      </c>
      <c r="BA28" s="241"/>
      <c r="BB28" s="242">
        <v>1</v>
      </c>
      <c r="BC28" s="283">
        <f t="shared" si="20"/>
        <v>676.75929624267746</v>
      </c>
      <c r="BD28" s="283"/>
      <c r="BE28" s="283">
        <v>1</v>
      </c>
      <c r="BF28" s="283">
        <f t="shared" si="21"/>
        <v>313.36350896587885</v>
      </c>
      <c r="BG28" s="283"/>
      <c r="BH28" s="283">
        <v>1</v>
      </c>
      <c r="BI28" s="283" t="str">
        <f t="shared" si="22"/>
        <v>-</v>
      </c>
      <c r="BJ28" s="283"/>
      <c r="BK28" s="283">
        <v>1</v>
      </c>
      <c r="BL28" s="283" t="str">
        <f t="shared" si="23"/>
        <v>-</v>
      </c>
      <c r="BM28" s="243"/>
      <c r="BN28" s="244"/>
    </row>
    <row r="29" spans="1:66" ht="18" x14ac:dyDescent="0.2">
      <c r="A29" s="188" t="str">
        <f>[1]COU!$B33</f>
        <v>Palmito</v>
      </c>
      <c r="B29" s="189" t="str">
        <f>[1]COU!$A33</f>
        <v>NP024</v>
      </c>
      <c r="C29" s="190"/>
      <c r="D29" s="191">
        <f>[1]COU!$EY33-[1]EQOUN!$DI33</f>
        <v>-81.470837068068988</v>
      </c>
      <c r="E29" s="233">
        <f>[1]COU!$EY33/[1]COU!$FA33</f>
        <v>5.9464889942247379E-3</v>
      </c>
      <c r="F29" s="234">
        <f>[1]EQOUM!U33/[1]COU!FA33</f>
        <v>5.7150445707043751E-3</v>
      </c>
      <c r="G29" s="234">
        <f>[1]EQOUN!DI33/[1]COU!FA33</f>
        <v>1.596611931640966E-2</v>
      </c>
      <c r="H29" s="192">
        <f>IF([1]COU!$ET33&gt;0,[1]EQOUN!$DI33/[1]COU!$ET33,0)</f>
        <v>1.6061629620175346E-2</v>
      </c>
      <c r="I29" s="192">
        <f>([1]EQOUN!$DI33-[1]COU!$EY33)/[1]COU!$FA33</f>
        <v>1.0019630322184921E-2</v>
      </c>
      <c r="J29" s="192" t="str">
        <f t="shared" si="5"/>
        <v>AMBOS</v>
      </c>
      <c r="K29" s="192" t="str">
        <f t="shared" si="0"/>
        <v>No transable</v>
      </c>
      <c r="L29" s="235">
        <v>1</v>
      </c>
      <c r="M29" s="192" t="str">
        <f t="shared" si="6"/>
        <v>Transable</v>
      </c>
      <c r="N29" s="235">
        <f t="shared" si="7"/>
        <v>1</v>
      </c>
      <c r="O29" s="236" t="str">
        <f t="shared" si="1"/>
        <v>No Transable</v>
      </c>
      <c r="P29" s="195" t="str">
        <f t="shared" si="8"/>
        <v>No Transable</v>
      </c>
      <c r="Q29" s="237">
        <f t="shared" si="9"/>
        <v>1</v>
      </c>
      <c r="R29" s="195">
        <f t="shared" si="2"/>
        <v>5.9464889942247379E-3</v>
      </c>
      <c r="S29" s="195">
        <f t="shared" si="3"/>
        <v>5.7150445707043751E-3</v>
      </c>
      <c r="T29" s="195">
        <f t="shared" si="4"/>
        <v>1.6061629620175346E-2</v>
      </c>
      <c r="U29" s="195">
        <f>IF(Q29=1,D29/[1]COU!FA33,0)</f>
        <v>-1.0019630322184921E-2</v>
      </c>
      <c r="V29" s="196"/>
      <c r="W29" s="195">
        <f>[1]COU!$FE33/[1]COU!$FA33</f>
        <v>0</v>
      </c>
      <c r="X29" s="195">
        <f>[1]COU!$FB33/[1]COU!$FA33</f>
        <v>4.9954258590751491E-3</v>
      </c>
      <c r="Y29" s="195">
        <f>IF([1]EQOUN!DI33&gt;0,[1]COU!FD33/[1]EQOUN!DI33,0)</f>
        <v>0</v>
      </c>
      <c r="Z29" s="195">
        <f>IF([1]EQOUN!DI33&gt;0,[1]COU!$FG$10/[1]EQOUN!DI33,0)</f>
        <v>0</v>
      </c>
      <c r="AA29" s="197">
        <f>IF([1]COU!$EY33&gt;0,[1]COU!$FC33/[1]COU!$EY33,0)</f>
        <v>4.857332361201401E-3</v>
      </c>
      <c r="AB29" s="195"/>
      <c r="AC29" s="197">
        <f>IF([1]COU!EY33&gt;0,[1]EQOUM!N33/[1]COU!EY33,0)</f>
        <v>0</v>
      </c>
      <c r="AD29" s="197">
        <f>IF([1]EQOUN!DJ33&gt;0,[1]EQOUN!DP33/[1]EQOUN!DJ33,0)</f>
        <v>0</v>
      </c>
      <c r="AE29" s="197">
        <f>IF([1]EQOUN!F33&gt;0,[1]EQOUN!N33/[1]EQOUN!F33,0)</f>
        <v>0</v>
      </c>
      <c r="AF29" s="195">
        <f>[1]COU!$FJ33/[1]COU!$FA33</f>
        <v>0</v>
      </c>
      <c r="AG29" s="196"/>
      <c r="AH29" s="238">
        <f t="shared" si="10"/>
        <v>1.06451132</v>
      </c>
      <c r="AI29" s="238">
        <f t="shared" si="11"/>
        <v>602.91999999999996</v>
      </c>
      <c r="AJ29" s="238">
        <f t="shared" si="12"/>
        <v>641.81516505439993</v>
      </c>
      <c r="AK29" s="156"/>
      <c r="AL29" s="239">
        <v>1</v>
      </c>
      <c r="AM29" s="280" t="str">
        <f t="shared" si="24"/>
        <v>-</v>
      </c>
      <c r="AN29" s="280" t="str">
        <f t="shared" si="13"/>
        <v>-</v>
      </c>
      <c r="AO29" s="280"/>
      <c r="AP29" s="280">
        <v>1</v>
      </c>
      <c r="AQ29" s="280" t="str">
        <f t="shared" si="14"/>
        <v>-</v>
      </c>
      <c r="AR29" s="280" t="str">
        <f t="shared" si="15"/>
        <v>-</v>
      </c>
      <c r="AS29" s="280"/>
      <c r="AT29" s="280">
        <v>1</v>
      </c>
      <c r="AU29" s="280" t="str">
        <f t="shared" si="16"/>
        <v>-</v>
      </c>
      <c r="AV29" s="280" t="str">
        <f t="shared" si="17"/>
        <v>-</v>
      </c>
      <c r="AW29" s="280"/>
      <c r="AX29" s="280">
        <v>1</v>
      </c>
      <c r="AY29" s="280" t="str">
        <f t="shared" si="18"/>
        <v>-</v>
      </c>
      <c r="AZ29" s="240" t="str">
        <f t="shared" si="25"/>
        <v>-</v>
      </c>
      <c r="BA29" s="241"/>
      <c r="BB29" s="242">
        <v>1</v>
      </c>
      <c r="BC29" s="283" t="str">
        <f t="shared" si="20"/>
        <v>-</v>
      </c>
      <c r="BD29" s="283"/>
      <c r="BE29" s="283">
        <v>1</v>
      </c>
      <c r="BF29" s="283" t="str">
        <f t="shared" si="21"/>
        <v>-</v>
      </c>
      <c r="BG29" s="283"/>
      <c r="BH29" s="283">
        <v>1</v>
      </c>
      <c r="BI29" s="283" t="str">
        <f t="shared" si="22"/>
        <v>-</v>
      </c>
      <c r="BJ29" s="283"/>
      <c r="BK29" s="283">
        <v>1</v>
      </c>
      <c r="BL29" s="283" t="str">
        <f t="shared" si="23"/>
        <v>-</v>
      </c>
      <c r="BM29" s="243"/>
      <c r="BN29" s="244"/>
    </row>
    <row r="30" spans="1:66" ht="18" x14ac:dyDescent="0.2">
      <c r="A30" s="188" t="str">
        <f>[1]COU!$B34</f>
        <v>Otros productos de plantas no perennes y perennes n.c.p.</v>
      </c>
      <c r="B30" s="189" t="str">
        <f>[1]COU!$A34</f>
        <v>NP025</v>
      </c>
      <c r="C30" s="190"/>
      <c r="D30" s="191">
        <f>[1]COU!$EY34-[1]EQOUN!$DI34</f>
        <v>23056.555506258886</v>
      </c>
      <c r="E30" s="233">
        <f>[1]COU!$EY34/[1]COU!$FA34</f>
        <v>0.77759751122638388</v>
      </c>
      <c r="F30" s="234">
        <f>[1]EQOUM!U34/[1]COU!FA34</f>
        <v>0.57285987710584874</v>
      </c>
      <c r="G30" s="234">
        <f>[1]EQOUN!DI34/[1]COU!FA34</f>
        <v>6.726723734037629E-2</v>
      </c>
      <c r="H30" s="192">
        <f>IF([1]COU!$ET34&gt;0,[1]EQOUN!$DI34/[1]COU!$ET34,0)</f>
        <v>0.30245721489586269</v>
      </c>
      <c r="I30" s="192">
        <f>([1]EQOUN!$DI34-[1]COU!$EY34)/[1]COU!$FA34</f>
        <v>-0.71033027388600767</v>
      </c>
      <c r="J30" s="192" t="str">
        <f t="shared" si="5"/>
        <v>IMPORTABLE</v>
      </c>
      <c r="K30" s="192" t="str">
        <f t="shared" si="0"/>
        <v>Transable</v>
      </c>
      <c r="L30" s="235"/>
      <c r="M30" s="192" t="str">
        <f t="shared" si="6"/>
        <v>Transable</v>
      </c>
      <c r="N30" s="235">
        <f t="shared" si="7"/>
        <v>0</v>
      </c>
      <c r="O30" s="236" t="str">
        <f t="shared" si="1"/>
        <v>Transable</v>
      </c>
      <c r="P30" s="195" t="str">
        <f t="shared" si="8"/>
        <v>IMPORTABLE</v>
      </c>
      <c r="Q30" s="237">
        <f t="shared" si="9"/>
        <v>0</v>
      </c>
      <c r="R30" s="195">
        <f t="shared" si="2"/>
        <v>0</v>
      </c>
      <c r="S30" s="195">
        <f t="shared" si="3"/>
        <v>0</v>
      </c>
      <c r="T30" s="195">
        <f t="shared" si="4"/>
        <v>0</v>
      </c>
      <c r="U30" s="195">
        <f>IF(Q30=1,D30/[1]COU!FA34,0)</f>
        <v>0</v>
      </c>
      <c r="V30" s="196"/>
      <c r="W30" s="195">
        <f>[1]COU!$FE34/[1]COU!$FA34</f>
        <v>0</v>
      </c>
      <c r="X30" s="195">
        <f>[1]COU!$FB34/[1]COU!$FA34</f>
        <v>7.6024549006083915E-3</v>
      </c>
      <c r="Y30" s="195">
        <f>IF([1]EQOUN!DI34&gt;0,[1]COU!FD34/[1]EQOUN!DI34,0)</f>
        <v>0</v>
      </c>
      <c r="Z30" s="195">
        <f>IF([1]EQOUN!DI34&gt;0,[1]COU!$FG$10/[1]EQOUN!DI34,0)</f>
        <v>0</v>
      </c>
      <c r="AA30" s="197">
        <f>IF([1]COU!$EY34&gt;0,[1]COU!$FC34/[1]COU!$EY34,0)</f>
        <v>9.3003586804901832E-3</v>
      </c>
      <c r="AB30" s="195"/>
      <c r="AC30" s="197">
        <f>IF([1]COU!EY34&gt;0,[1]EQOUM!N34/[1]COU!EY34,0)</f>
        <v>1.7709572114081654E-2</v>
      </c>
      <c r="AD30" s="197">
        <f>IF([1]EQOUN!DJ34&gt;0,[1]EQOUN!DP34/[1]EQOUN!DJ34,0)</f>
        <v>6.6300551618785245E-2</v>
      </c>
      <c r="AE30" s="197">
        <f>IF([1]EQOUN!F34&gt;0,[1]EQOUN!N34/[1]EQOUN!F34,0)</f>
        <v>0.65095235788177119</v>
      </c>
      <c r="AF30" s="195">
        <f>[1]COU!$FJ34/[1]COU!$FA34</f>
        <v>0.15853753244315971</v>
      </c>
      <c r="AG30" s="196"/>
      <c r="AH30" s="238">
        <f t="shared" si="10"/>
        <v>1.06451132</v>
      </c>
      <c r="AI30" s="238">
        <f t="shared" si="11"/>
        <v>602.91999999999996</v>
      </c>
      <c r="AJ30" s="238">
        <f t="shared" si="12"/>
        <v>641.81516505439993</v>
      </c>
      <c r="AK30" s="156"/>
      <c r="AL30" s="239">
        <v>1</v>
      </c>
      <c r="AM30" s="280">
        <f t="shared" si="24"/>
        <v>652.49262027342206</v>
      </c>
      <c r="AN30" s="280">
        <f t="shared" si="13"/>
        <v>614.28627194944204</v>
      </c>
      <c r="AO30" s="280"/>
      <c r="AP30" s="280">
        <v>1</v>
      </c>
      <c r="AQ30" s="280">
        <f t="shared" si="14"/>
        <v>260.02042465934454</v>
      </c>
      <c r="AR30" s="280">
        <f t="shared" si="15"/>
        <v>196.4951769330022</v>
      </c>
      <c r="AS30" s="280"/>
      <c r="AT30" s="280">
        <v>1</v>
      </c>
      <c r="AU30" s="280" t="str">
        <f t="shared" si="16"/>
        <v>-</v>
      </c>
      <c r="AV30" s="280" t="str">
        <f t="shared" si="17"/>
        <v>-</v>
      </c>
      <c r="AW30" s="280"/>
      <c r="AX30" s="280">
        <v>1</v>
      </c>
      <c r="AY30" s="280" t="str">
        <f t="shared" si="18"/>
        <v>-</v>
      </c>
      <c r="AZ30" s="240" t="str">
        <f t="shared" si="25"/>
        <v>-</v>
      </c>
      <c r="BA30" s="241"/>
      <c r="BB30" s="242">
        <v>1</v>
      </c>
      <c r="BC30" s="283">
        <f t="shared" si="20"/>
        <v>653.18143700384201</v>
      </c>
      <c r="BD30" s="283"/>
      <c r="BE30" s="283">
        <v>1</v>
      </c>
      <c r="BF30" s="283">
        <f t="shared" si="21"/>
        <v>235.39034198740225</v>
      </c>
      <c r="BG30" s="283"/>
      <c r="BH30" s="283">
        <v>1</v>
      </c>
      <c r="BI30" s="283" t="str">
        <f t="shared" si="22"/>
        <v>-</v>
      </c>
      <c r="BJ30" s="283"/>
      <c r="BK30" s="283">
        <v>1</v>
      </c>
      <c r="BL30" s="283" t="str">
        <f t="shared" si="23"/>
        <v>-</v>
      </c>
      <c r="BM30" s="243"/>
      <c r="BN30" s="244"/>
    </row>
    <row r="31" spans="1:66" ht="18" x14ac:dyDescent="0.2">
      <c r="A31" s="188" t="str">
        <f>[1]COU!$B35</f>
        <v>Otras frutas, nueces y otros frutos oleaginosos</v>
      </c>
      <c r="B31" s="189" t="str">
        <f>[1]COU!$A35</f>
        <v>NP026</v>
      </c>
      <c r="C31" s="190"/>
      <c r="D31" s="191">
        <f>[1]COU!$EY35-[1]EQOUN!$DI35</f>
        <v>31969.281489455094</v>
      </c>
      <c r="E31" s="233">
        <f>[1]COU!$EY35/[1]COU!$FA35</f>
        <v>0.68043655826763827</v>
      </c>
      <c r="F31" s="234">
        <f>[1]EQOUM!U35/[1]COU!FA35</f>
        <v>0.11311463791652911</v>
      </c>
      <c r="G31" s="234">
        <f>[1]EQOUN!DI35/[1]COU!FA35</f>
        <v>3.9596437970651169E-2</v>
      </c>
      <c r="H31" s="192">
        <f>IF([1]COU!$ET35&gt;0,[1]EQOUN!$DI35/[1]COU!$ET35,0)</f>
        <v>0.12390790935282786</v>
      </c>
      <c r="I31" s="192">
        <f>([1]EQOUN!$DI35-[1]COU!$EY35)/[1]COU!$FA35</f>
        <v>-0.64084012029698711</v>
      </c>
      <c r="J31" s="192" t="str">
        <f t="shared" si="5"/>
        <v>IMPORTABLE</v>
      </c>
      <c r="K31" s="192" t="str">
        <f t="shared" si="0"/>
        <v>No transable</v>
      </c>
      <c r="L31" s="235">
        <v>1</v>
      </c>
      <c r="M31" s="192" t="str">
        <f t="shared" si="6"/>
        <v>Transable</v>
      </c>
      <c r="N31" s="235">
        <f t="shared" si="7"/>
        <v>0</v>
      </c>
      <c r="O31" s="236" t="str">
        <f t="shared" si="1"/>
        <v>Transable</v>
      </c>
      <c r="P31" s="195" t="str">
        <f t="shared" si="8"/>
        <v>IMPORTABLE</v>
      </c>
      <c r="Q31" s="237">
        <f t="shared" si="9"/>
        <v>0</v>
      </c>
      <c r="R31" s="195">
        <f t="shared" si="2"/>
        <v>0</v>
      </c>
      <c r="S31" s="195">
        <f t="shared" si="3"/>
        <v>0</v>
      </c>
      <c r="T31" s="195">
        <f t="shared" si="4"/>
        <v>0</v>
      </c>
      <c r="U31" s="195">
        <f>IF(Q31=1,D31/[1]COU!FA35,0)</f>
        <v>0</v>
      </c>
      <c r="V31" s="196"/>
      <c r="W31" s="195">
        <f>[1]COU!$FE35/[1]COU!$FA35</f>
        <v>0</v>
      </c>
      <c r="X31" s="195">
        <f>[1]COU!$FB35/[1]COU!$FA35</f>
        <v>4.6442493343738352E-2</v>
      </c>
      <c r="Y31" s="195">
        <f>IF([1]EQOUN!DI35&gt;0,[1]COU!FD35/[1]EQOUN!DI35,0)</f>
        <v>0</v>
      </c>
      <c r="Z31" s="195">
        <f>IF([1]EQOUN!DI35&gt;0,[1]COU!$FG$10/[1]EQOUN!DI35,0)</f>
        <v>0</v>
      </c>
      <c r="AA31" s="197">
        <f>IF([1]COU!$EY35&gt;0,[1]COU!$FC35/[1]COU!$EY35,0)</f>
        <v>1.2231728986724822E-2</v>
      </c>
      <c r="AB31" s="195"/>
      <c r="AC31" s="197">
        <f>IF([1]COU!EY35&gt;0,[1]EQOUM!N35/[1]COU!EY35,0)</f>
        <v>0.24057972707919981</v>
      </c>
      <c r="AD31" s="197">
        <f>IF([1]EQOUN!DJ35&gt;0,[1]EQOUN!DP35/[1]EQOUN!DJ35,0)</f>
        <v>5.8288856097338408E-2</v>
      </c>
      <c r="AE31" s="197">
        <f>IF([1]EQOUN!F35&gt;0,[1]EQOUN!N35/[1]EQOUN!F35,0)</f>
        <v>0.46594135406768422</v>
      </c>
      <c r="AF31" s="195">
        <f>[1]COU!$FJ35/[1]COU!$FA35</f>
        <v>0.31259749910500695</v>
      </c>
      <c r="AG31" s="196"/>
      <c r="AH31" s="238">
        <f t="shared" si="10"/>
        <v>1.06451132</v>
      </c>
      <c r="AI31" s="238">
        <f t="shared" si="11"/>
        <v>602.91999999999996</v>
      </c>
      <c r="AJ31" s="238">
        <f t="shared" si="12"/>
        <v>641.81516505439993</v>
      </c>
      <c r="AK31" s="156"/>
      <c r="AL31" s="239">
        <v>1</v>
      </c>
      <c r="AM31" s="280">
        <f t="shared" si="24"/>
        <v>786.86549410499106</v>
      </c>
      <c r="AN31" s="280">
        <f t="shared" si="13"/>
        <v>757.32771724407905</v>
      </c>
      <c r="AO31" s="280"/>
      <c r="AP31" s="280">
        <v>1</v>
      </c>
      <c r="AQ31" s="280">
        <f t="shared" si="14"/>
        <v>505.94013291050294</v>
      </c>
      <c r="AR31" s="280">
        <f t="shared" si="15"/>
        <v>458.27949017745772</v>
      </c>
      <c r="AS31" s="280"/>
      <c r="AT31" s="280">
        <v>1</v>
      </c>
      <c r="AU31" s="280" t="str">
        <f t="shared" si="16"/>
        <v>-</v>
      </c>
      <c r="AV31" s="280" t="str">
        <f t="shared" si="17"/>
        <v>-</v>
      </c>
      <c r="AW31" s="280"/>
      <c r="AX31" s="280">
        <v>1</v>
      </c>
      <c r="AY31" s="280" t="str">
        <f t="shared" si="18"/>
        <v>-</v>
      </c>
      <c r="AZ31" s="240" t="str">
        <f t="shared" si="25"/>
        <v>-</v>
      </c>
      <c r="BA31" s="241"/>
      <c r="BB31" s="242">
        <v>1</v>
      </c>
      <c r="BC31" s="283">
        <f t="shared" si="20"/>
        <v>796.22288229847902</v>
      </c>
      <c r="BD31" s="283"/>
      <c r="BE31" s="283">
        <v>1</v>
      </c>
      <c r="BF31" s="283">
        <f t="shared" si="21"/>
        <v>497.17465523185768</v>
      </c>
      <c r="BG31" s="283"/>
      <c r="BH31" s="283">
        <v>1</v>
      </c>
      <c r="BI31" s="283" t="str">
        <f t="shared" si="22"/>
        <v>-</v>
      </c>
      <c r="BJ31" s="283"/>
      <c r="BK31" s="283">
        <v>1</v>
      </c>
      <c r="BL31" s="283" t="str">
        <f t="shared" si="23"/>
        <v>-</v>
      </c>
      <c r="BM31" s="243"/>
      <c r="BN31" s="244"/>
    </row>
    <row r="32" spans="1:66" ht="18" x14ac:dyDescent="0.2">
      <c r="A32" s="188" t="str">
        <f>[1]COU!$B36</f>
        <v>Plantas y raíces vivas</v>
      </c>
      <c r="B32" s="189" t="str">
        <f>[1]COU!$A36</f>
        <v>NP027</v>
      </c>
      <c r="C32" s="190"/>
      <c r="D32" s="191">
        <f>[1]COU!$EY36-[1]EQOUN!$DI36</f>
        <v>-32994.929939327383</v>
      </c>
      <c r="E32" s="233">
        <f>[1]COU!$EY36/[1]COU!$FA36</f>
        <v>0.14761017314037006</v>
      </c>
      <c r="F32" s="234">
        <f>[1]EQOUM!U36/[1]COU!FA36</f>
        <v>0.14716959735173613</v>
      </c>
      <c r="G32" s="234">
        <f>[1]EQOUN!DI36/[1]COU!FA36</f>
        <v>0.83255826224015284</v>
      </c>
      <c r="H32" s="192">
        <f>IF([1]COU!$ET36&gt;0,[1]EQOUN!$DI36/[1]COU!$ET36,0)</f>
        <v>0.97673416083279585</v>
      </c>
      <c r="I32" s="192">
        <f>([1]EQOUN!$DI36-[1]COU!$EY36)/[1]COU!$FA36</f>
        <v>0.68494808909978266</v>
      </c>
      <c r="J32" s="192" t="str">
        <f t="shared" si="5"/>
        <v>EXPORTABLE</v>
      </c>
      <c r="K32" s="192" t="str">
        <f t="shared" si="0"/>
        <v>Transable</v>
      </c>
      <c r="L32" s="235"/>
      <c r="M32" s="192" t="str">
        <f t="shared" si="6"/>
        <v>Transable</v>
      </c>
      <c r="N32" s="235">
        <f t="shared" si="7"/>
        <v>0</v>
      </c>
      <c r="O32" s="236" t="str">
        <f t="shared" si="1"/>
        <v>Transable</v>
      </c>
      <c r="P32" s="195" t="str">
        <f t="shared" si="8"/>
        <v>EXPORTABLE</v>
      </c>
      <c r="Q32" s="237">
        <f t="shared" si="9"/>
        <v>0</v>
      </c>
      <c r="R32" s="195">
        <f t="shared" si="2"/>
        <v>0</v>
      </c>
      <c r="S32" s="195">
        <f t="shared" si="3"/>
        <v>0</v>
      </c>
      <c r="T32" s="195">
        <f t="shared" si="4"/>
        <v>0</v>
      </c>
      <c r="U32" s="195">
        <f>IF(Q32=1,D32/[1]COU!FA36,0)</f>
        <v>0</v>
      </c>
      <c r="V32" s="196"/>
      <c r="W32" s="195">
        <f>[1]COU!$FE36/[1]COU!$FA36</f>
        <v>0</v>
      </c>
      <c r="X32" s="195">
        <f>[1]COU!$FB36/[1]COU!$FA36</f>
        <v>2.4888291755388099E-4</v>
      </c>
      <c r="Y32" s="195">
        <f>IF([1]EQOUN!DI36&gt;0,[1]COU!FD36/[1]EQOUN!DI36,0)</f>
        <v>0</v>
      </c>
      <c r="Z32" s="195">
        <f>IF([1]EQOUN!DI36&gt;0,[1]COU!$FG$10/[1]EQOUN!DI36,0)</f>
        <v>0</v>
      </c>
      <c r="AA32" s="197">
        <f>IF([1]COU!$EY36&gt;0,[1]COU!$FC36/[1]COU!$EY36,0)</f>
        <v>4.9919517296907366E-4</v>
      </c>
      <c r="AB32" s="195"/>
      <c r="AC32" s="197">
        <f>IF([1]COU!EY36&gt;0,[1]EQOUM!N36/[1]COU!EY36,0)</f>
        <v>0.18502640256735894</v>
      </c>
      <c r="AD32" s="197">
        <f>IF([1]EQOUN!DJ36&gt;0,[1]EQOUN!DP36/[1]EQOUN!DJ36,0)</f>
        <v>0.15545946905260569</v>
      </c>
      <c r="AE32" s="197">
        <f>IF([1]EQOUN!F36&gt;0,[1]EQOUN!N36/[1]EQOUN!F36,0)</f>
        <v>0.44077114267436196</v>
      </c>
      <c r="AF32" s="195">
        <f>[1]COU!$FJ36/[1]COU!$FA36</f>
        <v>0.40302112760330661</v>
      </c>
      <c r="AG32" s="196"/>
      <c r="AH32" s="238">
        <f t="shared" si="10"/>
        <v>1.06451132</v>
      </c>
      <c r="AI32" s="238">
        <f t="shared" si="11"/>
        <v>602.91999999999996</v>
      </c>
      <c r="AJ32" s="238">
        <f t="shared" si="12"/>
        <v>641.81516505439993</v>
      </c>
      <c r="AK32" s="156"/>
      <c r="AL32" s="239">
        <v>1</v>
      </c>
      <c r="AM32" s="280" t="str">
        <f t="shared" si="24"/>
        <v>-</v>
      </c>
      <c r="AN32" s="280" t="str">
        <f t="shared" si="13"/>
        <v>-</v>
      </c>
      <c r="AO32" s="280"/>
      <c r="AP32" s="280">
        <v>1</v>
      </c>
      <c r="AQ32" s="280" t="str">
        <f t="shared" si="14"/>
        <v>-</v>
      </c>
      <c r="AR32" s="280" t="str">
        <f t="shared" si="15"/>
        <v>-</v>
      </c>
      <c r="AS32" s="280"/>
      <c r="AT32" s="280">
        <v>1</v>
      </c>
      <c r="AU32" s="280">
        <f t="shared" si="16"/>
        <v>548.08554197320291</v>
      </c>
      <c r="AV32" s="280">
        <f t="shared" si="17"/>
        <v>503.14375521073248</v>
      </c>
      <c r="AW32" s="280"/>
      <c r="AX32" s="280">
        <v>1</v>
      </c>
      <c r="AY32" s="280">
        <f t="shared" si="18"/>
        <v>813.83527931442916</v>
      </c>
      <c r="AZ32" s="240">
        <f t="shared" si="25"/>
        <v>786.03735889749453</v>
      </c>
      <c r="BA32" s="241"/>
      <c r="BB32" s="242">
        <v>1</v>
      </c>
      <c r="BC32" s="283" t="str">
        <f t="shared" si="20"/>
        <v>-</v>
      </c>
      <c r="BD32" s="283"/>
      <c r="BE32" s="283">
        <v>1</v>
      </c>
      <c r="BF32" s="283" t="str">
        <f t="shared" si="21"/>
        <v>-</v>
      </c>
      <c r="BG32" s="283"/>
      <c r="BH32" s="283">
        <v>1</v>
      </c>
      <c r="BI32" s="283">
        <f t="shared" si="22"/>
        <v>542.03892026513245</v>
      </c>
      <c r="BJ32" s="283"/>
      <c r="BK32" s="283">
        <v>1</v>
      </c>
      <c r="BL32" s="283">
        <f t="shared" si="23"/>
        <v>824.9325239518945</v>
      </c>
      <c r="BM32" s="243"/>
      <c r="BN32" s="244"/>
    </row>
    <row r="33" spans="1:66" ht="18" x14ac:dyDescent="0.2">
      <c r="A33" s="188" t="str">
        <f>[1]COU!$B37</f>
        <v>Ganado bovino</v>
      </c>
      <c r="B33" s="189" t="str">
        <f>[1]COU!$A37</f>
        <v>NP028</v>
      </c>
      <c r="C33" s="190"/>
      <c r="D33" s="191">
        <f>[1]COU!$EY37-[1]EQOUN!$DI37</f>
        <v>449.36407570231643</v>
      </c>
      <c r="E33" s="233">
        <f>[1]COU!$EY37/[1]COU!$FA37</f>
        <v>4.9014301413680241E-3</v>
      </c>
      <c r="F33" s="234">
        <f>[1]EQOUM!U37/[1]COU!FA37</f>
        <v>4.9014301413680241E-3</v>
      </c>
      <c r="G33" s="234">
        <f>[1]EQOUN!DI37/[1]COU!FA37</f>
        <v>1.5573801733381953E-3</v>
      </c>
      <c r="H33" s="192">
        <f>IF([1]COU!$ET37&gt;0,[1]EQOUN!$DI37/[1]COU!$ET37,0)</f>
        <v>1.5650511622777666E-3</v>
      </c>
      <c r="I33" s="192">
        <f>([1]EQOUN!$DI37-[1]COU!$EY37)/[1]COU!$FA37</f>
        <v>-3.3440499680298282E-3</v>
      </c>
      <c r="J33" s="192" t="str">
        <f t="shared" si="5"/>
        <v>AMBOS</v>
      </c>
      <c r="K33" s="192" t="str">
        <f t="shared" si="0"/>
        <v>No transable</v>
      </c>
      <c r="L33" s="235">
        <v>1</v>
      </c>
      <c r="M33" s="192" t="str">
        <f t="shared" si="6"/>
        <v>Transable</v>
      </c>
      <c r="N33" s="235">
        <f t="shared" si="7"/>
        <v>1</v>
      </c>
      <c r="O33" s="236" t="str">
        <f t="shared" si="1"/>
        <v>No Transable</v>
      </c>
      <c r="P33" s="195" t="str">
        <f t="shared" si="8"/>
        <v>No Transable</v>
      </c>
      <c r="Q33" s="237">
        <f t="shared" si="9"/>
        <v>1</v>
      </c>
      <c r="R33" s="195">
        <f t="shared" si="2"/>
        <v>4.9014301413680241E-3</v>
      </c>
      <c r="S33" s="195">
        <f t="shared" si="3"/>
        <v>4.9014301413680241E-3</v>
      </c>
      <c r="T33" s="195">
        <f t="shared" si="4"/>
        <v>1.5650511622777666E-3</v>
      </c>
      <c r="U33" s="195">
        <f>IF(Q33=1,D33/[1]COU!FA37,0)</f>
        <v>3.3440499680298282E-3</v>
      </c>
      <c r="V33" s="196"/>
      <c r="W33" s="195">
        <f>[1]COU!$FE37/[1]COU!$FA37</f>
        <v>0</v>
      </c>
      <c r="X33" s="195">
        <f>[1]COU!$FB37/[1]COU!$FA37</f>
        <v>0</v>
      </c>
      <c r="Y33" s="195">
        <f>IF([1]EQOUN!DI37&gt;0,[1]COU!FD37/[1]EQOUN!DI37,0)</f>
        <v>0</v>
      </c>
      <c r="Z33" s="195">
        <f>IF([1]EQOUN!DI37&gt;0,[1]COU!$FG$10/[1]EQOUN!DI37,0)</f>
        <v>0</v>
      </c>
      <c r="AA33" s="197">
        <f>IF([1]COU!$EY37&gt;0,[1]COU!$FC37/[1]COU!$EY37,0)</f>
        <v>1.628187236310282E-3</v>
      </c>
      <c r="AB33" s="195"/>
      <c r="AC33" s="197">
        <f>IF([1]COU!EY37&gt;0,[1]EQOUM!N37/[1]COU!EY37,0)</f>
        <v>0</v>
      </c>
      <c r="AD33" s="197">
        <f>IF([1]EQOUN!DJ37&gt;0,[1]EQOUN!DP37/[1]EQOUN!DJ37,0)</f>
        <v>0</v>
      </c>
      <c r="AE33" s="197">
        <f>IF([1]EQOUN!F37&gt;0,[1]EQOUN!N37/[1]EQOUN!F37,0)</f>
        <v>6.9166059989485872E-3</v>
      </c>
      <c r="AF33" s="195">
        <f>[1]COU!$FJ37/[1]COU!$FA37</f>
        <v>6.882704737829373E-3</v>
      </c>
      <c r="AG33" s="196"/>
      <c r="AH33" s="238">
        <f t="shared" si="10"/>
        <v>1.06451132</v>
      </c>
      <c r="AI33" s="238">
        <f t="shared" si="11"/>
        <v>602.91999999999996</v>
      </c>
      <c r="AJ33" s="238">
        <f t="shared" si="12"/>
        <v>641.81516505439993</v>
      </c>
      <c r="AK33" s="156"/>
      <c r="AL33" s="239">
        <v>1</v>
      </c>
      <c r="AM33" s="280" t="str">
        <f t="shared" si="24"/>
        <v>-</v>
      </c>
      <c r="AN33" s="280" t="str">
        <f t="shared" si="13"/>
        <v>-</v>
      </c>
      <c r="AO33" s="280"/>
      <c r="AP33" s="280">
        <v>1</v>
      </c>
      <c r="AQ33" s="280" t="str">
        <f t="shared" si="14"/>
        <v>-</v>
      </c>
      <c r="AR33" s="280" t="str">
        <f t="shared" si="15"/>
        <v>-</v>
      </c>
      <c r="AS33" s="280"/>
      <c r="AT33" s="280">
        <v>1</v>
      </c>
      <c r="AU33" s="280" t="str">
        <f t="shared" si="16"/>
        <v>-</v>
      </c>
      <c r="AV33" s="280" t="str">
        <f t="shared" si="17"/>
        <v>-</v>
      </c>
      <c r="AW33" s="280"/>
      <c r="AX33" s="280">
        <v>1</v>
      </c>
      <c r="AY33" s="280" t="str">
        <f t="shared" si="18"/>
        <v>-</v>
      </c>
      <c r="AZ33" s="240" t="str">
        <f t="shared" si="25"/>
        <v>-</v>
      </c>
      <c r="BA33" s="241"/>
      <c r="BB33" s="242">
        <v>1</v>
      </c>
      <c r="BC33" s="283" t="str">
        <f t="shared" si="20"/>
        <v>-</v>
      </c>
      <c r="BD33" s="283"/>
      <c r="BE33" s="283">
        <v>1</v>
      </c>
      <c r="BF33" s="283" t="str">
        <f t="shared" si="21"/>
        <v>-</v>
      </c>
      <c r="BG33" s="283"/>
      <c r="BH33" s="283">
        <v>1</v>
      </c>
      <c r="BI33" s="283" t="str">
        <f t="shared" si="22"/>
        <v>-</v>
      </c>
      <c r="BJ33" s="283"/>
      <c r="BK33" s="283">
        <v>1</v>
      </c>
      <c r="BL33" s="283" t="str">
        <f t="shared" si="23"/>
        <v>-</v>
      </c>
      <c r="BM33" s="243"/>
      <c r="BN33" s="244"/>
    </row>
    <row r="34" spans="1:66" ht="18" x14ac:dyDescent="0.2">
      <c r="A34" s="188" t="str">
        <f>[1]COU!$B38</f>
        <v>Ganado porcino</v>
      </c>
      <c r="B34" s="189" t="str">
        <f>[1]COU!$A38</f>
        <v>NP029</v>
      </c>
      <c r="C34" s="190"/>
      <c r="D34" s="191">
        <f>[1]COU!$EY38-[1]EQOUN!$DI38</f>
        <v>50.657466779545501</v>
      </c>
      <c r="E34" s="233">
        <f>[1]COU!$EY38/[1]COU!$FA38</f>
        <v>3.0026281896026485E-3</v>
      </c>
      <c r="F34" s="234">
        <f>[1]EQOUM!U38/[1]COU!FA38</f>
        <v>3.0026281896026485E-3</v>
      </c>
      <c r="G34" s="234">
        <f>[1]EQOUN!DI38/[1]COU!FA38</f>
        <v>2.3505758974770043E-3</v>
      </c>
      <c r="H34" s="192">
        <f>IF([1]COU!$ET38&gt;0,[1]EQOUN!$DI38/[1]COU!$ET38,0)</f>
        <v>2.3576550590185723E-3</v>
      </c>
      <c r="I34" s="192">
        <f>([1]EQOUN!$DI38-[1]COU!$EY38)/[1]COU!$FA38</f>
        <v>-6.5205229212564417E-4</v>
      </c>
      <c r="J34" s="192" t="str">
        <f t="shared" si="5"/>
        <v>AMBOS</v>
      </c>
      <c r="K34" s="192" t="str">
        <f t="shared" si="0"/>
        <v>No transable</v>
      </c>
      <c r="L34" s="235">
        <v>1</v>
      </c>
      <c r="M34" s="192" t="str">
        <f t="shared" si="6"/>
        <v>Transable</v>
      </c>
      <c r="N34" s="235">
        <f t="shared" si="7"/>
        <v>1</v>
      </c>
      <c r="O34" s="236" t="str">
        <f t="shared" si="1"/>
        <v>No Transable</v>
      </c>
      <c r="P34" s="195" t="str">
        <f t="shared" si="8"/>
        <v>No Transable</v>
      </c>
      <c r="Q34" s="237">
        <f t="shared" si="9"/>
        <v>1</v>
      </c>
      <c r="R34" s="195">
        <f t="shared" si="2"/>
        <v>3.0026281896026485E-3</v>
      </c>
      <c r="S34" s="195">
        <f t="shared" si="3"/>
        <v>3.0026281896026485E-3</v>
      </c>
      <c r="T34" s="195">
        <f t="shared" si="4"/>
        <v>2.3576550590185723E-3</v>
      </c>
      <c r="U34" s="195">
        <f>IF(Q34=1,D34/[1]COU!FA38,0)</f>
        <v>6.5205229212564417E-4</v>
      </c>
      <c r="V34" s="196"/>
      <c r="W34" s="195">
        <f>[1]COU!$FE38/[1]COU!$FA38</f>
        <v>0</v>
      </c>
      <c r="X34" s="195">
        <f>[1]COU!$FB38/[1]COU!$FA38</f>
        <v>0</v>
      </c>
      <c r="Y34" s="195">
        <f>IF([1]EQOUN!DI38&gt;0,[1]COU!FD38/[1]EQOUN!DI38,0)</f>
        <v>0</v>
      </c>
      <c r="Z34" s="195">
        <f>IF([1]EQOUN!DI38&gt;0,[1]COU!$FG$10/[1]EQOUN!DI38,0)</f>
        <v>0</v>
      </c>
      <c r="AA34" s="197">
        <f>IF([1]COU!$EY38&gt;0,[1]COU!$FC38/[1]COU!$EY38,0)</f>
        <v>1.0341341814111725E-3</v>
      </c>
      <c r="AB34" s="195"/>
      <c r="AC34" s="197">
        <f>IF([1]COU!EY38&gt;0,[1]EQOUM!N38/[1]COU!EY38,0)</f>
        <v>0</v>
      </c>
      <c r="AD34" s="197">
        <f>IF([1]EQOUN!DJ38&gt;0,[1]EQOUN!DP38/[1]EQOUN!DJ38,0)</f>
        <v>0</v>
      </c>
      <c r="AE34" s="197">
        <f>IF([1]EQOUN!F38&gt;0,[1]EQOUN!N38/[1]EQOUN!F38,0)</f>
        <v>0</v>
      </c>
      <c r="AF34" s="195">
        <f>[1]COU!$FJ38/[1]COU!$FA38</f>
        <v>0</v>
      </c>
      <c r="AG34" s="196"/>
      <c r="AH34" s="238">
        <f t="shared" si="10"/>
        <v>1.06451132</v>
      </c>
      <c r="AI34" s="238">
        <f t="shared" si="11"/>
        <v>602.91999999999996</v>
      </c>
      <c r="AJ34" s="238">
        <f t="shared" si="12"/>
        <v>641.81516505439993</v>
      </c>
      <c r="AK34" s="156"/>
      <c r="AL34" s="239">
        <v>1</v>
      </c>
      <c r="AM34" s="280" t="str">
        <f t="shared" si="24"/>
        <v>-</v>
      </c>
      <c r="AN34" s="280" t="str">
        <f t="shared" si="13"/>
        <v>-</v>
      </c>
      <c r="AO34" s="280"/>
      <c r="AP34" s="280">
        <v>1</v>
      </c>
      <c r="AQ34" s="280" t="str">
        <f t="shared" si="14"/>
        <v>-</v>
      </c>
      <c r="AR34" s="280" t="str">
        <f t="shared" si="15"/>
        <v>-</v>
      </c>
      <c r="AS34" s="280"/>
      <c r="AT34" s="280">
        <v>1</v>
      </c>
      <c r="AU34" s="280" t="str">
        <f t="shared" si="16"/>
        <v>-</v>
      </c>
      <c r="AV34" s="280" t="str">
        <f t="shared" si="17"/>
        <v>-</v>
      </c>
      <c r="AW34" s="280"/>
      <c r="AX34" s="280">
        <v>1</v>
      </c>
      <c r="AY34" s="280" t="str">
        <f t="shared" si="18"/>
        <v>-</v>
      </c>
      <c r="AZ34" s="240" t="str">
        <f t="shared" si="25"/>
        <v>-</v>
      </c>
      <c r="BA34" s="241"/>
      <c r="BB34" s="242">
        <v>1</v>
      </c>
      <c r="BC34" s="283" t="str">
        <f t="shared" si="20"/>
        <v>-</v>
      </c>
      <c r="BD34" s="283"/>
      <c r="BE34" s="283">
        <v>1</v>
      </c>
      <c r="BF34" s="283" t="str">
        <f t="shared" si="21"/>
        <v>-</v>
      </c>
      <c r="BG34" s="283"/>
      <c r="BH34" s="283">
        <v>1</v>
      </c>
      <c r="BI34" s="283" t="str">
        <f t="shared" si="22"/>
        <v>-</v>
      </c>
      <c r="BJ34" s="283"/>
      <c r="BK34" s="283">
        <v>1</v>
      </c>
      <c r="BL34" s="283" t="str">
        <f t="shared" si="23"/>
        <v>-</v>
      </c>
      <c r="BM34" s="243"/>
      <c r="BN34" s="244"/>
    </row>
    <row r="35" spans="1:66" ht="18" x14ac:dyDescent="0.2">
      <c r="A35" s="188" t="str">
        <f>[1]COU!$B39</f>
        <v>Pollo en pie</v>
      </c>
      <c r="B35" s="189" t="str">
        <f>[1]COU!$A39</f>
        <v>NP030</v>
      </c>
      <c r="C35" s="190"/>
      <c r="D35" s="191">
        <f>[1]COU!$EY39-[1]EQOUN!$DI39</f>
        <v>152.53167032774604</v>
      </c>
      <c r="E35" s="233">
        <f>[1]COU!$EY39/[1]COU!$FA39</f>
        <v>1.2517054159356831E-2</v>
      </c>
      <c r="F35" s="234">
        <f>[1]EQOUM!U39/[1]COU!FA39</f>
        <v>1.2517054159356831E-2</v>
      </c>
      <c r="G35" s="234">
        <f>[1]EQOUN!DI39/[1]COU!FA39</f>
        <v>1.1427051955351023E-2</v>
      </c>
      <c r="H35" s="192">
        <f>IF([1]COU!$ET39&gt;0,[1]EQOUN!$DI39/[1]COU!$ET39,0)</f>
        <v>1.1571898029715526E-2</v>
      </c>
      <c r="I35" s="192">
        <f>([1]EQOUN!$DI39-[1]COU!$EY39)/[1]COU!$FA39</f>
        <v>-1.0900022040058084E-3</v>
      </c>
      <c r="J35" s="192" t="str">
        <f t="shared" si="5"/>
        <v>AMBOS</v>
      </c>
      <c r="K35" s="192" t="str">
        <f t="shared" si="0"/>
        <v>No transable</v>
      </c>
      <c r="L35" s="235">
        <v>1</v>
      </c>
      <c r="M35" s="192" t="str">
        <f t="shared" si="6"/>
        <v>Transable</v>
      </c>
      <c r="N35" s="235">
        <f t="shared" si="7"/>
        <v>1</v>
      </c>
      <c r="O35" s="236" t="str">
        <f t="shared" si="1"/>
        <v>No Transable</v>
      </c>
      <c r="P35" s="195" t="str">
        <f t="shared" si="8"/>
        <v>No Transable</v>
      </c>
      <c r="Q35" s="237">
        <f t="shared" si="9"/>
        <v>1</v>
      </c>
      <c r="R35" s="195">
        <f t="shared" si="2"/>
        <v>1.2517054159356831E-2</v>
      </c>
      <c r="S35" s="195">
        <f t="shared" si="3"/>
        <v>1.2517054159356831E-2</v>
      </c>
      <c r="T35" s="195">
        <f t="shared" si="4"/>
        <v>1.1571898029715526E-2</v>
      </c>
      <c r="U35" s="195">
        <f>IF(Q35=1,D35/[1]COU!FA39,0)</f>
        <v>1.0900022040058084E-3</v>
      </c>
      <c r="V35" s="196"/>
      <c r="W35" s="195">
        <f>[1]COU!$FE39/[1]COU!$FA39</f>
        <v>0</v>
      </c>
      <c r="X35" s="195">
        <f>[1]COU!$FB39/[1]COU!$FA39</f>
        <v>0</v>
      </c>
      <c r="Y35" s="195">
        <f>IF([1]EQOUN!DI39&gt;0,[1]COU!FD39/[1]EQOUN!DI39,0)</f>
        <v>0</v>
      </c>
      <c r="Z35" s="195">
        <f>IF([1]EQOUN!DI39&gt;0,[1]COU!$FG$10/[1]EQOUN!DI39,0)</f>
        <v>0</v>
      </c>
      <c r="AA35" s="197">
        <f>IF([1]COU!$EY39&gt;0,[1]COU!$FC39/[1]COU!$EY39,0)</f>
        <v>9.8208222874097387E-4</v>
      </c>
      <c r="AB35" s="195"/>
      <c r="AC35" s="197">
        <f>IF([1]COU!EY39&gt;0,[1]EQOUM!N39/[1]COU!EY39,0)</f>
        <v>0</v>
      </c>
      <c r="AD35" s="197">
        <f>IF([1]EQOUN!DJ39&gt;0,[1]EQOUN!DP39/[1]EQOUN!DJ39,0)</f>
        <v>0</v>
      </c>
      <c r="AE35" s="197">
        <f>IF([1]EQOUN!F39&gt;0,[1]EQOUN!N39/[1]EQOUN!F39,0)</f>
        <v>0</v>
      </c>
      <c r="AF35" s="195">
        <f>[1]COU!$FJ39/[1]COU!$FA39</f>
        <v>0</v>
      </c>
      <c r="AG35" s="196"/>
      <c r="AH35" s="238">
        <f t="shared" si="10"/>
        <v>1.06451132</v>
      </c>
      <c r="AI35" s="238">
        <f t="shared" si="11"/>
        <v>602.91999999999996</v>
      </c>
      <c r="AJ35" s="238">
        <f t="shared" si="12"/>
        <v>641.81516505439993</v>
      </c>
      <c r="AK35" s="156"/>
      <c r="AL35" s="239">
        <v>1</v>
      </c>
      <c r="AM35" s="280" t="str">
        <f t="shared" si="24"/>
        <v>-</v>
      </c>
      <c r="AN35" s="280" t="str">
        <f t="shared" si="13"/>
        <v>-</v>
      </c>
      <c r="AO35" s="280"/>
      <c r="AP35" s="280">
        <v>1</v>
      </c>
      <c r="AQ35" s="280" t="str">
        <f t="shared" si="14"/>
        <v>-</v>
      </c>
      <c r="AR35" s="280" t="str">
        <f t="shared" si="15"/>
        <v>-</v>
      </c>
      <c r="AS35" s="280"/>
      <c r="AT35" s="280">
        <v>1</v>
      </c>
      <c r="AU35" s="280" t="str">
        <f t="shared" si="16"/>
        <v>-</v>
      </c>
      <c r="AV35" s="280" t="str">
        <f t="shared" si="17"/>
        <v>-</v>
      </c>
      <c r="AW35" s="280"/>
      <c r="AX35" s="280">
        <v>1</v>
      </c>
      <c r="AY35" s="280" t="str">
        <f t="shared" si="18"/>
        <v>-</v>
      </c>
      <c r="AZ35" s="240" t="str">
        <f t="shared" si="25"/>
        <v>-</v>
      </c>
      <c r="BA35" s="241"/>
      <c r="BB35" s="242">
        <v>1</v>
      </c>
      <c r="BC35" s="283" t="str">
        <f t="shared" si="20"/>
        <v>-</v>
      </c>
      <c r="BD35" s="283"/>
      <c r="BE35" s="283">
        <v>1</v>
      </c>
      <c r="BF35" s="283" t="str">
        <f t="shared" si="21"/>
        <v>-</v>
      </c>
      <c r="BG35" s="283"/>
      <c r="BH35" s="283">
        <v>1</v>
      </c>
      <c r="BI35" s="283" t="str">
        <f t="shared" si="22"/>
        <v>-</v>
      </c>
      <c r="BJ35" s="283"/>
      <c r="BK35" s="283">
        <v>1</v>
      </c>
      <c r="BL35" s="283" t="str">
        <f t="shared" si="23"/>
        <v>-</v>
      </c>
      <c r="BM35" s="243"/>
      <c r="BN35" s="244"/>
    </row>
    <row r="36" spans="1:66" ht="18" x14ac:dyDescent="0.2">
      <c r="A36" s="188" t="str">
        <f>[1]COU!$B40</f>
        <v>Otros animales vivos</v>
      </c>
      <c r="B36" s="189" t="str">
        <f>[1]COU!$A40</f>
        <v>NP031</v>
      </c>
      <c r="C36" s="190"/>
      <c r="D36" s="191">
        <f>[1]COU!$EY40-[1]EQOUN!$DI40</f>
        <v>-1357.1268267548317</v>
      </c>
      <c r="E36" s="233">
        <f>[1]COU!$EY40/[1]COU!$FA40</f>
        <v>0.12444776574781459</v>
      </c>
      <c r="F36" s="234">
        <f>[1]EQOUM!U40/[1]COU!FA40</f>
        <v>1.1921687205134245E-3</v>
      </c>
      <c r="G36" s="234">
        <f>[1]EQOUN!DI40/[1]COU!FA40</f>
        <v>0.42885802432091713</v>
      </c>
      <c r="H36" s="192">
        <f>IF([1]COU!$ET40&gt;0,[1]EQOUN!$DI40/[1]COU!$ET40,0)</f>
        <v>0.48981432237130595</v>
      </c>
      <c r="I36" s="192">
        <f>([1]EQOUN!$DI40-[1]COU!$EY40)/[1]COU!$FA40</f>
        <v>0.30441025857310255</v>
      </c>
      <c r="J36" s="192" t="str">
        <f t="shared" si="5"/>
        <v>EXPORTABLE</v>
      </c>
      <c r="K36" s="192" t="str">
        <f t="shared" si="0"/>
        <v>Transable</v>
      </c>
      <c r="L36" s="235"/>
      <c r="M36" s="192" t="str">
        <f t="shared" si="6"/>
        <v>Transable</v>
      </c>
      <c r="N36" s="235">
        <f t="shared" si="7"/>
        <v>0</v>
      </c>
      <c r="O36" s="236" t="str">
        <f t="shared" si="1"/>
        <v>Transable</v>
      </c>
      <c r="P36" s="195" t="str">
        <f t="shared" si="8"/>
        <v>EXPORTABLE</v>
      </c>
      <c r="Q36" s="237">
        <f t="shared" si="9"/>
        <v>0</v>
      </c>
      <c r="R36" s="195">
        <f t="shared" si="2"/>
        <v>0</v>
      </c>
      <c r="S36" s="195">
        <f t="shared" si="3"/>
        <v>0</v>
      </c>
      <c r="T36" s="195">
        <f t="shared" si="4"/>
        <v>0</v>
      </c>
      <c r="U36" s="195">
        <f>IF(Q36=1,D36/[1]COU!FA40,0)</f>
        <v>0</v>
      </c>
      <c r="V36" s="196"/>
      <c r="W36" s="195">
        <f>[1]COU!$FE40/[1]COU!$FA40</f>
        <v>0</v>
      </c>
      <c r="X36" s="195">
        <f>[1]COU!$FB40/[1]COU!$FA40</f>
        <v>0.10407101345362177</v>
      </c>
      <c r="Y36" s="195">
        <f>IF([1]EQOUN!DI40&gt;0,[1]COU!FD40/[1]EQOUN!DI40,0)</f>
        <v>0</v>
      </c>
      <c r="Z36" s="195">
        <f>IF([1]EQOUN!DI40&gt;0,[1]COU!$FG$10/[1]EQOUN!DI40,0)</f>
        <v>0</v>
      </c>
      <c r="AA36" s="197">
        <f>IF([1]COU!$EY40&gt;0,[1]COU!$FC40/[1]COU!$EY40,0)</f>
        <v>2.1700392906012264E-2</v>
      </c>
      <c r="AB36" s="195"/>
      <c r="AC36" s="197">
        <f>IF([1]COU!EY40&gt;0,[1]EQOUM!N40/[1]COU!EY40,0)</f>
        <v>0</v>
      </c>
      <c r="AD36" s="197">
        <f>IF([1]EQOUN!DJ40&gt;0,[1]EQOUN!DP40/[1]EQOUN!DJ40,0)</f>
        <v>0</v>
      </c>
      <c r="AE36" s="197">
        <f>IF([1]EQOUN!F40&gt;0,[1]EQOUN!N40/[1]EQOUN!F40,0)</f>
        <v>0</v>
      </c>
      <c r="AF36" s="195">
        <f>[1]COU!$FJ40/[1]COU!$FA40</f>
        <v>0</v>
      </c>
      <c r="AG36" s="196"/>
      <c r="AH36" s="238">
        <f t="shared" si="10"/>
        <v>1.06451132</v>
      </c>
      <c r="AI36" s="238">
        <f t="shared" si="11"/>
        <v>602.91999999999996</v>
      </c>
      <c r="AJ36" s="238">
        <f t="shared" si="12"/>
        <v>641.81516505439993</v>
      </c>
      <c r="AK36" s="156"/>
      <c r="AL36" s="239">
        <v>1</v>
      </c>
      <c r="AM36" s="280" t="str">
        <f t="shared" si="24"/>
        <v>-</v>
      </c>
      <c r="AN36" s="280" t="str">
        <f t="shared" si="13"/>
        <v>-</v>
      </c>
      <c r="AO36" s="280"/>
      <c r="AP36" s="280">
        <v>1</v>
      </c>
      <c r="AQ36" s="280" t="str">
        <f t="shared" si="14"/>
        <v>-</v>
      </c>
      <c r="AR36" s="280" t="str">
        <f t="shared" si="15"/>
        <v>-</v>
      </c>
      <c r="AS36" s="280"/>
      <c r="AT36" s="280">
        <v>1</v>
      </c>
      <c r="AU36" s="280">
        <f t="shared" si="16"/>
        <v>641.81516505439993</v>
      </c>
      <c r="AV36" s="280">
        <f t="shared" si="17"/>
        <v>602.91999999999996</v>
      </c>
      <c r="AW36" s="280"/>
      <c r="AX36" s="280">
        <v>1</v>
      </c>
      <c r="AY36" s="280">
        <f t="shared" si="18"/>
        <v>641.81516505439993</v>
      </c>
      <c r="AZ36" s="240">
        <f t="shared" si="25"/>
        <v>602.91999999999996</v>
      </c>
      <c r="BA36" s="241"/>
      <c r="BB36" s="242">
        <v>1</v>
      </c>
      <c r="BC36" s="283" t="str">
        <f t="shared" si="20"/>
        <v>-</v>
      </c>
      <c r="BD36" s="283"/>
      <c r="BE36" s="283">
        <v>1</v>
      </c>
      <c r="BF36" s="283" t="str">
        <f t="shared" si="21"/>
        <v>-</v>
      </c>
      <c r="BG36" s="283"/>
      <c r="BH36" s="283">
        <v>1</v>
      </c>
      <c r="BI36" s="283">
        <f t="shared" si="22"/>
        <v>641.81516505439993</v>
      </c>
      <c r="BJ36" s="283"/>
      <c r="BK36" s="283">
        <v>1</v>
      </c>
      <c r="BL36" s="283">
        <f t="shared" si="23"/>
        <v>641.81516505439993</v>
      </c>
      <c r="BM36" s="243"/>
      <c r="BN36" s="244"/>
    </row>
    <row r="37" spans="1:66" ht="18" x14ac:dyDescent="0.2">
      <c r="A37" s="188" t="str">
        <f>[1]COU!$B41</f>
        <v>Huevos</v>
      </c>
      <c r="B37" s="189" t="str">
        <f>[1]COU!$A41</f>
        <v>NP032</v>
      </c>
      <c r="C37" s="190"/>
      <c r="D37" s="191">
        <f>[1]COU!$EY41-[1]EQOUN!$DI41</f>
        <v>-3162.8156820589406</v>
      </c>
      <c r="E37" s="233">
        <f>[1]COU!$EY41/[1]COU!$FA41</f>
        <v>1.1151176377947903E-2</v>
      </c>
      <c r="F37" s="234">
        <f>[1]EQOUM!U41/[1]COU!FA41</f>
        <v>1.2773232073434299E-3</v>
      </c>
      <c r="G37" s="234">
        <f>[1]EQOUN!DI41/[1]COU!FA41</f>
        <v>6.5290098733639529E-2</v>
      </c>
      <c r="H37" s="192">
        <f>IF([1]COU!$ET41&gt;0,[1]EQOUN!$DI41/[1]COU!$ET41,0)</f>
        <v>6.6026370435966722E-2</v>
      </c>
      <c r="I37" s="192">
        <f>([1]EQOUN!$DI41-[1]COU!$EY41)/[1]COU!$FA41</f>
        <v>5.4138922355691621E-2</v>
      </c>
      <c r="J37" s="192" t="str">
        <f t="shared" si="5"/>
        <v>EXPORTABLE</v>
      </c>
      <c r="K37" s="192" t="str">
        <f t="shared" si="0"/>
        <v>No transable</v>
      </c>
      <c r="L37" s="235">
        <v>1</v>
      </c>
      <c r="M37" s="192" t="str">
        <f t="shared" si="6"/>
        <v>Transable</v>
      </c>
      <c r="N37" s="235">
        <f t="shared" si="7"/>
        <v>0</v>
      </c>
      <c r="O37" s="236" t="str">
        <f t="shared" si="1"/>
        <v>Transable</v>
      </c>
      <c r="P37" s="195" t="str">
        <f t="shared" si="8"/>
        <v>EXPORTABLE</v>
      </c>
      <c r="Q37" s="237">
        <f t="shared" si="9"/>
        <v>0</v>
      </c>
      <c r="R37" s="195">
        <f t="shared" si="2"/>
        <v>0</v>
      </c>
      <c r="S37" s="195">
        <f t="shared" si="3"/>
        <v>0</v>
      </c>
      <c r="T37" s="195">
        <f t="shared" si="4"/>
        <v>0</v>
      </c>
      <c r="U37" s="195">
        <f>IF(Q37=1,D37/[1]COU!FA41,0)</f>
        <v>0</v>
      </c>
      <c r="V37" s="196"/>
      <c r="W37" s="195">
        <f>[1]COU!$FE41/[1]COU!$FA41</f>
        <v>0</v>
      </c>
      <c r="X37" s="195">
        <f>[1]COU!$FB41/[1]COU!$FA41</f>
        <v>1.5789430737681121E-4</v>
      </c>
      <c r="Y37" s="195">
        <f>IF([1]EQOUN!DI41&gt;0,[1]COU!FD41/[1]EQOUN!DI41,0)</f>
        <v>0</v>
      </c>
      <c r="Z37" s="195">
        <f>IF([1]EQOUN!DI41&gt;0,[1]COU!$FG$10/[1]EQOUN!DI41,0)</f>
        <v>0</v>
      </c>
      <c r="AA37" s="197">
        <f>IF([1]COU!$EY41&gt;0,[1]COU!$FC41/[1]COU!$EY41,0)</f>
        <v>5.2892266742940897E-4</v>
      </c>
      <c r="AB37" s="195"/>
      <c r="AC37" s="197">
        <f>IF([1]COU!EY41&gt;0,[1]EQOUM!N41/[1]COU!EY41,0)</f>
        <v>6.0419036117630046E-4</v>
      </c>
      <c r="AD37" s="197">
        <f>IF([1]EQOUN!DJ41&gt;0,[1]EQOUN!DP41/[1]EQOUN!DJ41,0)</f>
        <v>4.9145065184880848E-3</v>
      </c>
      <c r="AE37" s="197">
        <f>IF([1]EQOUN!F41&gt;0,[1]EQOUN!N41/[1]EQOUN!F41,0)</f>
        <v>0.34860984245248677</v>
      </c>
      <c r="AF37" s="195">
        <f>[1]COU!$FJ41/[1]COU!$FA41</f>
        <v>0.34472909646464928</v>
      </c>
      <c r="AG37" s="196"/>
      <c r="AH37" s="238">
        <f t="shared" si="10"/>
        <v>1.06451132</v>
      </c>
      <c r="AI37" s="238">
        <f t="shared" si="11"/>
        <v>602.91999999999996</v>
      </c>
      <c r="AJ37" s="238">
        <f t="shared" si="12"/>
        <v>641.81516505439993</v>
      </c>
      <c r="AK37" s="156"/>
      <c r="AL37" s="239">
        <v>1</v>
      </c>
      <c r="AM37" s="280" t="str">
        <f t="shared" si="24"/>
        <v>-</v>
      </c>
      <c r="AN37" s="280" t="str">
        <f t="shared" si="13"/>
        <v>-</v>
      </c>
      <c r="AO37" s="280"/>
      <c r="AP37" s="280">
        <v>1</v>
      </c>
      <c r="AQ37" s="280" t="str">
        <f t="shared" si="14"/>
        <v>-</v>
      </c>
      <c r="AR37" s="280" t="str">
        <f t="shared" si="15"/>
        <v>-</v>
      </c>
      <c r="AS37" s="280"/>
      <c r="AT37" s="280">
        <v>1</v>
      </c>
      <c r="AU37" s="280">
        <f t="shared" si="16"/>
        <v>638.85211078427312</v>
      </c>
      <c r="AV37" s="280">
        <f t="shared" si="17"/>
        <v>599.76579518767562</v>
      </c>
      <c r="AW37" s="280"/>
      <c r="AX37" s="280">
        <v>1</v>
      </c>
      <c r="AY37" s="280">
        <f t="shared" si="18"/>
        <v>849.03595699572645</v>
      </c>
      <c r="AZ37" s="240">
        <f t="shared" si="25"/>
        <v>823.50887876090678</v>
      </c>
      <c r="BA37" s="241"/>
      <c r="BB37" s="242">
        <v>1</v>
      </c>
      <c r="BC37" s="283" t="str">
        <f t="shared" si="20"/>
        <v>-</v>
      </c>
      <c r="BD37" s="283"/>
      <c r="BE37" s="283">
        <v>1</v>
      </c>
      <c r="BF37" s="283" t="str">
        <f t="shared" si="21"/>
        <v>-</v>
      </c>
      <c r="BG37" s="283"/>
      <c r="BH37" s="283">
        <v>1</v>
      </c>
      <c r="BI37" s="283">
        <f t="shared" si="22"/>
        <v>638.66096024207559</v>
      </c>
      <c r="BJ37" s="283"/>
      <c r="BK37" s="283">
        <v>1</v>
      </c>
      <c r="BL37" s="283">
        <f t="shared" si="23"/>
        <v>862.40404381530675</v>
      </c>
      <c r="BM37" s="243"/>
      <c r="BN37" s="244"/>
    </row>
    <row r="38" spans="1:66" ht="18" x14ac:dyDescent="0.2">
      <c r="A38" s="188" t="str">
        <f>[1]COU!$B42</f>
        <v>Leche cruda</v>
      </c>
      <c r="B38" s="189" t="str">
        <f>[1]COU!$A42</f>
        <v>NP033</v>
      </c>
      <c r="C38" s="190"/>
      <c r="D38" s="191">
        <f>[1]COU!$EY42-[1]EQOUN!$DI42</f>
        <v>0</v>
      </c>
      <c r="E38" s="233">
        <f>[1]COU!$EY42/[1]COU!$FA42</f>
        <v>0</v>
      </c>
      <c r="F38" s="234">
        <f>[1]EQOUM!U42/[1]COU!FA42</f>
        <v>0</v>
      </c>
      <c r="G38" s="234">
        <f>[1]EQOUN!DI42/[1]COU!FA42</f>
        <v>0</v>
      </c>
      <c r="H38" s="192">
        <f>IF([1]COU!$ET42&gt;0,[1]EQOUN!$DI42/[1]COU!$ET42,0)</f>
        <v>0</v>
      </c>
      <c r="I38" s="192">
        <f>([1]EQOUN!$DI42-[1]COU!$EY42)/[1]COU!$FA42</f>
        <v>0</v>
      </c>
      <c r="J38" s="192" t="str">
        <f t="shared" si="5"/>
        <v>AMBOS</v>
      </c>
      <c r="K38" s="192" t="str">
        <f t="shared" si="0"/>
        <v>No transable</v>
      </c>
      <c r="L38" s="235">
        <v>1</v>
      </c>
      <c r="M38" s="192" t="str">
        <f t="shared" si="6"/>
        <v>Transable</v>
      </c>
      <c r="N38" s="235">
        <f t="shared" si="7"/>
        <v>1</v>
      </c>
      <c r="O38" s="236" t="str">
        <f t="shared" si="1"/>
        <v>No Transable</v>
      </c>
      <c r="P38" s="195" t="str">
        <f t="shared" si="8"/>
        <v>No Transable</v>
      </c>
      <c r="Q38" s="237">
        <f t="shared" si="9"/>
        <v>1</v>
      </c>
      <c r="R38" s="195">
        <f t="shared" si="2"/>
        <v>0</v>
      </c>
      <c r="S38" s="195">
        <f t="shared" si="3"/>
        <v>0</v>
      </c>
      <c r="T38" s="195">
        <f t="shared" si="4"/>
        <v>0</v>
      </c>
      <c r="U38" s="195">
        <f>IF(Q38=1,D38/[1]COU!FA42,0)</f>
        <v>0</v>
      </c>
      <c r="V38" s="196"/>
      <c r="W38" s="195">
        <f>[1]COU!$FE42/[1]COU!$FA42</f>
        <v>0</v>
      </c>
      <c r="X38" s="195">
        <f>[1]COU!$FB42/[1]COU!$FA42</f>
        <v>0</v>
      </c>
      <c r="Y38" s="195">
        <f>IF([1]EQOUN!DI42&gt;0,[1]COU!FD42/[1]EQOUN!DI42,0)</f>
        <v>0</v>
      </c>
      <c r="Z38" s="195">
        <f>IF([1]EQOUN!DI42&gt;0,[1]COU!$FG$10/[1]EQOUN!DI42,0)</f>
        <v>0</v>
      </c>
      <c r="AA38" s="197">
        <f>IF([1]COU!$EY42&gt;0,[1]COU!$FC42/[1]COU!$EY42,0)</f>
        <v>0</v>
      </c>
      <c r="AB38" s="195"/>
      <c r="AC38" s="197">
        <f>IF([1]COU!EY42&gt;0,[1]EQOUM!N42/[1]COU!EY42,0)</f>
        <v>0</v>
      </c>
      <c r="AD38" s="197">
        <f>IF([1]EQOUN!DJ42&gt;0,[1]EQOUN!DP42/[1]EQOUN!DJ42,0)</f>
        <v>0</v>
      </c>
      <c r="AE38" s="197">
        <f>IF([1]EQOUN!F42&gt;0,[1]EQOUN!N42/[1]EQOUN!F42,0)</f>
        <v>5.1616454543171493E-3</v>
      </c>
      <c r="AF38" s="195">
        <f>[1]COU!$FJ42/[1]COU!$FA42</f>
        <v>5.1616454543171502E-3</v>
      </c>
      <c r="AG38" s="196"/>
      <c r="AH38" s="238">
        <f t="shared" si="10"/>
        <v>1.06451132</v>
      </c>
      <c r="AI38" s="238">
        <f t="shared" si="11"/>
        <v>602.91999999999996</v>
      </c>
      <c r="AJ38" s="238">
        <f t="shared" si="12"/>
        <v>641.81516505439993</v>
      </c>
      <c r="AK38" s="156"/>
      <c r="AL38" s="239">
        <v>1</v>
      </c>
      <c r="AM38" s="280" t="str">
        <f t="shared" si="24"/>
        <v>-</v>
      </c>
      <c r="AN38" s="280" t="str">
        <f t="shared" si="13"/>
        <v>-</v>
      </c>
      <c r="AO38" s="280"/>
      <c r="AP38" s="280">
        <v>1</v>
      </c>
      <c r="AQ38" s="280" t="str">
        <f t="shared" si="14"/>
        <v>-</v>
      </c>
      <c r="AR38" s="280" t="str">
        <f t="shared" si="15"/>
        <v>-</v>
      </c>
      <c r="AS38" s="280"/>
      <c r="AT38" s="280">
        <v>1</v>
      </c>
      <c r="AU38" s="280" t="str">
        <f t="shared" si="16"/>
        <v>-</v>
      </c>
      <c r="AV38" s="280" t="str">
        <f t="shared" si="17"/>
        <v>-</v>
      </c>
      <c r="AW38" s="280"/>
      <c r="AX38" s="280">
        <v>1</v>
      </c>
      <c r="AY38" s="280" t="str">
        <f t="shared" si="18"/>
        <v>-</v>
      </c>
      <c r="AZ38" s="240" t="str">
        <f t="shared" si="25"/>
        <v>-</v>
      </c>
      <c r="BA38" s="241"/>
      <c r="BB38" s="242">
        <v>1</v>
      </c>
      <c r="BC38" s="283" t="str">
        <f t="shared" si="20"/>
        <v>-</v>
      </c>
      <c r="BD38" s="283"/>
      <c r="BE38" s="283">
        <v>1</v>
      </c>
      <c r="BF38" s="283" t="str">
        <f t="shared" si="21"/>
        <v>-</v>
      </c>
      <c r="BG38" s="283"/>
      <c r="BH38" s="283">
        <v>1</v>
      </c>
      <c r="BI38" s="283" t="str">
        <f t="shared" si="22"/>
        <v>-</v>
      </c>
      <c r="BJ38" s="283"/>
      <c r="BK38" s="283">
        <v>1</v>
      </c>
      <c r="BL38" s="283" t="str">
        <f t="shared" si="23"/>
        <v>-</v>
      </c>
      <c r="BM38" s="243"/>
      <c r="BN38" s="244"/>
    </row>
    <row r="39" spans="1:66" ht="18" x14ac:dyDescent="0.2">
      <c r="A39" s="188" t="str">
        <f>[1]COU!$B43</f>
        <v>Otros productos animales n.c.p.</v>
      </c>
      <c r="B39" s="189" t="str">
        <f>[1]COU!$A43</f>
        <v>NP034</v>
      </c>
      <c r="C39" s="190"/>
      <c r="D39" s="191">
        <f>[1]COU!$EY43-[1]EQOUN!$DI43</f>
        <v>138.38011962515372</v>
      </c>
      <c r="E39" s="233">
        <f>[1]COU!$EY43/[1]COU!$FA43</f>
        <v>4.6922262697469588E-2</v>
      </c>
      <c r="F39" s="234">
        <f>[1]EQOUM!U43/[1]COU!FA43</f>
        <v>2.188875861879843E-2</v>
      </c>
      <c r="G39" s="234">
        <f>[1]EQOUN!DI43/[1]COU!FA43</f>
        <v>5.7382826655744655E-4</v>
      </c>
      <c r="H39" s="192">
        <f>IF([1]COU!$ET43&gt;0,[1]EQOUN!$DI43/[1]COU!$ET43,0)</f>
        <v>6.0207918420331259E-4</v>
      </c>
      <c r="I39" s="192">
        <f>([1]EQOUN!$DI43-[1]COU!$EY43)/[1]COU!$FA43</f>
        <v>-4.6348434430912147E-2</v>
      </c>
      <c r="J39" s="192" t="str">
        <f t="shared" si="5"/>
        <v>AMBOS</v>
      </c>
      <c r="K39" s="192" t="str">
        <f t="shared" si="0"/>
        <v>No transable</v>
      </c>
      <c r="L39" s="235">
        <v>1</v>
      </c>
      <c r="M39" s="192" t="str">
        <f t="shared" si="6"/>
        <v>Transable</v>
      </c>
      <c r="N39" s="235">
        <f t="shared" si="7"/>
        <v>1</v>
      </c>
      <c r="O39" s="236" t="str">
        <f t="shared" si="1"/>
        <v>No Transable</v>
      </c>
      <c r="P39" s="195" t="str">
        <f t="shared" si="8"/>
        <v>No Transable</v>
      </c>
      <c r="Q39" s="237">
        <f t="shared" si="9"/>
        <v>1</v>
      </c>
      <c r="R39" s="195">
        <f t="shared" si="2"/>
        <v>4.6922262697469588E-2</v>
      </c>
      <c r="S39" s="195">
        <f t="shared" si="3"/>
        <v>2.188875861879843E-2</v>
      </c>
      <c r="T39" s="195">
        <f t="shared" si="4"/>
        <v>6.0207918420331259E-4</v>
      </c>
      <c r="U39" s="195">
        <f>IF(Q39=1,D39/[1]COU!FA43,0)</f>
        <v>4.6348434430912147E-2</v>
      </c>
      <c r="V39" s="196"/>
      <c r="W39" s="195">
        <f>[1]COU!$FE43/[1]COU!$FA43</f>
        <v>0</v>
      </c>
      <c r="X39" s="195">
        <f>[1]COU!$FB43/[1]COU!$FA43</f>
        <v>4.008647116506808E-8</v>
      </c>
      <c r="Y39" s="195">
        <f>IF([1]EQOUN!DI43&gt;0,[1]COU!FD43/[1]EQOUN!DI43,0)</f>
        <v>0</v>
      </c>
      <c r="Z39" s="195">
        <f>IF([1]EQOUN!DI43&gt;0,[1]COU!$FG$10/[1]EQOUN!DI43,0)</f>
        <v>0</v>
      </c>
      <c r="AA39" s="197">
        <f>IF([1]COU!$EY43&gt;0,[1]COU!$FC43/[1]COU!$EY43,0)</f>
        <v>7.3803265137152129E-4</v>
      </c>
      <c r="AB39" s="195"/>
      <c r="AC39" s="197">
        <f>IF([1]COU!EY43&gt;0,[1]EQOUM!N43/[1]COU!EY43,0)</f>
        <v>0</v>
      </c>
      <c r="AD39" s="197">
        <f>IF([1]EQOUN!DJ43&gt;0,[1]EQOUN!DP43/[1]EQOUN!DJ43,0)</f>
        <v>0</v>
      </c>
      <c r="AE39" s="197">
        <f>IF([1]EQOUN!F43&gt;0,[1]EQOUN!N43/[1]EQOUN!F43,0)</f>
        <v>0</v>
      </c>
      <c r="AF39" s="195">
        <f>[1]COU!$FJ43/[1]COU!$FA43</f>
        <v>0</v>
      </c>
      <c r="AG39" s="196"/>
      <c r="AH39" s="238">
        <f t="shared" si="10"/>
        <v>1.06451132</v>
      </c>
      <c r="AI39" s="238">
        <f t="shared" si="11"/>
        <v>602.91999999999996</v>
      </c>
      <c r="AJ39" s="238">
        <f t="shared" si="12"/>
        <v>641.81516505439993</v>
      </c>
      <c r="AK39" s="245"/>
      <c r="AL39" s="239">
        <v>1</v>
      </c>
      <c r="AM39" s="280" t="str">
        <f t="shared" si="24"/>
        <v>-</v>
      </c>
      <c r="AN39" s="280" t="str">
        <f t="shared" si="13"/>
        <v>-</v>
      </c>
      <c r="AO39" s="280"/>
      <c r="AP39" s="280">
        <v>1</v>
      </c>
      <c r="AQ39" s="280" t="str">
        <f t="shared" si="14"/>
        <v>-</v>
      </c>
      <c r="AR39" s="280" t="str">
        <f t="shared" si="15"/>
        <v>-</v>
      </c>
      <c r="AS39" s="280"/>
      <c r="AT39" s="280">
        <v>1</v>
      </c>
      <c r="AU39" s="280" t="str">
        <f t="shared" si="16"/>
        <v>-</v>
      </c>
      <c r="AV39" s="280" t="str">
        <f t="shared" si="17"/>
        <v>-</v>
      </c>
      <c r="AW39" s="280"/>
      <c r="AX39" s="280">
        <v>1</v>
      </c>
      <c r="AY39" s="280" t="str">
        <f t="shared" si="18"/>
        <v>-</v>
      </c>
      <c r="AZ39" s="240" t="str">
        <f t="shared" si="25"/>
        <v>-</v>
      </c>
      <c r="BA39" s="241"/>
      <c r="BB39" s="242">
        <v>1</v>
      </c>
      <c r="BC39" s="283" t="str">
        <f t="shared" si="20"/>
        <v>-</v>
      </c>
      <c r="BD39" s="283"/>
      <c r="BE39" s="283">
        <v>1</v>
      </c>
      <c r="BF39" s="283" t="str">
        <f t="shared" si="21"/>
        <v>-</v>
      </c>
      <c r="BG39" s="283"/>
      <c r="BH39" s="283">
        <v>1</v>
      </c>
      <c r="BI39" s="283" t="str">
        <f t="shared" si="22"/>
        <v>-</v>
      </c>
      <c r="BJ39" s="283"/>
      <c r="BK39" s="283">
        <v>1</v>
      </c>
      <c r="BL39" s="283" t="str">
        <f t="shared" si="23"/>
        <v>-</v>
      </c>
      <c r="BM39" s="243"/>
      <c r="BN39" s="244"/>
    </row>
    <row r="40" spans="1:66" ht="18" x14ac:dyDescent="0.2">
      <c r="A40" s="188" t="str">
        <f>[1]COU!$B44</f>
        <v>Servicios de apoyo a la agricultura, la ganadería y actividades postcosecha</v>
      </c>
      <c r="B40" s="189" t="str">
        <f>[1]COU!$A44</f>
        <v>NP035</v>
      </c>
      <c r="C40" s="190"/>
      <c r="D40" s="191">
        <f>[1]COU!$EY44-[1]EQOUN!$DI44</f>
        <v>0</v>
      </c>
      <c r="E40" s="233">
        <f>[1]COU!$EY44/[1]COU!$FA44</f>
        <v>0</v>
      </c>
      <c r="F40" s="234">
        <f>[1]EQOUM!U44/[1]COU!FA44</f>
        <v>0</v>
      </c>
      <c r="G40" s="234">
        <f>[1]EQOUN!DI44/[1]COU!FA44</f>
        <v>0</v>
      </c>
      <c r="H40" s="192">
        <f>IF([1]COU!$ET44&gt;0,[1]EQOUN!$DI44/[1]COU!$ET44,0)</f>
        <v>0</v>
      </c>
      <c r="I40" s="192">
        <f>([1]EQOUN!$DI44-[1]COU!$EY44)/[1]COU!$FA44</f>
        <v>0</v>
      </c>
      <c r="J40" s="192" t="str">
        <f t="shared" si="5"/>
        <v>AMBOS</v>
      </c>
      <c r="K40" s="192" t="str">
        <f t="shared" si="0"/>
        <v>No transable</v>
      </c>
      <c r="L40" s="235"/>
      <c r="M40" s="192" t="str">
        <f t="shared" si="6"/>
        <v>No transable</v>
      </c>
      <c r="N40" s="235">
        <f t="shared" si="7"/>
        <v>1</v>
      </c>
      <c r="O40" s="236" t="str">
        <f t="shared" si="1"/>
        <v>No transable</v>
      </c>
      <c r="P40" s="195" t="str">
        <f t="shared" si="8"/>
        <v>No transable</v>
      </c>
      <c r="Q40" s="237">
        <f t="shared" si="9"/>
        <v>1</v>
      </c>
      <c r="R40" s="195">
        <f t="shared" si="2"/>
        <v>0</v>
      </c>
      <c r="S40" s="195">
        <f t="shared" si="3"/>
        <v>0</v>
      </c>
      <c r="T40" s="195">
        <f t="shared" si="4"/>
        <v>0</v>
      </c>
      <c r="U40" s="195">
        <f>IF(Q40=1,D40/[1]COU!FA44,0)</f>
        <v>0</v>
      </c>
      <c r="V40" s="196"/>
      <c r="W40" s="195">
        <f>[1]COU!$FE44/[1]COU!$FA44</f>
        <v>0</v>
      </c>
      <c r="X40" s="195">
        <f>[1]COU!$FB44/[1]COU!$FA44</f>
        <v>0</v>
      </c>
      <c r="Y40" s="195">
        <f>IF([1]EQOUN!DI44&gt;0,[1]COU!FD44/[1]EQOUN!DI44,0)</f>
        <v>0</v>
      </c>
      <c r="Z40" s="195">
        <f>IF([1]EQOUN!DI44&gt;0,[1]COU!$FG$10/[1]EQOUN!DI44,0)</f>
        <v>0</v>
      </c>
      <c r="AA40" s="197">
        <f>IF([1]COU!$EY44&gt;0,[1]COU!$FC44/[1]COU!$EY44,0)</f>
        <v>0</v>
      </c>
      <c r="AB40" s="195"/>
      <c r="AC40" s="197">
        <f>IF([1]COU!EY44&gt;0,[1]EQOUM!N44/[1]COU!EY44,0)</f>
        <v>0</v>
      </c>
      <c r="AD40" s="197">
        <f>IF([1]EQOUN!DJ44&gt;0,[1]EQOUN!DP44/[1]EQOUN!DJ44,0)</f>
        <v>0</v>
      </c>
      <c r="AE40" s="197">
        <f>IF([1]EQOUN!F44&gt;0,[1]EQOUN!N44/[1]EQOUN!F44,0)</f>
        <v>0</v>
      </c>
      <c r="AF40" s="195">
        <f>[1]COU!$FJ44/[1]COU!$FA44</f>
        <v>0</v>
      </c>
      <c r="AG40" s="196"/>
      <c r="AH40" s="238">
        <f t="shared" si="10"/>
        <v>1.06451132</v>
      </c>
      <c r="AI40" s="238">
        <f t="shared" si="11"/>
        <v>602.91999999999996</v>
      </c>
      <c r="AJ40" s="238">
        <f t="shared" si="12"/>
        <v>641.81516505439993</v>
      </c>
      <c r="AK40" s="246"/>
      <c r="AL40" s="239">
        <v>1</v>
      </c>
      <c r="AM40" s="280" t="str">
        <f t="shared" si="24"/>
        <v>-</v>
      </c>
      <c r="AN40" s="280" t="str">
        <f t="shared" si="13"/>
        <v>-</v>
      </c>
      <c r="AO40" s="280"/>
      <c r="AP40" s="280">
        <v>1</v>
      </c>
      <c r="AQ40" s="280" t="str">
        <f t="shared" si="14"/>
        <v>-</v>
      </c>
      <c r="AR40" s="280" t="str">
        <f t="shared" si="15"/>
        <v>-</v>
      </c>
      <c r="AS40" s="280"/>
      <c r="AT40" s="280">
        <v>1</v>
      </c>
      <c r="AU40" s="280" t="str">
        <f t="shared" si="16"/>
        <v>-</v>
      </c>
      <c r="AV40" s="280" t="str">
        <f t="shared" si="17"/>
        <v>-</v>
      </c>
      <c r="AW40" s="280"/>
      <c r="AX40" s="280">
        <v>1</v>
      </c>
      <c r="AY40" s="280" t="str">
        <f t="shared" si="18"/>
        <v>-</v>
      </c>
      <c r="AZ40" s="240" t="str">
        <f t="shared" si="25"/>
        <v>-</v>
      </c>
      <c r="BA40" s="241"/>
      <c r="BB40" s="242">
        <v>1</v>
      </c>
      <c r="BC40" s="283" t="str">
        <f t="shared" si="20"/>
        <v>-</v>
      </c>
      <c r="BD40" s="283"/>
      <c r="BE40" s="283">
        <v>1</v>
      </c>
      <c r="BF40" s="283" t="str">
        <f t="shared" si="21"/>
        <v>-</v>
      </c>
      <c r="BG40" s="283"/>
      <c r="BH40" s="283">
        <v>1</v>
      </c>
      <c r="BI40" s="283" t="str">
        <f t="shared" si="22"/>
        <v>-</v>
      </c>
      <c r="BJ40" s="283"/>
      <c r="BK40" s="283">
        <v>1</v>
      </c>
      <c r="BL40" s="283" t="str">
        <f t="shared" si="23"/>
        <v>-</v>
      </c>
      <c r="BM40" s="243"/>
      <c r="BN40" s="244"/>
    </row>
    <row r="41" spans="1:66" ht="18" x14ac:dyDescent="0.2">
      <c r="A41" s="188" t="str">
        <f>[1]COU!$B45</f>
        <v>Productos de la silvicultura, de la extracción de la madera y de la caza</v>
      </c>
      <c r="B41" s="189" t="str">
        <f>[1]COU!$A45</f>
        <v>NP036</v>
      </c>
      <c r="C41" s="190"/>
      <c r="D41" s="191">
        <f>[1]COU!$EY45-[1]EQOUN!$DI45</f>
        <v>-46328.227082704652</v>
      </c>
      <c r="E41" s="233">
        <f>[1]COU!$EY45/[1]COU!$FA45</f>
        <v>9.7299170951604813E-3</v>
      </c>
      <c r="F41" s="234">
        <f>[1]EQOUM!U45/[1]COU!FA45</f>
        <v>7.4897542104356198E-3</v>
      </c>
      <c r="G41" s="234">
        <f>[1]EQOUN!DI45/[1]COU!FA45</f>
        <v>0.55323660707109967</v>
      </c>
      <c r="H41" s="192">
        <f>IF([1]COU!$ET45&gt;0,[1]EQOUN!$DI45/[1]COU!$ET45,0)</f>
        <v>0.55867244363097979</v>
      </c>
      <c r="I41" s="192">
        <f>([1]EQOUN!$DI45-[1]COU!$EY45)/[1]COU!$FA45</f>
        <v>0.54350668997593909</v>
      </c>
      <c r="J41" s="192" t="str">
        <f t="shared" si="5"/>
        <v>EXPORTABLE</v>
      </c>
      <c r="K41" s="192" t="str">
        <f t="shared" si="0"/>
        <v>Transable</v>
      </c>
      <c r="L41" s="235"/>
      <c r="M41" s="192" t="str">
        <f t="shared" si="6"/>
        <v>Transable</v>
      </c>
      <c r="N41" s="235">
        <f t="shared" si="7"/>
        <v>0</v>
      </c>
      <c r="O41" s="236" t="str">
        <f t="shared" si="1"/>
        <v>Transable</v>
      </c>
      <c r="P41" s="195" t="str">
        <f t="shared" si="8"/>
        <v>EXPORTABLE</v>
      </c>
      <c r="Q41" s="237">
        <f t="shared" si="9"/>
        <v>0</v>
      </c>
      <c r="R41" s="195">
        <f t="shared" si="2"/>
        <v>0</v>
      </c>
      <c r="S41" s="195">
        <f t="shared" si="3"/>
        <v>0</v>
      </c>
      <c r="T41" s="195">
        <f t="shared" si="4"/>
        <v>0</v>
      </c>
      <c r="U41" s="195">
        <f>IF(Q41=1,D41/[1]COU!FA45,0)</f>
        <v>0</v>
      </c>
      <c r="V41" s="196"/>
      <c r="W41" s="195">
        <f>[1]COU!$FE45/[1]COU!$FA45</f>
        <v>0</v>
      </c>
      <c r="X41" s="195">
        <f>[1]COU!$FB45/[1]COU!$FA45</f>
        <v>2.7800258381220294E-3</v>
      </c>
      <c r="Y41" s="195">
        <f>IF([1]EQOUN!DI45&gt;0,[1]COU!FD45/[1]EQOUN!DI45,0)</f>
        <v>0</v>
      </c>
      <c r="Z41" s="195">
        <f>IF([1]EQOUN!DI45&gt;0,[1]COU!$FG$10/[1]EQOUN!DI45,0)</f>
        <v>0</v>
      </c>
      <c r="AA41" s="197">
        <f>IF([1]COU!$EY45&gt;0,[1]COU!$FC45/[1]COU!$EY45,0)</f>
        <v>6.5894367263628004E-3</v>
      </c>
      <c r="AB41" s="195"/>
      <c r="AC41" s="197">
        <f>IF([1]COU!EY45&gt;0,[1]EQOUM!N45/[1]COU!EY45,0)</f>
        <v>0</v>
      </c>
      <c r="AD41" s="197">
        <f>IF([1]EQOUN!DJ45&gt;0,[1]EQOUN!DP45/[1]EQOUN!DJ45,0)</f>
        <v>0</v>
      </c>
      <c r="AE41" s="197">
        <f>IF([1]EQOUN!F45&gt;0,[1]EQOUN!N45/[1]EQOUN!F45,0)</f>
        <v>0</v>
      </c>
      <c r="AF41" s="195">
        <f>[1]COU!$FJ45/[1]COU!$FA45</f>
        <v>0</v>
      </c>
      <c r="AG41" s="196"/>
      <c r="AH41" s="238">
        <f t="shared" si="10"/>
        <v>1.06451132</v>
      </c>
      <c r="AI41" s="238">
        <f t="shared" si="11"/>
        <v>602.91999999999996</v>
      </c>
      <c r="AJ41" s="238">
        <f t="shared" si="12"/>
        <v>641.81516505439993</v>
      </c>
      <c r="AK41" s="245"/>
      <c r="AL41" s="239">
        <v>1</v>
      </c>
      <c r="AM41" s="280" t="str">
        <f t="shared" si="24"/>
        <v>-</v>
      </c>
      <c r="AN41" s="280" t="str">
        <f t="shared" si="13"/>
        <v>-</v>
      </c>
      <c r="AO41" s="280"/>
      <c r="AP41" s="280">
        <v>1</v>
      </c>
      <c r="AQ41" s="280" t="str">
        <f t="shared" si="14"/>
        <v>-</v>
      </c>
      <c r="AR41" s="280" t="str">
        <f t="shared" si="15"/>
        <v>-</v>
      </c>
      <c r="AS41" s="280"/>
      <c r="AT41" s="280">
        <v>1</v>
      </c>
      <c r="AU41" s="280">
        <f t="shared" si="16"/>
        <v>641.81516505439993</v>
      </c>
      <c r="AV41" s="280">
        <f t="shared" si="17"/>
        <v>602.91999999999996</v>
      </c>
      <c r="AW41" s="280"/>
      <c r="AX41" s="280">
        <v>1</v>
      </c>
      <c r="AY41" s="280">
        <f t="shared" si="18"/>
        <v>641.81516505439993</v>
      </c>
      <c r="AZ41" s="240">
        <f t="shared" si="25"/>
        <v>602.91999999999996</v>
      </c>
      <c r="BA41" s="241"/>
      <c r="BB41" s="242">
        <v>1</v>
      </c>
      <c r="BC41" s="283" t="str">
        <f t="shared" si="20"/>
        <v>-</v>
      </c>
      <c r="BD41" s="283"/>
      <c r="BE41" s="283">
        <v>1</v>
      </c>
      <c r="BF41" s="283" t="str">
        <f t="shared" si="21"/>
        <v>-</v>
      </c>
      <c r="BG41" s="283"/>
      <c r="BH41" s="283">
        <v>1</v>
      </c>
      <c r="BI41" s="283">
        <f t="shared" si="22"/>
        <v>641.81516505439993</v>
      </c>
      <c r="BJ41" s="283"/>
      <c r="BK41" s="283">
        <v>1</v>
      </c>
      <c r="BL41" s="283">
        <f t="shared" si="23"/>
        <v>641.81516505439993</v>
      </c>
      <c r="BM41" s="243"/>
      <c r="BN41" s="244"/>
    </row>
    <row r="42" spans="1:66" ht="18" x14ac:dyDescent="0.2">
      <c r="A42" s="188" t="str">
        <f>[1]COU!$B46</f>
        <v>Productos de la pesca</v>
      </c>
      <c r="B42" s="189" t="str">
        <f>[1]COU!$A46</f>
        <v>NP037</v>
      </c>
      <c r="C42" s="190"/>
      <c r="D42" s="191">
        <f>[1]COU!$EY46-[1]EQOUN!$DI46</f>
        <v>-1094.8604156056299</v>
      </c>
      <c r="E42" s="233">
        <f>[1]COU!$EY46/[1]COU!$FA46</f>
        <v>0.28401742265606117</v>
      </c>
      <c r="F42" s="234">
        <f>[1]EQOUM!U46/[1]COU!FA46</f>
        <v>0.17034629745835608</v>
      </c>
      <c r="G42" s="234">
        <f>[1]EQOUN!DI46/[1]COU!FA46</f>
        <v>0.30787917998527126</v>
      </c>
      <c r="H42" s="192">
        <f>IF([1]COU!$ET46&gt;0,[1]EQOUN!$DI46/[1]COU!$ET46,0)</f>
        <v>0.43000931828174127</v>
      </c>
      <c r="I42" s="192">
        <f>([1]EQOUN!$DI46-[1]COU!$EY46)/[1]COU!$FA46</f>
        <v>2.3861757329210097E-2</v>
      </c>
      <c r="J42" s="192" t="str">
        <f t="shared" si="5"/>
        <v>AMBOS</v>
      </c>
      <c r="K42" s="192" t="str">
        <f t="shared" si="0"/>
        <v>Transable</v>
      </c>
      <c r="L42" s="235"/>
      <c r="M42" s="192" t="str">
        <f t="shared" si="6"/>
        <v>Transable</v>
      </c>
      <c r="N42" s="235">
        <f t="shared" si="7"/>
        <v>0</v>
      </c>
      <c r="O42" s="236" t="str">
        <f t="shared" si="1"/>
        <v>Transable</v>
      </c>
      <c r="P42" s="195" t="str">
        <f t="shared" si="8"/>
        <v>AMBOS</v>
      </c>
      <c r="Q42" s="237">
        <f t="shared" si="9"/>
        <v>0</v>
      </c>
      <c r="R42" s="195">
        <f t="shared" si="2"/>
        <v>0</v>
      </c>
      <c r="S42" s="195">
        <f t="shared" si="3"/>
        <v>0</v>
      </c>
      <c r="T42" s="195">
        <f t="shared" si="4"/>
        <v>0</v>
      </c>
      <c r="U42" s="195">
        <f>IF(Q42=1,D42/[1]COU!FA46,0)</f>
        <v>0</v>
      </c>
      <c r="V42" s="196"/>
      <c r="W42" s="195">
        <f>[1]COU!$FE46/[1]COU!$FA46</f>
        <v>0</v>
      </c>
      <c r="X42" s="195">
        <f>[1]COU!$FB46/[1]COU!$FA46</f>
        <v>6.57348912362701E-4</v>
      </c>
      <c r="Y42" s="195">
        <f>IF([1]EQOUN!DI46&gt;0,[1]COU!FD46/[1]EQOUN!DI46,0)</f>
        <v>0</v>
      </c>
      <c r="Z42" s="195">
        <f>IF([1]EQOUN!DI46&gt;0,[1]COU!$FG$10/[1]EQOUN!DI46,0)</f>
        <v>0</v>
      </c>
      <c r="AA42" s="197">
        <f>IF([1]COU!$EY46&gt;0,[1]COU!$FC46/[1]COU!$EY46,0)</f>
        <v>9.8722352867359111E-3</v>
      </c>
      <c r="AB42" s="195"/>
      <c r="AC42" s="197">
        <f>IF([1]COU!EY46&gt;0,[1]EQOUM!N46/[1]COU!EY46,0)</f>
        <v>2.3247719184075321E-2</v>
      </c>
      <c r="AD42" s="197">
        <f>IF([1]EQOUN!DJ46&gt;0,[1]EQOUN!DP46/[1]EQOUN!DJ46,0)</f>
        <v>0.1215198379341</v>
      </c>
      <c r="AE42" s="197">
        <f>IF([1]EQOUN!F46&gt;0,[1]EQOUN!N46/[1]EQOUN!F46,0)</f>
        <v>9.9568587889730262E-2</v>
      </c>
      <c r="AF42" s="195">
        <f>[1]COU!$FJ46/[1]COU!$FA46</f>
        <v>7.7891906104231884E-2</v>
      </c>
      <c r="AG42" s="196"/>
      <c r="AH42" s="238">
        <f t="shared" si="10"/>
        <v>1.06451132</v>
      </c>
      <c r="AI42" s="238">
        <f t="shared" si="11"/>
        <v>602.91999999999996</v>
      </c>
      <c r="AJ42" s="238">
        <f t="shared" si="12"/>
        <v>641.81516505439993</v>
      </c>
      <c r="AK42" s="245"/>
      <c r="AL42" s="239">
        <v>1</v>
      </c>
      <c r="AM42" s="280">
        <f t="shared" si="24"/>
        <v>655.83167990486265</v>
      </c>
      <c r="AN42" s="280">
        <f t="shared" si="13"/>
        <v>617.84073872526562</v>
      </c>
      <c r="AO42" s="280"/>
      <c r="AP42" s="280">
        <v>1</v>
      </c>
      <c r="AQ42" s="280">
        <f t="shared" si="14"/>
        <v>595.79978689438644</v>
      </c>
      <c r="AR42" s="280">
        <f t="shared" si="15"/>
        <v>553.9361090545849</v>
      </c>
      <c r="AS42" s="280"/>
      <c r="AT42" s="280">
        <v>1</v>
      </c>
      <c r="AU42" s="280">
        <f t="shared" si="16"/>
        <v>568.5484243671724</v>
      </c>
      <c r="AV42" s="280">
        <f t="shared" si="17"/>
        <v>524.92672515894162</v>
      </c>
      <c r="AW42" s="280"/>
      <c r="AX42" s="280">
        <v>1</v>
      </c>
      <c r="AY42" s="280">
        <f t="shared" si="18"/>
        <v>628.5803173776485</v>
      </c>
      <c r="AZ42" s="240">
        <f t="shared" si="25"/>
        <v>588.83135482962234</v>
      </c>
      <c r="BA42" s="241"/>
      <c r="BB42" s="242">
        <v>1</v>
      </c>
      <c r="BC42" s="283">
        <f t="shared" si="20"/>
        <v>656.73590377966559</v>
      </c>
      <c r="BD42" s="283"/>
      <c r="BE42" s="283">
        <v>1</v>
      </c>
      <c r="BF42" s="283">
        <f t="shared" si="21"/>
        <v>592.83127410898487</v>
      </c>
      <c r="BG42" s="283"/>
      <c r="BH42" s="283">
        <v>1</v>
      </c>
      <c r="BI42" s="283">
        <f t="shared" si="22"/>
        <v>563.82189021334159</v>
      </c>
      <c r="BJ42" s="283"/>
      <c r="BK42" s="283">
        <v>1</v>
      </c>
      <c r="BL42" s="283">
        <f t="shared" si="23"/>
        <v>627.72651988402242</v>
      </c>
      <c r="BM42" s="243"/>
      <c r="BN42" s="244"/>
    </row>
    <row r="43" spans="1:66" ht="18" x14ac:dyDescent="0.2">
      <c r="A43" s="188" t="str">
        <f>[1]COU!$B47</f>
        <v>Productos de la acuicultura</v>
      </c>
      <c r="B43" s="189" t="str">
        <f>[1]COU!$A47</f>
        <v>NP038</v>
      </c>
      <c r="C43" s="190"/>
      <c r="D43" s="191">
        <f>[1]COU!$EY47-[1]EQOUN!$DI47</f>
        <v>16.15841361244496</v>
      </c>
      <c r="E43" s="233">
        <f>[1]COU!$EY47/[1]COU!$FA47</f>
        <v>4.8913573806322773E-3</v>
      </c>
      <c r="F43" s="234">
        <f>[1]EQOUM!U47/[1]COU!FA47</f>
        <v>4.8913573806322773E-3</v>
      </c>
      <c r="G43" s="234">
        <f>[1]EQOUN!DI47/[1]COU!FA47</f>
        <v>4.0909625470531641E-3</v>
      </c>
      <c r="H43" s="192">
        <f>IF([1]COU!$ET47&gt;0,[1]EQOUN!$DI47/[1]COU!$ET47,0)</f>
        <v>4.1110712658315954E-3</v>
      </c>
      <c r="I43" s="192">
        <f>([1]EQOUN!$DI47-[1]COU!$EY47)/[1]COU!$FA47</f>
        <v>-8.0039483357911237E-4</v>
      </c>
      <c r="J43" s="192" t="str">
        <f t="shared" si="5"/>
        <v>AMBOS</v>
      </c>
      <c r="K43" s="192" t="str">
        <f t="shared" si="0"/>
        <v>No transable</v>
      </c>
      <c r="L43" s="235">
        <v>1</v>
      </c>
      <c r="M43" s="192" t="str">
        <f t="shared" si="6"/>
        <v>Transable</v>
      </c>
      <c r="N43" s="235">
        <f t="shared" si="7"/>
        <v>1</v>
      </c>
      <c r="O43" s="236" t="str">
        <f t="shared" si="1"/>
        <v>No Transable</v>
      </c>
      <c r="P43" s="195" t="str">
        <f t="shared" si="8"/>
        <v>No Transable</v>
      </c>
      <c r="Q43" s="237">
        <f t="shared" si="9"/>
        <v>1</v>
      </c>
      <c r="R43" s="195">
        <f t="shared" si="2"/>
        <v>4.8913573806322773E-3</v>
      </c>
      <c r="S43" s="195">
        <f t="shared" si="3"/>
        <v>4.8913573806322773E-3</v>
      </c>
      <c r="T43" s="195">
        <f t="shared" si="4"/>
        <v>4.1110712658315954E-3</v>
      </c>
      <c r="U43" s="195">
        <f>IF(Q43=1,D43/[1]COU!FA47,0)</f>
        <v>8.0039483357911237E-4</v>
      </c>
      <c r="V43" s="196"/>
      <c r="W43" s="195">
        <f>[1]COU!$FE47/[1]COU!$FA47</f>
        <v>0</v>
      </c>
      <c r="X43" s="195">
        <f>[1]COU!$FB47/[1]COU!$FA47</f>
        <v>0</v>
      </c>
      <c r="Y43" s="195">
        <f>IF([1]EQOUN!DI47&gt;0,[1]COU!FD47/[1]EQOUN!DI47,0)</f>
        <v>0</v>
      </c>
      <c r="Z43" s="195">
        <f>IF([1]EQOUN!DI47&gt;0,[1]COU!$FG$10/[1]EQOUN!DI47,0)</f>
        <v>0</v>
      </c>
      <c r="AA43" s="197">
        <f>IF([1]COU!$EY47&gt;0,[1]COU!$FC47/[1]COU!$EY47,0)</f>
        <v>9.8692200953007972E-2</v>
      </c>
      <c r="AB43" s="195"/>
      <c r="AC43" s="197">
        <f>IF([1]COU!EY47&gt;0,[1]EQOUM!N47/[1]COU!EY47,0)</f>
        <v>0</v>
      </c>
      <c r="AD43" s="197">
        <f>IF([1]EQOUN!DJ47&gt;0,[1]EQOUN!DP47/[1]EQOUN!DJ47,0)</f>
        <v>0</v>
      </c>
      <c r="AE43" s="197">
        <f>IF([1]EQOUN!F47&gt;0,[1]EQOUN!N47/[1]EQOUN!F47,0)</f>
        <v>0</v>
      </c>
      <c r="AF43" s="195">
        <f>[1]COU!$FJ47/[1]COU!$FA47</f>
        <v>0</v>
      </c>
      <c r="AG43" s="196"/>
      <c r="AH43" s="238">
        <f t="shared" si="10"/>
        <v>1.06451132</v>
      </c>
      <c r="AI43" s="238">
        <f t="shared" si="11"/>
        <v>602.91999999999996</v>
      </c>
      <c r="AJ43" s="238">
        <f t="shared" si="12"/>
        <v>641.81516505439993</v>
      </c>
      <c r="AK43" s="245"/>
      <c r="AL43" s="239">
        <v>1</v>
      </c>
      <c r="AM43" s="280" t="str">
        <f t="shared" si="24"/>
        <v>-</v>
      </c>
      <c r="AN43" s="280" t="str">
        <f t="shared" si="13"/>
        <v>-</v>
      </c>
      <c r="AO43" s="280"/>
      <c r="AP43" s="280">
        <v>1</v>
      </c>
      <c r="AQ43" s="280" t="str">
        <f t="shared" si="14"/>
        <v>-</v>
      </c>
      <c r="AR43" s="280" t="str">
        <f t="shared" si="15"/>
        <v>-</v>
      </c>
      <c r="AS43" s="280"/>
      <c r="AT43" s="280">
        <v>1</v>
      </c>
      <c r="AU43" s="280" t="str">
        <f t="shared" si="16"/>
        <v>-</v>
      </c>
      <c r="AV43" s="280" t="str">
        <f t="shared" si="17"/>
        <v>-</v>
      </c>
      <c r="AW43" s="280"/>
      <c r="AX43" s="280">
        <v>1</v>
      </c>
      <c r="AY43" s="280" t="str">
        <f t="shared" si="18"/>
        <v>-</v>
      </c>
      <c r="AZ43" s="240" t="str">
        <f t="shared" si="25"/>
        <v>-</v>
      </c>
      <c r="BA43" s="241"/>
      <c r="BB43" s="242">
        <v>1</v>
      </c>
      <c r="BC43" s="283" t="str">
        <f t="shared" si="20"/>
        <v>-</v>
      </c>
      <c r="BD43" s="283"/>
      <c r="BE43" s="283">
        <v>1</v>
      </c>
      <c r="BF43" s="283" t="str">
        <f t="shared" si="21"/>
        <v>-</v>
      </c>
      <c r="BG43" s="283"/>
      <c r="BH43" s="283">
        <v>1</v>
      </c>
      <c r="BI43" s="283" t="str">
        <f t="shared" si="22"/>
        <v>-</v>
      </c>
      <c r="BJ43" s="283"/>
      <c r="BK43" s="283">
        <v>1</v>
      </c>
      <c r="BL43" s="283" t="str">
        <f t="shared" si="23"/>
        <v>-</v>
      </c>
      <c r="BM43" s="243"/>
      <c r="BN43" s="244"/>
    </row>
    <row r="44" spans="1:66" ht="18" x14ac:dyDescent="0.2">
      <c r="A44" s="188" t="str">
        <f>[1]COU!$B48</f>
        <v>Piedra, arena y arcilla</v>
      </c>
      <c r="B44" s="189" t="str">
        <f>[1]COU!$A48</f>
        <v>NP039</v>
      </c>
      <c r="C44" s="190"/>
      <c r="D44" s="191">
        <f>[1]COU!$EY48-[1]EQOUN!$DI48</f>
        <v>3621.9702240114434</v>
      </c>
      <c r="E44" s="233">
        <f>[1]COU!$EY48/[1]COU!$FA48</f>
        <v>7.0327752169219271E-2</v>
      </c>
      <c r="F44" s="234">
        <f>[1]EQOUM!U48/[1]COU!FA48</f>
        <v>6.9431503287738894E-2</v>
      </c>
      <c r="G44" s="234">
        <f>[1]EQOUN!DI48/[1]COU!FA48</f>
        <v>2.0267032727080379E-2</v>
      </c>
      <c r="H44" s="192">
        <f>IF([1]COU!$ET48&gt;0,[1]EQOUN!$DI48/[1]COU!$ET48,0)</f>
        <v>2.1800191168844477E-2</v>
      </c>
      <c r="I44" s="192">
        <f>([1]EQOUN!$DI48-[1]COU!$EY48)/[1]COU!$FA48</f>
        <v>-5.0060719442138898E-2</v>
      </c>
      <c r="J44" s="192" t="str">
        <f t="shared" si="5"/>
        <v>IMPORTABLE</v>
      </c>
      <c r="K44" s="192" t="str">
        <f t="shared" si="0"/>
        <v>No transable</v>
      </c>
      <c r="L44" s="235"/>
      <c r="M44" s="192" t="str">
        <f t="shared" si="6"/>
        <v>No transable</v>
      </c>
      <c r="N44" s="235">
        <f t="shared" si="7"/>
        <v>0</v>
      </c>
      <c r="O44" s="236" t="str">
        <f t="shared" si="1"/>
        <v>No transable</v>
      </c>
      <c r="P44" s="195" t="str">
        <f t="shared" si="8"/>
        <v>No transable</v>
      </c>
      <c r="Q44" s="237">
        <f t="shared" si="9"/>
        <v>1</v>
      </c>
      <c r="R44" s="195">
        <f t="shared" si="2"/>
        <v>7.0327752169219271E-2</v>
      </c>
      <c r="S44" s="195">
        <f t="shared" si="3"/>
        <v>6.9431503287738894E-2</v>
      </c>
      <c r="T44" s="195">
        <f t="shared" si="4"/>
        <v>2.1800191168844477E-2</v>
      </c>
      <c r="U44" s="195">
        <f>IF(Q44=1,D44/[1]COU!FA48,0)</f>
        <v>5.0060719442138898E-2</v>
      </c>
      <c r="V44" s="196"/>
      <c r="W44" s="195">
        <f>[1]COU!$FE48/[1]COU!$FA48</f>
        <v>0</v>
      </c>
      <c r="X44" s="195">
        <f>[1]COU!$FB48/[1]COU!$FA48</f>
        <v>3.5566101120173423E-2</v>
      </c>
      <c r="Y44" s="195">
        <f>IF([1]EQOUN!DI48&gt;0,[1]COU!FD48/[1]EQOUN!DI48,0)</f>
        <v>0</v>
      </c>
      <c r="Z44" s="195">
        <f>IF([1]EQOUN!DI48&gt;0,[1]COU!$FG$10/[1]EQOUN!DI48,0)</f>
        <v>0</v>
      </c>
      <c r="AA44" s="197">
        <f>IF([1]COU!$EY48&gt;0,[1]COU!$FC48/[1]COU!$EY48,0)</f>
        <v>8.5806813710636153E-3</v>
      </c>
      <c r="AB44" s="195"/>
      <c r="AC44" s="197">
        <f>IF([1]COU!EY48&gt;0,[1]EQOUM!N48/[1]COU!EY48,0)</f>
        <v>0.19176125782706799</v>
      </c>
      <c r="AD44" s="197">
        <f>IF([1]EQOUN!DJ48&gt;0,[1]EQOUN!DP48/[1]EQOUN!DJ48,0)</f>
        <v>1.5121505781698623E-3</v>
      </c>
      <c r="AE44" s="197">
        <f>IF([1]EQOUN!F48&gt;0,[1]EQOUN!N48/[1]EQOUN!F48,0)</f>
        <v>9.7493912826413676E-2</v>
      </c>
      <c r="AF44" s="195">
        <f>[1]COU!$FJ48/[1]COU!$FA48</f>
        <v>0.10412396974623329</v>
      </c>
      <c r="AG44" s="196"/>
      <c r="AH44" s="238">
        <f t="shared" si="10"/>
        <v>1.06451132</v>
      </c>
      <c r="AI44" s="238">
        <f t="shared" si="11"/>
        <v>602.91999999999996</v>
      </c>
      <c r="AJ44" s="238">
        <f t="shared" si="12"/>
        <v>641.81516505439993</v>
      </c>
      <c r="AK44" s="156"/>
      <c r="AL44" s="239">
        <v>1</v>
      </c>
      <c r="AM44" s="280" t="str">
        <f t="shared" si="24"/>
        <v>-</v>
      </c>
      <c r="AN44" s="280" t="str">
        <f t="shared" si="13"/>
        <v>-</v>
      </c>
      <c r="AO44" s="280"/>
      <c r="AP44" s="280">
        <v>1</v>
      </c>
      <c r="AQ44" s="280" t="str">
        <f t="shared" si="14"/>
        <v>-</v>
      </c>
      <c r="AR44" s="280" t="str">
        <f t="shared" si="15"/>
        <v>-</v>
      </c>
      <c r="AS44" s="280"/>
      <c r="AT44" s="280">
        <v>1</v>
      </c>
      <c r="AU44" s="280" t="str">
        <f t="shared" si="16"/>
        <v>-</v>
      </c>
      <c r="AV44" s="280" t="str">
        <f t="shared" si="17"/>
        <v>-</v>
      </c>
      <c r="AW44" s="280"/>
      <c r="AX44" s="280">
        <v>1</v>
      </c>
      <c r="AY44" s="280" t="str">
        <f t="shared" si="18"/>
        <v>-</v>
      </c>
      <c r="AZ44" s="240" t="str">
        <f t="shared" si="25"/>
        <v>-</v>
      </c>
      <c r="BA44" s="241"/>
      <c r="BB44" s="242">
        <v>1</v>
      </c>
      <c r="BC44" s="283" t="str">
        <f t="shared" si="20"/>
        <v>-</v>
      </c>
      <c r="BD44" s="283"/>
      <c r="BE44" s="283">
        <v>1</v>
      </c>
      <c r="BF44" s="283" t="str">
        <f t="shared" si="21"/>
        <v>-</v>
      </c>
      <c r="BG44" s="283"/>
      <c r="BH44" s="283">
        <v>1</v>
      </c>
      <c r="BI44" s="283" t="str">
        <f t="shared" si="22"/>
        <v>-</v>
      </c>
      <c r="BJ44" s="283"/>
      <c r="BK44" s="283">
        <v>1</v>
      </c>
      <c r="BL44" s="283" t="str">
        <f t="shared" si="23"/>
        <v>-</v>
      </c>
      <c r="BM44" s="243"/>
      <c r="BN44" s="244"/>
    </row>
    <row r="45" spans="1:66" ht="18" x14ac:dyDescent="0.2">
      <c r="A45" s="188" t="str">
        <f>[1]COU!$B49</f>
        <v>Sal</v>
      </c>
      <c r="B45" s="189" t="str">
        <f>[1]COU!$A49</f>
        <v>NP040</v>
      </c>
      <c r="C45" s="190"/>
      <c r="D45" s="191">
        <f>[1]COU!$EY49-[1]EQOUN!$DI49</f>
        <v>2747.4823951329122</v>
      </c>
      <c r="E45" s="233">
        <f>[1]COU!$EY49/[1]COU!$FA49</f>
        <v>0.92284972718867209</v>
      </c>
      <c r="F45" s="234">
        <f>[1]EQOUM!U49/[1]COU!FA49</f>
        <v>0.91267860609136242</v>
      </c>
      <c r="G45" s="234">
        <f>[1]EQOUN!DI49/[1]COU!FA49</f>
        <v>8.3739318724766129E-3</v>
      </c>
      <c r="H45" s="192">
        <f>IF([1]COU!$ET49&gt;0,[1]EQOUN!$DI49/[1]COU!$ET49,0)</f>
        <v>0.1085405348203394</v>
      </c>
      <c r="I45" s="192">
        <f>([1]EQOUN!$DI49-[1]COU!$EY49)/[1]COU!$FA49</f>
        <v>-0.91447579531619561</v>
      </c>
      <c r="J45" s="192" t="str">
        <f t="shared" si="5"/>
        <v>IMPORTABLE</v>
      </c>
      <c r="K45" s="192" t="str">
        <f t="shared" si="0"/>
        <v>Transable</v>
      </c>
      <c r="L45" s="235"/>
      <c r="M45" s="192" t="str">
        <f t="shared" si="6"/>
        <v>Transable</v>
      </c>
      <c r="N45" s="235">
        <f t="shared" si="7"/>
        <v>0</v>
      </c>
      <c r="O45" s="236" t="str">
        <f t="shared" si="1"/>
        <v>Transable</v>
      </c>
      <c r="P45" s="195" t="str">
        <f t="shared" si="8"/>
        <v>IMPORTABLE</v>
      </c>
      <c r="Q45" s="237">
        <f t="shared" si="9"/>
        <v>0</v>
      </c>
      <c r="R45" s="195">
        <f t="shared" si="2"/>
        <v>0</v>
      </c>
      <c r="S45" s="195">
        <f t="shared" si="3"/>
        <v>0</v>
      </c>
      <c r="T45" s="195">
        <f t="shared" si="4"/>
        <v>0</v>
      </c>
      <c r="U45" s="195">
        <f>IF(Q45=1,D45/[1]COU!FA49,0)</f>
        <v>0</v>
      </c>
      <c r="V45" s="196"/>
      <c r="W45" s="195">
        <f>[1]COU!$FE49/[1]COU!$FA49</f>
        <v>0</v>
      </c>
      <c r="X45" s="195">
        <f>[1]COU!$FB49/[1]COU!$FA49</f>
        <v>3.4011388414473785E-3</v>
      </c>
      <c r="Y45" s="195">
        <f>IF([1]EQOUN!DI49&gt;0,[1]COU!FD49/[1]EQOUN!DI49,0)</f>
        <v>0</v>
      </c>
      <c r="Z45" s="195">
        <f>IF([1]EQOUN!DI49&gt;0,[1]COU!$FG$10/[1]EQOUN!DI49,0)</f>
        <v>0</v>
      </c>
      <c r="AA45" s="197">
        <f>IF([1]COU!$EY49&gt;0,[1]COU!$FC49/[1]COU!$EY49,0)</f>
        <v>2.8536951285814783E-2</v>
      </c>
      <c r="AB45" s="195"/>
      <c r="AC45" s="197">
        <f>IF([1]COU!EY49&gt;0,[1]EQOUM!N49/[1]COU!EY49,0)</f>
        <v>0</v>
      </c>
      <c r="AD45" s="197">
        <f>IF([1]EQOUN!DJ49&gt;0,[1]EQOUN!DP49/[1]EQOUN!DJ49,0)</f>
        <v>1.9578874295428136E-2</v>
      </c>
      <c r="AE45" s="197">
        <f>IF([1]EQOUN!F49&gt;0,[1]EQOUN!N49/[1]EQOUN!F49,0)</f>
        <v>2.0842933693330009E-3</v>
      </c>
      <c r="AF45" s="195">
        <f>[1]COU!$FJ49/[1]COU!$FA49</f>
        <v>1.6080380206288266E-4</v>
      </c>
      <c r="AG45" s="196"/>
      <c r="AH45" s="238">
        <f t="shared" si="10"/>
        <v>1.06451132</v>
      </c>
      <c r="AI45" s="238">
        <f t="shared" si="11"/>
        <v>602.91999999999996</v>
      </c>
      <c r="AJ45" s="238">
        <f t="shared" si="12"/>
        <v>641.81516505439993</v>
      </c>
      <c r="AK45" s="156"/>
      <c r="AL45" s="239">
        <v>1</v>
      </c>
      <c r="AM45" s="280">
        <f t="shared" si="24"/>
        <v>641.81516505439993</v>
      </c>
      <c r="AN45" s="280">
        <f t="shared" si="13"/>
        <v>602.91999999999996</v>
      </c>
      <c r="AO45" s="280"/>
      <c r="AP45" s="280">
        <v>1</v>
      </c>
      <c r="AQ45" s="280">
        <f t="shared" si="14"/>
        <v>640.55850289616171</v>
      </c>
      <c r="AR45" s="280">
        <f t="shared" si="15"/>
        <v>601.58226890713968</v>
      </c>
      <c r="AS45" s="280"/>
      <c r="AT45" s="280">
        <v>1</v>
      </c>
      <c r="AU45" s="280" t="str">
        <f t="shared" si="16"/>
        <v>-</v>
      </c>
      <c r="AV45" s="280" t="str">
        <f t="shared" si="17"/>
        <v>-</v>
      </c>
      <c r="AW45" s="280"/>
      <c r="AX45" s="280">
        <v>1</v>
      </c>
      <c r="AY45" s="280" t="str">
        <f t="shared" si="18"/>
        <v>-</v>
      </c>
      <c r="AZ45" s="240" t="str">
        <f t="shared" si="25"/>
        <v>-</v>
      </c>
      <c r="BA45" s="241"/>
      <c r="BB45" s="242">
        <v>1</v>
      </c>
      <c r="BC45" s="283">
        <f t="shared" si="20"/>
        <v>641.81516505439993</v>
      </c>
      <c r="BD45" s="283"/>
      <c r="BE45" s="283">
        <v>1</v>
      </c>
      <c r="BF45" s="283">
        <f t="shared" si="21"/>
        <v>640.47743396153965</v>
      </c>
      <c r="BG45" s="283"/>
      <c r="BH45" s="283">
        <v>1</v>
      </c>
      <c r="BI45" s="283" t="str">
        <f t="shared" si="22"/>
        <v>-</v>
      </c>
      <c r="BJ45" s="283"/>
      <c r="BK45" s="283">
        <v>1</v>
      </c>
      <c r="BL45" s="283" t="str">
        <f t="shared" si="23"/>
        <v>-</v>
      </c>
      <c r="BM45" s="243"/>
      <c r="BN45" s="244"/>
    </row>
    <row r="46" spans="1:66" ht="18" x14ac:dyDescent="0.2">
      <c r="A46" s="188" t="str">
        <f>[1]COU!$B50</f>
        <v>Petróleo y gas natural</v>
      </c>
      <c r="B46" s="189" t="str">
        <f>[1]COU!$A50</f>
        <v>NP041</v>
      </c>
      <c r="C46" s="190"/>
      <c r="D46" s="191">
        <f>[1]COU!$EY50-[1]EQOUN!$DI50</f>
        <v>109967.55540096368</v>
      </c>
      <c r="E46" s="233">
        <f>[1]COU!$EY50/[1]COU!$FA50</f>
        <v>1</v>
      </c>
      <c r="F46" s="234">
        <f>[1]EQOUM!U50/[1]COU!FA50</f>
        <v>0.99996426021996421</v>
      </c>
      <c r="G46" s="234">
        <f>[1]EQOUN!DI50/[1]COU!FA50</f>
        <v>0</v>
      </c>
      <c r="H46" s="192">
        <f>IF([1]COU!$ET50&gt;0,[1]EQOUN!$DI50/[1]COU!$ET50,0)</f>
        <v>0</v>
      </c>
      <c r="I46" s="192">
        <f>([1]EQOUN!$DI50-[1]COU!$EY50)/[1]COU!$FA50</f>
        <v>-1</v>
      </c>
      <c r="J46" s="192" t="str">
        <f t="shared" si="5"/>
        <v>IMPORTABLE</v>
      </c>
      <c r="K46" s="192" t="str">
        <f t="shared" si="0"/>
        <v>Transable</v>
      </c>
      <c r="L46" s="235"/>
      <c r="M46" s="192" t="str">
        <f t="shared" si="6"/>
        <v>Transable</v>
      </c>
      <c r="N46" s="235">
        <f t="shared" si="7"/>
        <v>0</v>
      </c>
      <c r="O46" s="236" t="str">
        <f t="shared" si="1"/>
        <v>Transable</v>
      </c>
      <c r="P46" s="195" t="str">
        <f t="shared" si="8"/>
        <v>IMPORTABLE</v>
      </c>
      <c r="Q46" s="237">
        <f t="shared" si="9"/>
        <v>0</v>
      </c>
      <c r="R46" s="195">
        <f t="shared" si="2"/>
        <v>0</v>
      </c>
      <c r="S46" s="195">
        <f t="shared" si="3"/>
        <v>0</v>
      </c>
      <c r="T46" s="195">
        <f t="shared" si="4"/>
        <v>0</v>
      </c>
      <c r="U46" s="195">
        <f>IF(Q46=1,D46/[1]COU!FA50,0)</f>
        <v>0</v>
      </c>
      <c r="V46" s="196"/>
      <c r="W46" s="195">
        <f>[1]COU!$FE50/[1]COU!$FA50</f>
        <v>0</v>
      </c>
      <c r="X46" s="195">
        <f>[1]COU!$FB50/[1]COU!$FA50</f>
        <v>0</v>
      </c>
      <c r="Y46" s="195">
        <f>IF([1]EQOUN!DI50&gt;0,[1]COU!FD50/[1]EQOUN!DI50,0)</f>
        <v>0</v>
      </c>
      <c r="Z46" s="195">
        <f>IF([1]EQOUN!DI50&gt;0,[1]COU!$FG$10/[1]EQOUN!DI50,0)</f>
        <v>0</v>
      </c>
      <c r="AA46" s="197">
        <f>IF([1]COU!$EY50&gt;0,[1]COU!$FC50/[1]COU!$EY50,0)</f>
        <v>8.2883231223902932E-7</v>
      </c>
      <c r="AB46" s="195"/>
      <c r="AC46" s="197">
        <f>IF([1]COU!EY50&gt;0,[1]EQOUM!N50/[1]COU!EY50,0)</f>
        <v>0</v>
      </c>
      <c r="AD46" s="197">
        <f>IF([1]EQOUN!DJ50&gt;0,[1]EQOUN!DP50/[1]EQOUN!DJ50,0)</f>
        <v>0</v>
      </c>
      <c r="AE46" s="197">
        <f>IF([1]EQOUN!F50&gt;0,[1]EQOUN!N50/[1]EQOUN!F50,0)</f>
        <v>0</v>
      </c>
      <c r="AF46" s="195">
        <f>[1]COU!$FJ50/[1]COU!$FA50</f>
        <v>0</v>
      </c>
      <c r="AG46" s="196"/>
      <c r="AH46" s="238">
        <f t="shared" si="10"/>
        <v>1.06451132</v>
      </c>
      <c r="AI46" s="238">
        <f t="shared" si="11"/>
        <v>602.91999999999996</v>
      </c>
      <c r="AJ46" s="238">
        <f t="shared" si="12"/>
        <v>641.81516505439993</v>
      </c>
      <c r="AK46" s="156"/>
      <c r="AL46" s="239">
        <v>1</v>
      </c>
      <c r="AM46" s="280">
        <f t="shared" si="24"/>
        <v>641.81516505439993</v>
      </c>
      <c r="AN46" s="280">
        <f t="shared" si="13"/>
        <v>602.91999999999996</v>
      </c>
      <c r="AO46" s="280"/>
      <c r="AP46" s="280">
        <v>1</v>
      </c>
      <c r="AQ46" s="280">
        <f t="shared" si="14"/>
        <v>641.81516505439993</v>
      </c>
      <c r="AR46" s="280">
        <f t="shared" si="15"/>
        <v>602.91999999999996</v>
      </c>
      <c r="AS46" s="280"/>
      <c r="AT46" s="280">
        <v>1</v>
      </c>
      <c r="AU46" s="280" t="str">
        <f t="shared" si="16"/>
        <v>-</v>
      </c>
      <c r="AV46" s="280" t="str">
        <f t="shared" si="17"/>
        <v>-</v>
      </c>
      <c r="AW46" s="280"/>
      <c r="AX46" s="280">
        <v>1</v>
      </c>
      <c r="AY46" s="280" t="str">
        <f t="shared" si="18"/>
        <v>-</v>
      </c>
      <c r="AZ46" s="240" t="str">
        <f t="shared" si="25"/>
        <v>-</v>
      </c>
      <c r="BA46" s="241"/>
      <c r="BB46" s="242">
        <v>1</v>
      </c>
      <c r="BC46" s="283">
        <f t="shared" si="20"/>
        <v>641.81516505439993</v>
      </c>
      <c r="BD46" s="283"/>
      <c r="BE46" s="283">
        <v>1</v>
      </c>
      <c r="BF46" s="283">
        <f t="shared" si="21"/>
        <v>641.81516505439993</v>
      </c>
      <c r="BG46" s="283"/>
      <c r="BH46" s="283">
        <v>1</v>
      </c>
      <c r="BI46" s="283" t="str">
        <f t="shared" si="22"/>
        <v>-</v>
      </c>
      <c r="BJ46" s="283"/>
      <c r="BK46" s="283">
        <v>1</v>
      </c>
      <c r="BL46" s="283" t="str">
        <f t="shared" si="23"/>
        <v>-</v>
      </c>
      <c r="BM46" s="243"/>
      <c r="BN46" s="244"/>
    </row>
    <row r="47" spans="1:66" ht="18" x14ac:dyDescent="0.2">
      <c r="A47" s="188" t="str">
        <f>[1]COU!$B51</f>
        <v xml:space="preserve">Otros minerales metálicos, no metálicos y servicios de apoyo </v>
      </c>
      <c r="B47" s="189" t="str">
        <f>[1]COU!$A51</f>
        <v>NP042</v>
      </c>
      <c r="C47" s="190"/>
      <c r="D47" s="191">
        <f>[1]COU!$EY51-[1]EQOUN!$DI51</f>
        <v>19161.49111384006</v>
      </c>
      <c r="E47" s="233">
        <f>[1]COU!$EY51/[1]COU!$FA51</f>
        <v>0.98997777172418444</v>
      </c>
      <c r="F47" s="234">
        <f>[1]EQOUM!U51/[1]COU!FA51</f>
        <v>0.97403251967292115</v>
      </c>
      <c r="G47" s="234">
        <f>[1]EQOUN!DI51/[1]COU!FA51</f>
        <v>0</v>
      </c>
      <c r="H47" s="192">
        <f>IF([1]COU!$ET51&gt;0,[1]EQOUN!$DI51/[1]COU!$ET51,0)</f>
        <v>0</v>
      </c>
      <c r="I47" s="192">
        <f>([1]EQOUN!$DI51-[1]COU!$EY51)/[1]COU!$FA51</f>
        <v>-0.98997777172418444</v>
      </c>
      <c r="J47" s="192" t="str">
        <f t="shared" si="5"/>
        <v>IMPORTABLE</v>
      </c>
      <c r="K47" s="192" t="str">
        <f t="shared" si="0"/>
        <v>Transable</v>
      </c>
      <c r="L47" s="235"/>
      <c r="M47" s="192" t="str">
        <f t="shared" si="6"/>
        <v>Transable</v>
      </c>
      <c r="N47" s="235">
        <f t="shared" si="7"/>
        <v>0</v>
      </c>
      <c r="O47" s="236" t="str">
        <f t="shared" si="1"/>
        <v>Transable</v>
      </c>
      <c r="P47" s="195" t="str">
        <f t="shared" si="8"/>
        <v>IMPORTABLE</v>
      </c>
      <c r="Q47" s="237">
        <f t="shared" si="9"/>
        <v>0</v>
      </c>
      <c r="R47" s="195">
        <f t="shared" si="2"/>
        <v>0</v>
      </c>
      <c r="S47" s="195">
        <f t="shared" si="3"/>
        <v>0</v>
      </c>
      <c r="T47" s="195">
        <f t="shared" si="4"/>
        <v>0</v>
      </c>
      <c r="U47" s="195">
        <f>IF(Q47=1,D47/[1]COU!FA51,0)</f>
        <v>0</v>
      </c>
      <c r="V47" s="196"/>
      <c r="W47" s="195">
        <f>[1]COU!$FE51/[1]COU!$FA51</f>
        <v>0</v>
      </c>
      <c r="X47" s="195">
        <f>[1]COU!$FB51/[1]COU!$FA51</f>
        <v>5.4635147934401315E-2</v>
      </c>
      <c r="Y47" s="195">
        <f>IF([1]EQOUN!DI51&gt;0,[1]COU!FD51/[1]EQOUN!DI51,0)</f>
        <v>0</v>
      </c>
      <c r="Z47" s="195">
        <f>IF([1]EQOUN!DI51&gt;0,[1]COU!$FG$10/[1]EQOUN!DI51,0)</f>
        <v>0</v>
      </c>
      <c r="AA47" s="197">
        <f>IF([1]COU!$EY51&gt;0,[1]COU!$FC51/[1]COU!$EY51,0)</f>
        <v>5.2059335021429178E-4</v>
      </c>
      <c r="AB47" s="195"/>
      <c r="AC47" s="197">
        <f>IF([1]COU!EY51&gt;0,[1]EQOUM!N51/[1]COU!EY51,0)</f>
        <v>9.6087052604265963E-2</v>
      </c>
      <c r="AD47" s="197">
        <f>IF([1]EQOUN!DJ51&gt;0,[1]EQOUN!DP51/[1]EQOUN!DJ51,0)</f>
        <v>0</v>
      </c>
      <c r="AE47" s="197">
        <f>IF([1]EQOUN!F51&gt;0,[1]EQOUN!N51/[1]EQOUN!F51,0)</f>
        <v>0</v>
      </c>
      <c r="AF47" s="195">
        <f>[1]COU!$FJ51/[1]COU!$FA51</f>
        <v>9.5124046228715717E-2</v>
      </c>
      <c r="AG47" s="196"/>
      <c r="AH47" s="238">
        <f t="shared" si="10"/>
        <v>1.06451132</v>
      </c>
      <c r="AI47" s="238">
        <f t="shared" si="11"/>
        <v>602.91999999999996</v>
      </c>
      <c r="AJ47" s="238">
        <f t="shared" si="12"/>
        <v>641.81516505439993</v>
      </c>
      <c r="AK47" s="156"/>
      <c r="AL47" s="239">
        <v>1</v>
      </c>
      <c r="AM47" s="280">
        <f t="shared" si="24"/>
        <v>699.74797081056397</v>
      </c>
      <c r="AN47" s="280">
        <f t="shared" si="13"/>
        <v>664.59012752679769</v>
      </c>
      <c r="AO47" s="280"/>
      <c r="AP47" s="280">
        <v>1</v>
      </c>
      <c r="AQ47" s="280">
        <f t="shared" si="14"/>
        <v>699.74797081056397</v>
      </c>
      <c r="AR47" s="280">
        <f t="shared" si="15"/>
        <v>664.59012752679769</v>
      </c>
      <c r="AS47" s="280"/>
      <c r="AT47" s="280">
        <v>1</v>
      </c>
      <c r="AU47" s="280" t="str">
        <f t="shared" si="16"/>
        <v>-</v>
      </c>
      <c r="AV47" s="280" t="str">
        <f t="shared" si="17"/>
        <v>-</v>
      </c>
      <c r="AW47" s="280"/>
      <c r="AX47" s="280">
        <v>1</v>
      </c>
      <c r="AY47" s="280" t="str">
        <f t="shared" si="18"/>
        <v>-</v>
      </c>
      <c r="AZ47" s="240" t="str">
        <f t="shared" si="25"/>
        <v>-</v>
      </c>
      <c r="BA47" s="241"/>
      <c r="BB47" s="242">
        <v>1</v>
      </c>
      <c r="BC47" s="283">
        <f t="shared" si="20"/>
        <v>703.48529258119765</v>
      </c>
      <c r="BD47" s="283"/>
      <c r="BE47" s="283">
        <v>1</v>
      </c>
      <c r="BF47" s="283">
        <f t="shared" si="21"/>
        <v>703.48529258119765</v>
      </c>
      <c r="BG47" s="283"/>
      <c r="BH47" s="283">
        <v>1</v>
      </c>
      <c r="BI47" s="283" t="str">
        <f t="shared" si="22"/>
        <v>-</v>
      </c>
      <c r="BJ47" s="283"/>
      <c r="BK47" s="283">
        <v>1</v>
      </c>
      <c r="BL47" s="283" t="str">
        <f t="shared" si="23"/>
        <v>-</v>
      </c>
      <c r="BM47" s="243"/>
      <c r="BN47" s="244"/>
    </row>
    <row r="48" spans="1:66" ht="18" x14ac:dyDescent="0.2">
      <c r="A48" s="188" t="str">
        <f>[1]COU!$B52</f>
        <v>Carne y despojos comestibles de aves</v>
      </c>
      <c r="B48" s="189" t="str">
        <f>[1]COU!$A52</f>
        <v>NP043</v>
      </c>
      <c r="C48" s="190"/>
      <c r="D48" s="191">
        <f>[1]COU!$EY52-[1]EQOUN!$DI52</f>
        <v>-176.35636315176367</v>
      </c>
      <c r="E48" s="233">
        <f>[1]COU!$EY52/[1]COU!$FA52</f>
        <v>2.2736910582373589E-3</v>
      </c>
      <c r="F48" s="234">
        <f>[1]EQOUM!U52/[1]COU!FA52</f>
        <v>4.1314352814061028E-4</v>
      </c>
      <c r="G48" s="234">
        <f>[1]EQOUN!DI52/[1]COU!FA52</f>
        <v>3.1674608302505072E-3</v>
      </c>
      <c r="H48" s="192">
        <f>IF([1]COU!$ET52&gt;0,[1]EQOUN!$DI52/[1]COU!$ET52,0)</f>
        <v>3.1746790696639752E-3</v>
      </c>
      <c r="I48" s="192">
        <f>([1]EQOUN!$DI52-[1]COU!$EY52)/[1]COU!$FA52</f>
        <v>8.9376977201314827E-4</v>
      </c>
      <c r="J48" s="192" t="str">
        <f t="shared" si="5"/>
        <v>AMBOS</v>
      </c>
      <c r="K48" s="192" t="str">
        <f t="shared" si="0"/>
        <v>No transable</v>
      </c>
      <c r="L48" s="235">
        <v>1</v>
      </c>
      <c r="M48" s="192" t="str">
        <f t="shared" si="6"/>
        <v>Transable</v>
      </c>
      <c r="N48" s="235">
        <f t="shared" si="7"/>
        <v>1</v>
      </c>
      <c r="O48" s="236" t="str">
        <f t="shared" si="1"/>
        <v>No Transable</v>
      </c>
      <c r="P48" s="195" t="str">
        <f t="shared" si="8"/>
        <v>No Transable</v>
      </c>
      <c r="Q48" s="237">
        <f t="shared" si="9"/>
        <v>1</v>
      </c>
      <c r="R48" s="195">
        <f t="shared" si="2"/>
        <v>2.2736910582373589E-3</v>
      </c>
      <c r="S48" s="195">
        <f t="shared" si="3"/>
        <v>4.1314352814061028E-4</v>
      </c>
      <c r="T48" s="195">
        <f t="shared" si="4"/>
        <v>3.1746790696639752E-3</v>
      </c>
      <c r="U48" s="195">
        <f>IF(Q48=1,D48/[1]COU!FA52,0)</f>
        <v>-8.9376977201314827E-4</v>
      </c>
      <c r="V48" s="196"/>
      <c r="W48" s="195">
        <f>[1]COU!$FE52/[1]COU!$FA52</f>
        <v>0</v>
      </c>
      <c r="X48" s="195">
        <f>[1]COU!$FB52/[1]COU!$FA52</f>
        <v>1.7491431866490506E-2</v>
      </c>
      <c r="Y48" s="195">
        <f>IF([1]EQOUN!DI52&gt;0,[1]COU!FD52/[1]EQOUN!DI52,0)</f>
        <v>0</v>
      </c>
      <c r="Z48" s="195">
        <f>IF([1]EQOUN!DI52&gt;0,[1]COU!$FG$10/[1]EQOUN!DI52,0)</f>
        <v>0</v>
      </c>
      <c r="AA48" s="197">
        <f>IF([1]COU!$EY52&gt;0,[1]COU!$FC52/[1]COU!$EY52,0)</f>
        <v>0.11226210372852558</v>
      </c>
      <c r="AB48" s="195"/>
      <c r="AC48" s="197">
        <f>IF([1]COU!EY52&gt;0,[1]EQOUM!N52/[1]COU!EY52,0)</f>
        <v>0.38057448758132661</v>
      </c>
      <c r="AD48" s="197">
        <f>IF([1]EQOUN!DJ52&gt;0,[1]EQOUN!DP52/[1]EQOUN!DJ52,0)</f>
        <v>3.5829829675483933E-2</v>
      </c>
      <c r="AE48" s="197">
        <f>IF([1]EQOUN!F52&gt;0,[1]EQOUN!N52/[1]EQOUN!F52,0)</f>
        <v>0.32170643785855213</v>
      </c>
      <c r="AF48" s="195">
        <f>[1]COU!$FJ52/[1]COU!$FA52</f>
        <v>0.3218401436064528</v>
      </c>
      <c r="AG48" s="196"/>
      <c r="AH48" s="238">
        <f t="shared" si="10"/>
        <v>1.06451132</v>
      </c>
      <c r="AI48" s="238">
        <f t="shared" si="11"/>
        <v>602.91999999999996</v>
      </c>
      <c r="AJ48" s="238">
        <f t="shared" si="12"/>
        <v>641.81516505439993</v>
      </c>
      <c r="AK48" s="156"/>
      <c r="AL48" s="239">
        <v>1</v>
      </c>
      <c r="AM48" s="280" t="str">
        <f t="shared" si="24"/>
        <v>-</v>
      </c>
      <c r="AN48" s="280" t="str">
        <f t="shared" si="13"/>
        <v>-</v>
      </c>
      <c r="AO48" s="280"/>
      <c r="AP48" s="280">
        <v>1</v>
      </c>
      <c r="AQ48" s="280" t="str">
        <f t="shared" si="14"/>
        <v>-</v>
      </c>
      <c r="AR48" s="280" t="str">
        <f t="shared" si="15"/>
        <v>-</v>
      </c>
      <c r="AS48" s="280"/>
      <c r="AT48" s="280">
        <v>1</v>
      </c>
      <c r="AU48" s="280" t="str">
        <f t="shared" si="16"/>
        <v>-</v>
      </c>
      <c r="AV48" s="280" t="str">
        <f t="shared" si="17"/>
        <v>-</v>
      </c>
      <c r="AW48" s="280"/>
      <c r="AX48" s="280">
        <v>1</v>
      </c>
      <c r="AY48" s="280" t="str">
        <f t="shared" si="18"/>
        <v>-</v>
      </c>
      <c r="AZ48" s="240" t="str">
        <f t="shared" si="25"/>
        <v>-</v>
      </c>
      <c r="BA48" s="241"/>
      <c r="BB48" s="242">
        <v>1</v>
      </c>
      <c r="BC48" s="283" t="str">
        <f t="shared" si="20"/>
        <v>-</v>
      </c>
      <c r="BD48" s="283"/>
      <c r="BE48" s="283">
        <v>1</v>
      </c>
      <c r="BF48" s="283" t="str">
        <f t="shared" si="21"/>
        <v>-</v>
      </c>
      <c r="BG48" s="283"/>
      <c r="BH48" s="283">
        <v>1</v>
      </c>
      <c r="BI48" s="283" t="str">
        <f t="shared" si="22"/>
        <v>-</v>
      </c>
      <c r="BJ48" s="283"/>
      <c r="BK48" s="283">
        <v>1</v>
      </c>
      <c r="BL48" s="283" t="str">
        <f t="shared" si="23"/>
        <v>-</v>
      </c>
      <c r="BM48" s="243"/>
      <c r="BN48" s="244"/>
    </row>
    <row r="49" spans="1:66" ht="18" x14ac:dyDescent="0.2">
      <c r="A49" s="188" t="str">
        <f>[1]COU!$B53</f>
        <v>Carne y despojos comestibles de ganado vacuno</v>
      </c>
      <c r="B49" s="189" t="str">
        <f>[1]COU!$A53</f>
        <v>NP044</v>
      </c>
      <c r="C49" s="190"/>
      <c r="D49" s="191">
        <f>[1]COU!$EY53-[1]EQOUN!$DI53</f>
        <v>-17705.410100000001</v>
      </c>
      <c r="E49" s="233">
        <f>[1]COU!$EY53/[1]COU!$FA53</f>
        <v>6.0757253201280489E-2</v>
      </c>
      <c r="F49" s="234">
        <f>[1]EQOUM!U53/[1]COU!FA53</f>
        <v>6.0505605040005687E-3</v>
      </c>
      <c r="G49" s="234">
        <f>[1]EQOUN!DI53/[1]COU!FA53</f>
        <v>0.16173964489992956</v>
      </c>
      <c r="H49" s="192">
        <f>IF([1]COU!$ET53&gt;0,[1]EQOUN!$DI53/[1]COU!$ET53,0)</f>
        <v>0.17220217611602223</v>
      </c>
      <c r="I49" s="192">
        <f>([1]EQOUN!$DI53-[1]COU!$EY53)/[1]COU!$FA53</f>
        <v>0.10098239169864907</v>
      </c>
      <c r="J49" s="192" t="str">
        <f t="shared" si="5"/>
        <v>EXPORTABLE</v>
      </c>
      <c r="K49" s="192" t="str">
        <f t="shared" si="0"/>
        <v>No transable</v>
      </c>
      <c r="L49" s="235">
        <v>1</v>
      </c>
      <c r="M49" s="192" t="str">
        <f t="shared" si="6"/>
        <v>Transable</v>
      </c>
      <c r="N49" s="235">
        <f t="shared" si="7"/>
        <v>0</v>
      </c>
      <c r="O49" s="236" t="str">
        <f t="shared" si="1"/>
        <v>Transable</v>
      </c>
      <c r="P49" s="195" t="str">
        <f t="shared" si="8"/>
        <v>EXPORTABLE</v>
      </c>
      <c r="Q49" s="237">
        <f t="shared" si="9"/>
        <v>0</v>
      </c>
      <c r="R49" s="195">
        <f t="shared" si="2"/>
        <v>0</v>
      </c>
      <c r="S49" s="195">
        <f t="shared" si="3"/>
        <v>0</v>
      </c>
      <c r="T49" s="195">
        <f t="shared" si="4"/>
        <v>0</v>
      </c>
      <c r="U49" s="195">
        <f>IF(Q49=1,D49/[1]COU!FA53,0)</f>
        <v>0</v>
      </c>
      <c r="V49" s="196"/>
      <c r="W49" s="195">
        <f>[1]COU!$FE53/[1]COU!$FA53</f>
        <v>0</v>
      </c>
      <c r="X49" s="195">
        <f>[1]COU!$FB53/[1]COU!$FA53</f>
        <v>1.1072899199335236E-2</v>
      </c>
      <c r="Y49" s="195">
        <f>IF([1]EQOUN!DI53&gt;0,[1]COU!FD53/[1]EQOUN!DI53,0)</f>
        <v>0</v>
      </c>
      <c r="Z49" s="195">
        <f>IF([1]EQOUN!DI53&gt;0,[1]COU!$FG$10/[1]EQOUN!DI53,0)</f>
        <v>0</v>
      </c>
      <c r="AA49" s="197">
        <f>IF([1]COU!$EY53&gt;0,[1]COU!$FC53/[1]COU!$EY53,0)</f>
        <v>5.1207966172893606E-3</v>
      </c>
      <c r="AB49" s="195"/>
      <c r="AC49" s="197">
        <f>IF([1]COU!EY53&gt;0,[1]EQOUM!N53/[1]COU!EY53,0)</f>
        <v>0.30625822888561294</v>
      </c>
      <c r="AD49" s="197">
        <f>IF([1]EQOUN!DJ53&gt;0,[1]EQOUN!DP53/[1]EQOUN!DJ53,0)</f>
        <v>1.4497887757904305E-2</v>
      </c>
      <c r="AE49" s="197">
        <f>IF([1]EQOUN!F53&gt;0,[1]EQOUN!N53/[1]EQOUN!F53,0)</f>
        <v>0.19864629173439757</v>
      </c>
      <c r="AF49" s="195">
        <f>[1]COU!$FJ53/[1]COU!$FA53</f>
        <v>0.20518454886768978</v>
      </c>
      <c r="AG49" s="196"/>
      <c r="AH49" s="238">
        <f t="shared" si="10"/>
        <v>1.06451132</v>
      </c>
      <c r="AI49" s="238">
        <f t="shared" si="11"/>
        <v>602.91999999999996</v>
      </c>
      <c r="AJ49" s="238">
        <f t="shared" si="12"/>
        <v>641.81516505439993</v>
      </c>
      <c r="AK49" s="156"/>
      <c r="AL49" s="239">
        <v>1</v>
      </c>
      <c r="AM49" s="280" t="str">
        <f t="shared" si="24"/>
        <v>-</v>
      </c>
      <c r="AN49" s="280" t="str">
        <f t="shared" si="13"/>
        <v>-</v>
      </c>
      <c r="AO49" s="280"/>
      <c r="AP49" s="280">
        <v>1</v>
      </c>
      <c r="AQ49" s="280" t="str">
        <f t="shared" si="14"/>
        <v>-</v>
      </c>
      <c r="AR49" s="280" t="str">
        <f t="shared" si="15"/>
        <v>-</v>
      </c>
      <c r="AS49" s="280"/>
      <c r="AT49" s="280">
        <v>1</v>
      </c>
      <c r="AU49" s="280">
        <f t="shared" si="16"/>
        <v>633.07409856740423</v>
      </c>
      <c r="AV49" s="280">
        <f t="shared" si="17"/>
        <v>593.61503577572046</v>
      </c>
      <c r="AW49" s="280"/>
      <c r="AX49" s="280">
        <v>1</v>
      </c>
      <c r="AY49" s="280">
        <f t="shared" si="18"/>
        <v>752.84192077990724</v>
      </c>
      <c r="AZ49" s="240">
        <f t="shared" si="25"/>
        <v>721.10923829267733</v>
      </c>
      <c r="BA49" s="241"/>
      <c r="BB49" s="242">
        <v>1</v>
      </c>
      <c r="BC49" s="283" t="str">
        <f t="shared" si="20"/>
        <v>-</v>
      </c>
      <c r="BD49" s="283"/>
      <c r="BE49" s="283">
        <v>1</v>
      </c>
      <c r="BF49" s="283" t="str">
        <f t="shared" si="21"/>
        <v>-</v>
      </c>
      <c r="BG49" s="283"/>
      <c r="BH49" s="283">
        <v>1</v>
      </c>
      <c r="BI49" s="283">
        <f t="shared" si="22"/>
        <v>632.51020083012043</v>
      </c>
      <c r="BJ49" s="283"/>
      <c r="BK49" s="283">
        <v>1</v>
      </c>
      <c r="BL49" s="283">
        <f t="shared" si="23"/>
        <v>760.0044033470773</v>
      </c>
      <c r="BM49" s="243"/>
      <c r="BN49" s="244"/>
    </row>
    <row r="50" spans="1:66" ht="18" x14ac:dyDescent="0.2">
      <c r="A50" s="188" t="str">
        <f>[1]COU!$B54</f>
        <v>Carne y despojos comestibles de ganado porcino</v>
      </c>
      <c r="B50" s="189" t="str">
        <f>[1]COU!$A54</f>
        <v>NP045</v>
      </c>
      <c r="C50" s="190"/>
      <c r="D50" s="191">
        <f>[1]COU!$EY54-[1]EQOUN!$DI54</f>
        <v>4558.7219743879086</v>
      </c>
      <c r="E50" s="233">
        <f>[1]COU!$EY54/[1]COU!$FA54</f>
        <v>4.5654816624685401E-2</v>
      </c>
      <c r="F50" s="234">
        <f>[1]EQOUM!U54/[1]COU!FA54</f>
        <v>1.4284551086373559E-2</v>
      </c>
      <c r="G50" s="234">
        <f>[1]EQOUN!DI54/[1]COU!FA54</f>
        <v>6.1544209939601822E-3</v>
      </c>
      <c r="H50" s="192">
        <f>IF([1]COU!$ET54&gt;0,[1]EQOUN!$DI54/[1]COU!$ET54,0)</f>
        <v>6.4488416782209909E-3</v>
      </c>
      <c r="I50" s="192">
        <f>([1]EQOUN!$DI54-[1]COU!$EY54)/[1]COU!$FA54</f>
        <v>-3.9500395630725223E-2</v>
      </c>
      <c r="J50" s="192" t="str">
        <f t="shared" si="5"/>
        <v>AMBOS</v>
      </c>
      <c r="K50" s="192" t="str">
        <f t="shared" si="0"/>
        <v>No transable</v>
      </c>
      <c r="L50" s="235">
        <v>1</v>
      </c>
      <c r="M50" s="192" t="str">
        <f t="shared" si="6"/>
        <v>Transable</v>
      </c>
      <c r="N50" s="235">
        <f t="shared" si="7"/>
        <v>1</v>
      </c>
      <c r="O50" s="236" t="str">
        <f t="shared" si="1"/>
        <v>No Transable</v>
      </c>
      <c r="P50" s="195" t="str">
        <f t="shared" si="8"/>
        <v>No Transable</v>
      </c>
      <c r="Q50" s="237">
        <f t="shared" si="9"/>
        <v>1</v>
      </c>
      <c r="R50" s="195">
        <f t="shared" si="2"/>
        <v>4.5654816624685401E-2</v>
      </c>
      <c r="S50" s="195">
        <f t="shared" si="3"/>
        <v>1.4284551086373559E-2</v>
      </c>
      <c r="T50" s="195">
        <f t="shared" si="4"/>
        <v>6.4488416782209909E-3</v>
      </c>
      <c r="U50" s="195">
        <f>IF(Q50=1,D50/[1]COU!FA54,0)</f>
        <v>3.9500395630725223E-2</v>
      </c>
      <c r="V50" s="196"/>
      <c r="W50" s="195">
        <f>[1]COU!$FE54/[1]COU!$FA54</f>
        <v>0</v>
      </c>
      <c r="X50" s="195">
        <f>[1]COU!$FB54/[1]COU!$FA54</f>
        <v>1.3611772828652884E-2</v>
      </c>
      <c r="Y50" s="195">
        <f>IF([1]EQOUN!DI54&gt;0,[1]COU!FD54/[1]EQOUN!DI54,0)</f>
        <v>0</v>
      </c>
      <c r="Z50" s="195">
        <f>IF([1]EQOUN!DI54&gt;0,[1]COU!$FG$10/[1]EQOUN!DI54,0)</f>
        <v>0</v>
      </c>
      <c r="AA50" s="197">
        <f>IF([1]COU!$EY54&gt;0,[1]COU!$FC54/[1]COU!$EY54,0)</f>
        <v>7.4566662194040872E-2</v>
      </c>
      <c r="AB50" s="195"/>
      <c r="AC50" s="197">
        <f>IF([1]COU!EY54&gt;0,[1]EQOUM!N54/[1]COU!EY54,0)</f>
        <v>0.30246121885250427</v>
      </c>
      <c r="AD50" s="197">
        <f>IF([1]EQOUN!DJ54&gt;0,[1]EQOUN!DP54/[1]EQOUN!DJ54,0)</f>
        <v>4.1970806655208283E-3</v>
      </c>
      <c r="AE50" s="197">
        <f>IF([1]EQOUN!F54&gt;0,[1]EQOUN!N54/[1]EQOUN!F54,0)</f>
        <v>0.23943931158730047</v>
      </c>
      <c r="AF50" s="195">
        <f>[1]COU!$FJ54/[1]COU!$FA54</f>
        <v>0.24231631171596751</v>
      </c>
      <c r="AG50" s="196"/>
      <c r="AH50" s="238">
        <f t="shared" si="10"/>
        <v>1.06451132</v>
      </c>
      <c r="AI50" s="238">
        <f t="shared" si="11"/>
        <v>602.91999999999996</v>
      </c>
      <c r="AJ50" s="238">
        <f t="shared" si="12"/>
        <v>641.81516505439993</v>
      </c>
      <c r="AK50" s="156"/>
      <c r="AL50" s="239">
        <v>1</v>
      </c>
      <c r="AM50" s="280" t="str">
        <f t="shared" si="24"/>
        <v>-</v>
      </c>
      <c r="AN50" s="280" t="str">
        <f t="shared" si="13"/>
        <v>-</v>
      </c>
      <c r="AO50" s="280"/>
      <c r="AP50" s="280">
        <v>1</v>
      </c>
      <c r="AQ50" s="280" t="str">
        <f t="shared" si="14"/>
        <v>-</v>
      </c>
      <c r="AR50" s="280" t="str">
        <f t="shared" si="15"/>
        <v>-</v>
      </c>
      <c r="AS50" s="280"/>
      <c r="AT50" s="280">
        <v>1</v>
      </c>
      <c r="AU50" s="280" t="str">
        <f t="shared" si="16"/>
        <v>-</v>
      </c>
      <c r="AV50" s="280" t="str">
        <f t="shared" si="17"/>
        <v>-</v>
      </c>
      <c r="AW50" s="280"/>
      <c r="AX50" s="280">
        <v>1</v>
      </c>
      <c r="AY50" s="280" t="str">
        <f t="shared" si="18"/>
        <v>-</v>
      </c>
      <c r="AZ50" s="240" t="str">
        <f t="shared" si="25"/>
        <v>-</v>
      </c>
      <c r="BA50" s="241"/>
      <c r="BB50" s="242">
        <v>1</v>
      </c>
      <c r="BC50" s="283" t="str">
        <f t="shared" si="20"/>
        <v>-</v>
      </c>
      <c r="BD50" s="283"/>
      <c r="BE50" s="283">
        <v>1</v>
      </c>
      <c r="BF50" s="283" t="str">
        <f t="shared" si="21"/>
        <v>-</v>
      </c>
      <c r="BG50" s="283"/>
      <c r="BH50" s="283">
        <v>1</v>
      </c>
      <c r="BI50" s="283" t="str">
        <f t="shared" si="22"/>
        <v>-</v>
      </c>
      <c r="BJ50" s="283"/>
      <c r="BK50" s="283">
        <v>1</v>
      </c>
      <c r="BL50" s="283" t="str">
        <f t="shared" si="23"/>
        <v>-</v>
      </c>
      <c r="BM50" s="243"/>
      <c r="BN50" s="244"/>
    </row>
    <row r="51" spans="1:66" ht="18" x14ac:dyDescent="0.2">
      <c r="A51" s="188" t="str">
        <f>[1]COU!$B55</f>
        <v>Embutidos y otros productos cárnicos</v>
      </c>
      <c r="B51" s="189" t="str">
        <f>[1]COU!$A55</f>
        <v>NP046</v>
      </c>
      <c r="C51" s="190"/>
      <c r="D51" s="191">
        <f>[1]COU!$EY55-[1]EQOUN!$DI55</f>
        <v>-3466.8358184395129</v>
      </c>
      <c r="E51" s="233">
        <f>[1]COU!$EY55/[1]COU!$FA55</f>
        <v>4.0007444352545322E-2</v>
      </c>
      <c r="F51" s="234">
        <f>[1]EQOUM!U55/[1]COU!FA55</f>
        <v>5.0653315929916187E-3</v>
      </c>
      <c r="G51" s="234">
        <f>[1]EQOUN!DI55/[1]COU!FA55</f>
        <v>6.0952679179746901E-2</v>
      </c>
      <c r="H51" s="192">
        <f>IF([1]COU!$ET55&gt;0,[1]EQOUN!$DI55/[1]COU!$ET55,0)</f>
        <v>6.3492866503155485E-2</v>
      </c>
      <c r="I51" s="192">
        <f>([1]EQOUN!$DI55-[1]COU!$EY55)/[1]COU!$FA55</f>
        <v>2.0945234827201578E-2</v>
      </c>
      <c r="J51" s="192" t="str">
        <f t="shared" si="5"/>
        <v>AMBOS</v>
      </c>
      <c r="K51" s="192" t="str">
        <f t="shared" si="0"/>
        <v>No transable</v>
      </c>
      <c r="L51" s="235">
        <v>1</v>
      </c>
      <c r="M51" s="192" t="str">
        <f t="shared" si="6"/>
        <v>Transable</v>
      </c>
      <c r="N51" s="235">
        <f t="shared" si="7"/>
        <v>0</v>
      </c>
      <c r="O51" s="236" t="str">
        <f t="shared" si="1"/>
        <v>Transable</v>
      </c>
      <c r="P51" s="195" t="str">
        <f t="shared" si="8"/>
        <v>AMBOS</v>
      </c>
      <c r="Q51" s="237">
        <f t="shared" si="9"/>
        <v>0</v>
      </c>
      <c r="R51" s="195">
        <f t="shared" si="2"/>
        <v>0</v>
      </c>
      <c r="S51" s="195">
        <f t="shared" si="3"/>
        <v>0</v>
      </c>
      <c r="T51" s="195">
        <f t="shared" si="4"/>
        <v>0</v>
      </c>
      <c r="U51" s="195">
        <f>IF(Q51=1,D51/[1]COU!FA55,0)</f>
        <v>0</v>
      </c>
      <c r="V51" s="196"/>
      <c r="W51" s="195">
        <f>[1]COU!$FE55/[1]COU!$FA55</f>
        <v>0</v>
      </c>
      <c r="X51" s="195">
        <f>[1]COU!$FB55/[1]COU!$FA55</f>
        <v>1.7538555157064772E-2</v>
      </c>
      <c r="Y51" s="195">
        <f>IF([1]EQOUN!DI55&gt;0,[1]COU!FD55/[1]EQOUN!DI55,0)</f>
        <v>0</v>
      </c>
      <c r="Z51" s="195">
        <f>IF([1]EQOUN!DI55&gt;0,[1]COU!$FG$10/[1]EQOUN!DI55,0)</f>
        <v>0</v>
      </c>
      <c r="AA51" s="197">
        <f>IF([1]COU!$EY55&gt;0,[1]COU!$FC55/[1]COU!$EY55,0)</f>
        <v>0.1042899893677887</v>
      </c>
      <c r="AB51" s="195"/>
      <c r="AC51" s="197">
        <f>IF([1]COU!EY55&gt;0,[1]EQOUM!N55/[1]COU!EY55,0)</f>
        <v>0.27573514869565691</v>
      </c>
      <c r="AD51" s="197">
        <f>IF([1]EQOUN!DJ55&gt;0,[1]EQOUN!DP55/[1]EQOUN!DJ55,0)</f>
        <v>4.1059722283079289E-2</v>
      </c>
      <c r="AE51" s="197">
        <f>IF([1]EQOUN!F55&gt;0,[1]EQOUN!N55/[1]EQOUN!F55,0)</f>
        <v>0.21875680342591089</v>
      </c>
      <c r="AF51" s="195">
        <f>[1]COU!$FJ55/[1]COU!$FA55</f>
        <v>0.22103609641764654</v>
      </c>
      <c r="AG51" s="196"/>
      <c r="AH51" s="238">
        <f t="shared" si="10"/>
        <v>1.06451132</v>
      </c>
      <c r="AI51" s="238">
        <f t="shared" si="11"/>
        <v>602.91999999999996</v>
      </c>
      <c r="AJ51" s="238">
        <f t="shared" si="12"/>
        <v>641.81516505439993</v>
      </c>
      <c r="AK51" s="156"/>
      <c r="AL51" s="239">
        <v>1</v>
      </c>
      <c r="AM51" s="280">
        <f t="shared" si="24"/>
        <v>808.06140090598535</v>
      </c>
      <c r="AN51" s="280">
        <f t="shared" si="13"/>
        <v>779.89099997140249</v>
      </c>
      <c r="AO51" s="280"/>
      <c r="AP51" s="280">
        <v>1</v>
      </c>
      <c r="AQ51" s="280">
        <f t="shared" si="14"/>
        <v>676.16854898443523</v>
      </c>
      <c r="AR51" s="280">
        <f t="shared" si="15"/>
        <v>639.48956607382854</v>
      </c>
      <c r="AS51" s="280"/>
      <c r="AT51" s="280">
        <v>1</v>
      </c>
      <c r="AU51" s="280">
        <f t="shared" si="16"/>
        <v>617.05943729548574</v>
      </c>
      <c r="AV51" s="280">
        <f t="shared" si="17"/>
        <v>576.56724756579763</v>
      </c>
      <c r="AW51" s="280"/>
      <c r="AX51" s="280">
        <v>1</v>
      </c>
      <c r="AY51" s="280">
        <f t="shared" si="18"/>
        <v>748.95228921703597</v>
      </c>
      <c r="AZ51" s="240">
        <f t="shared" si="25"/>
        <v>716.96868146337158</v>
      </c>
      <c r="BA51" s="241"/>
      <c r="BB51" s="242">
        <v>1</v>
      </c>
      <c r="BC51" s="283">
        <f t="shared" si="20"/>
        <v>818.78616502580246</v>
      </c>
      <c r="BD51" s="283"/>
      <c r="BE51" s="283">
        <v>1</v>
      </c>
      <c r="BF51" s="283">
        <f t="shared" si="21"/>
        <v>678.38473112822862</v>
      </c>
      <c r="BG51" s="283"/>
      <c r="BH51" s="283">
        <v>1</v>
      </c>
      <c r="BI51" s="283">
        <f t="shared" si="22"/>
        <v>615.4624126201976</v>
      </c>
      <c r="BJ51" s="283"/>
      <c r="BK51" s="283">
        <v>1</v>
      </c>
      <c r="BL51" s="283">
        <f t="shared" si="23"/>
        <v>755.86384651777144</v>
      </c>
      <c r="BM51" s="243"/>
      <c r="BN51" s="244"/>
    </row>
    <row r="52" spans="1:66" ht="18" x14ac:dyDescent="0.2">
      <c r="A52" s="188" t="str">
        <f>[1]COU!$B56</f>
        <v>Pescados, crustáceos y moluscos conservados</v>
      </c>
      <c r="B52" s="189" t="str">
        <f>[1]COU!$A56</f>
        <v>NP047</v>
      </c>
      <c r="C52" s="190"/>
      <c r="D52" s="191">
        <f>[1]COU!$EY56-[1]EQOUN!$DI56</f>
        <v>-27758.806500243005</v>
      </c>
      <c r="E52" s="233">
        <f>[1]COU!$EY56/[1]COU!$FA56</f>
        <v>0.19339071409896211</v>
      </c>
      <c r="F52" s="234">
        <f>[1]EQOUM!U56/[1]COU!FA56</f>
        <v>4.3609096340779925E-2</v>
      </c>
      <c r="G52" s="234">
        <f>[1]EQOUN!DI56/[1]COU!FA56</f>
        <v>0.40567478000288398</v>
      </c>
      <c r="H52" s="192">
        <f>IF([1]COU!$ET56&gt;0,[1]EQOUN!$DI56/[1]COU!$ET56,0)</f>
        <v>0.50293839544596541</v>
      </c>
      <c r="I52" s="192">
        <f>([1]EQOUN!$DI56-[1]COU!$EY56)/[1]COU!$FA56</f>
        <v>0.21228406590392185</v>
      </c>
      <c r="J52" s="192" t="str">
        <f t="shared" si="5"/>
        <v>EXPORTABLE</v>
      </c>
      <c r="K52" s="192" t="str">
        <f t="shared" si="0"/>
        <v>Transable</v>
      </c>
      <c r="L52" s="235"/>
      <c r="M52" s="192" t="str">
        <f t="shared" si="6"/>
        <v>Transable</v>
      </c>
      <c r="N52" s="235">
        <f t="shared" si="7"/>
        <v>0</v>
      </c>
      <c r="O52" s="236" t="str">
        <f t="shared" si="1"/>
        <v>Transable</v>
      </c>
      <c r="P52" s="195" t="str">
        <f t="shared" si="8"/>
        <v>EXPORTABLE</v>
      </c>
      <c r="Q52" s="237">
        <f t="shared" si="9"/>
        <v>0</v>
      </c>
      <c r="R52" s="195">
        <f t="shared" si="2"/>
        <v>0</v>
      </c>
      <c r="S52" s="195">
        <f t="shared" si="3"/>
        <v>0</v>
      </c>
      <c r="T52" s="195">
        <f t="shared" si="4"/>
        <v>0</v>
      </c>
      <c r="U52" s="195">
        <f>IF(Q52=1,D52/[1]COU!FA56,0)</f>
        <v>0</v>
      </c>
      <c r="V52" s="196"/>
      <c r="W52" s="195">
        <f>[1]COU!$FE56/[1]COU!$FA56</f>
        <v>0</v>
      </c>
      <c r="X52" s="195">
        <f>[1]COU!$FB56/[1]COU!$FA56</f>
        <v>5.4427003559999344E-3</v>
      </c>
      <c r="Y52" s="195">
        <f>IF([1]EQOUN!DI56&gt;0,[1]COU!FD56/[1]EQOUN!DI56,0)</f>
        <v>0</v>
      </c>
      <c r="Z52" s="195">
        <f>IF([1]EQOUN!DI56&gt;0,[1]COU!$FG$10/[1]EQOUN!DI56,0)</f>
        <v>0</v>
      </c>
      <c r="AA52" s="197">
        <f>IF([1]COU!$EY56&gt;0,[1]COU!$FC56/[1]COU!$EY56,0)</f>
        <v>9.1236602248774418E-2</v>
      </c>
      <c r="AB52" s="195"/>
      <c r="AC52" s="197">
        <f>IF([1]COU!EY56&gt;0,[1]EQOUM!N56/[1]COU!EY56,0)</f>
        <v>0.40692586438816697</v>
      </c>
      <c r="AD52" s="197">
        <f>IF([1]EQOUN!DJ56&gt;0,[1]EQOUN!DP56/[1]EQOUN!DJ56,0)</f>
        <v>1.5132583371435455E-2</v>
      </c>
      <c r="AE52" s="197">
        <f>IF([1]EQOUN!F56&gt;0,[1]EQOUN!N56/[1]EQOUN!F56,0)</f>
        <v>0.21281537347412866</v>
      </c>
      <c r="AF52" s="195">
        <f>[1]COU!$FJ56/[1]COU!$FA56</f>
        <v>0.25035529836473397</v>
      </c>
      <c r="AG52" s="196"/>
      <c r="AH52" s="238">
        <f t="shared" si="10"/>
        <v>1.06451132</v>
      </c>
      <c r="AI52" s="238">
        <f t="shared" si="11"/>
        <v>602.91999999999996</v>
      </c>
      <c r="AJ52" s="238">
        <f t="shared" si="12"/>
        <v>641.81516505439993</v>
      </c>
      <c r="AK52" s="156"/>
      <c r="AL52" s="239">
        <v>1</v>
      </c>
      <c r="AM52" s="280" t="str">
        <f t="shared" si="24"/>
        <v>-</v>
      </c>
      <c r="AN52" s="280" t="str">
        <f t="shared" si="13"/>
        <v>-</v>
      </c>
      <c r="AO52" s="280"/>
      <c r="AP52" s="280">
        <v>1</v>
      </c>
      <c r="AQ52" s="280" t="str">
        <f t="shared" si="14"/>
        <v>-</v>
      </c>
      <c r="AR52" s="280" t="str">
        <f t="shared" si="15"/>
        <v>-</v>
      </c>
      <c r="AS52" s="280"/>
      <c r="AT52" s="280">
        <v>1</v>
      </c>
      <c r="AU52" s="280">
        <f t="shared" si="16"/>
        <v>632.69142788809404</v>
      </c>
      <c r="AV52" s="280">
        <f t="shared" si="17"/>
        <v>593.2076785057626</v>
      </c>
      <c r="AW52" s="280"/>
      <c r="AX52" s="280">
        <v>1</v>
      </c>
      <c r="AY52" s="280">
        <f t="shared" si="18"/>
        <v>761.0020728631157</v>
      </c>
      <c r="AZ52" s="240">
        <f t="shared" si="25"/>
        <v>729.79581255817436</v>
      </c>
      <c r="BA52" s="241"/>
      <c r="BB52" s="242">
        <v>1</v>
      </c>
      <c r="BC52" s="283" t="str">
        <f t="shared" si="20"/>
        <v>-</v>
      </c>
      <c r="BD52" s="283"/>
      <c r="BE52" s="283">
        <v>1</v>
      </c>
      <c r="BF52" s="283" t="str">
        <f t="shared" si="21"/>
        <v>-</v>
      </c>
      <c r="BG52" s="283"/>
      <c r="BH52" s="283">
        <v>1</v>
      </c>
      <c r="BI52" s="283">
        <f t="shared" si="22"/>
        <v>632.10284356016268</v>
      </c>
      <c r="BJ52" s="283"/>
      <c r="BK52" s="283">
        <v>1</v>
      </c>
      <c r="BL52" s="283">
        <f t="shared" si="23"/>
        <v>768.69097761257422</v>
      </c>
      <c r="BM52" s="243"/>
      <c r="BN52" s="244"/>
    </row>
    <row r="53" spans="1:66" ht="18" x14ac:dyDescent="0.2">
      <c r="A53" s="188" t="str">
        <f>[1]COU!$B57</f>
        <v>Frutas, legumbres y hortalizas en conserva</v>
      </c>
      <c r="B53" s="189" t="str">
        <f>[1]COU!$A57</f>
        <v>NP048</v>
      </c>
      <c r="C53" s="190"/>
      <c r="D53" s="191">
        <f>[1]COU!$EY57-[1]EQOUN!$DI57</f>
        <v>-104200.43897436334</v>
      </c>
      <c r="E53" s="233">
        <f>[1]COU!$EY57/[1]COU!$FA57</f>
        <v>0.19894064931154695</v>
      </c>
      <c r="F53" s="234">
        <f>[1]EQOUM!U57/[1]COU!FA57</f>
        <v>3.5802888562492405E-2</v>
      </c>
      <c r="G53" s="234">
        <f>[1]EQOUN!DI57/[1]COU!FA57</f>
        <v>0.50803741044652917</v>
      </c>
      <c r="H53" s="192">
        <f>IF([1]COU!$ET57&gt;0,[1]EQOUN!$DI57/[1]COU!$ET57,0)</f>
        <v>0.63420695359202461</v>
      </c>
      <c r="I53" s="192">
        <f>([1]EQOUN!$DI57-[1]COU!$EY57)/[1]COU!$FA57</f>
        <v>0.30909676113498219</v>
      </c>
      <c r="J53" s="192" t="str">
        <f t="shared" si="5"/>
        <v>EXPORTABLE</v>
      </c>
      <c r="K53" s="192" t="str">
        <f t="shared" si="0"/>
        <v>Transable</v>
      </c>
      <c r="L53" s="235"/>
      <c r="M53" s="192" t="str">
        <f t="shared" si="6"/>
        <v>Transable</v>
      </c>
      <c r="N53" s="235">
        <f t="shared" si="7"/>
        <v>0</v>
      </c>
      <c r="O53" s="236" t="str">
        <f t="shared" si="1"/>
        <v>Transable</v>
      </c>
      <c r="P53" s="195" t="str">
        <f t="shared" si="8"/>
        <v>EXPORTABLE</v>
      </c>
      <c r="Q53" s="237">
        <f t="shared" si="9"/>
        <v>0</v>
      </c>
      <c r="R53" s="195">
        <f t="shared" si="2"/>
        <v>0</v>
      </c>
      <c r="S53" s="195">
        <f t="shared" si="3"/>
        <v>0</v>
      </c>
      <c r="T53" s="195">
        <f t="shared" si="4"/>
        <v>0</v>
      </c>
      <c r="U53" s="195">
        <f>IF(Q53=1,D53/[1]COU!FA57,0)</f>
        <v>0</v>
      </c>
      <c r="V53" s="196"/>
      <c r="W53" s="195">
        <f>[1]COU!$FE57/[1]COU!$FA57</f>
        <v>0</v>
      </c>
      <c r="X53" s="195">
        <f>[1]COU!$FB57/[1]COU!$FA57</f>
        <v>4.1951061497698922E-2</v>
      </c>
      <c r="Y53" s="195">
        <f>IF([1]EQOUN!DI57&gt;0,[1]COU!FD57/[1]EQOUN!DI57,0)</f>
        <v>0</v>
      </c>
      <c r="Z53" s="195">
        <f>IF([1]EQOUN!DI57&gt;0,[1]COU!$FG$10/[1]EQOUN!DI57,0)</f>
        <v>0</v>
      </c>
      <c r="AA53" s="197">
        <f>IF([1]COU!$EY57&gt;0,[1]COU!$FC57/[1]COU!$EY57,0)</f>
        <v>6.0511037111450026E-2</v>
      </c>
      <c r="AB53" s="195"/>
      <c r="AC53" s="197">
        <f>IF([1]COU!EY57&gt;0,[1]EQOUM!N57/[1]COU!EY57,0)</f>
        <v>0.17618695344786331</v>
      </c>
      <c r="AD53" s="197">
        <f>IF([1]EQOUN!DJ57&gt;0,[1]EQOUN!DP57/[1]EQOUN!DJ57,0)</f>
        <v>1.3467839897411666E-2</v>
      </c>
      <c r="AE53" s="197">
        <f>IF([1]EQOUN!F57&gt;0,[1]EQOUN!N57/[1]EQOUN!F57,0)</f>
        <v>8.7019312638332749E-2</v>
      </c>
      <c r="AF53" s="195">
        <f>[1]COU!$FJ57/[1]COU!$FA57</f>
        <v>0.1047583266340647</v>
      </c>
      <c r="AG53" s="196"/>
      <c r="AH53" s="238">
        <f t="shared" si="10"/>
        <v>1.06451132</v>
      </c>
      <c r="AI53" s="238">
        <f t="shared" si="11"/>
        <v>602.91999999999996</v>
      </c>
      <c r="AJ53" s="238">
        <f t="shared" si="12"/>
        <v>641.81516505439993</v>
      </c>
      <c r="AK53" s="156"/>
      <c r="AL53" s="239">
        <v>1</v>
      </c>
      <c r="AM53" s="280" t="str">
        <f t="shared" si="24"/>
        <v>-</v>
      </c>
      <c r="AN53" s="280" t="str">
        <f t="shared" si="13"/>
        <v>-</v>
      </c>
      <c r="AO53" s="280"/>
      <c r="AP53" s="280">
        <v>1</v>
      </c>
      <c r="AQ53" s="280" t="str">
        <f t="shared" si="14"/>
        <v>-</v>
      </c>
      <c r="AR53" s="280" t="str">
        <f t="shared" si="15"/>
        <v>-</v>
      </c>
      <c r="AS53" s="280"/>
      <c r="AT53" s="280">
        <v>1</v>
      </c>
      <c r="AU53" s="280">
        <f t="shared" si="16"/>
        <v>633.69513502345251</v>
      </c>
      <c r="AV53" s="280">
        <f t="shared" si="17"/>
        <v>594.27613611331651</v>
      </c>
      <c r="AW53" s="280"/>
      <c r="AX53" s="280">
        <v>1</v>
      </c>
      <c r="AY53" s="280">
        <f t="shared" si="18"/>
        <v>686.16081899935602</v>
      </c>
      <c r="AZ53" s="240">
        <f t="shared" si="25"/>
        <v>650.12645061720843</v>
      </c>
      <c r="BA53" s="241"/>
      <c r="BB53" s="242">
        <v>1</v>
      </c>
      <c r="BC53" s="283" t="str">
        <f t="shared" si="20"/>
        <v>-</v>
      </c>
      <c r="BD53" s="283"/>
      <c r="BE53" s="283">
        <v>1</v>
      </c>
      <c r="BF53" s="283" t="str">
        <f t="shared" si="21"/>
        <v>-</v>
      </c>
      <c r="BG53" s="283"/>
      <c r="BH53" s="283">
        <v>1</v>
      </c>
      <c r="BI53" s="283">
        <f t="shared" si="22"/>
        <v>633.17130116771648</v>
      </c>
      <c r="BJ53" s="283"/>
      <c r="BK53" s="283">
        <v>1</v>
      </c>
      <c r="BL53" s="283">
        <f t="shared" si="23"/>
        <v>689.02161567160829</v>
      </c>
      <c r="BM53" s="243"/>
      <c r="BN53" s="244"/>
    </row>
    <row r="54" spans="1:66" ht="18" x14ac:dyDescent="0.2">
      <c r="A54" s="188" t="str">
        <f>[1]COU!$B58</f>
        <v>Aceites vegetales crudos y refinados</v>
      </c>
      <c r="B54" s="189" t="str">
        <f>[1]COU!$A58</f>
        <v>NP049</v>
      </c>
      <c r="C54" s="190"/>
      <c r="D54" s="191">
        <f>[1]COU!$EY58-[1]EQOUN!$DI58</f>
        <v>-87492.274166805742</v>
      </c>
      <c r="E54" s="233">
        <f>[1]COU!$EY58/[1]COU!$FA58</f>
        <v>0.15804248689982967</v>
      </c>
      <c r="F54" s="234">
        <f>[1]EQOUM!U58/[1]COU!FA58</f>
        <v>5.086213224656369E-2</v>
      </c>
      <c r="G54" s="234">
        <f>[1]EQOUN!DI58/[1]COU!FA58</f>
        <v>0.585013765452566</v>
      </c>
      <c r="H54" s="192">
        <f>IF([1]COU!$ET58&gt;0,[1]EQOUN!$DI58/[1]COU!$ET58,0)</f>
        <v>0.69482575587274931</v>
      </c>
      <c r="I54" s="192">
        <f>([1]EQOUN!$DI58-[1]COU!$EY58)/[1]COU!$FA58</f>
        <v>0.42697127855273631</v>
      </c>
      <c r="J54" s="192" t="str">
        <f t="shared" si="5"/>
        <v>EXPORTABLE</v>
      </c>
      <c r="K54" s="192" t="str">
        <f t="shared" si="0"/>
        <v>Transable</v>
      </c>
      <c r="L54" s="235"/>
      <c r="M54" s="192" t="str">
        <f t="shared" si="6"/>
        <v>Transable</v>
      </c>
      <c r="N54" s="235">
        <f t="shared" si="7"/>
        <v>0</v>
      </c>
      <c r="O54" s="236" t="str">
        <f t="shared" si="1"/>
        <v>Transable</v>
      </c>
      <c r="P54" s="195" t="str">
        <f t="shared" si="8"/>
        <v>EXPORTABLE</v>
      </c>
      <c r="Q54" s="237">
        <f t="shared" si="9"/>
        <v>0</v>
      </c>
      <c r="R54" s="195">
        <f t="shared" si="2"/>
        <v>0</v>
      </c>
      <c r="S54" s="195">
        <f t="shared" si="3"/>
        <v>0</v>
      </c>
      <c r="T54" s="195">
        <f t="shared" si="4"/>
        <v>0</v>
      </c>
      <c r="U54" s="195">
        <f>IF(Q54=1,D54/[1]COU!FA58,0)</f>
        <v>0</v>
      </c>
      <c r="V54" s="196"/>
      <c r="W54" s="195">
        <f>[1]COU!$FE58/[1]COU!$FA58</f>
        <v>0</v>
      </c>
      <c r="X54" s="195">
        <f>[1]COU!$FB58/[1]COU!$FA58</f>
        <v>1.6460429097471833E-3</v>
      </c>
      <c r="Y54" s="195">
        <f>IF([1]EQOUN!DI58&gt;0,[1]COU!FD58/[1]EQOUN!DI58,0)</f>
        <v>0</v>
      </c>
      <c r="Z54" s="195">
        <f>IF([1]EQOUN!DI58&gt;0,[1]COU!$FG$10/[1]EQOUN!DI58,0)</f>
        <v>0</v>
      </c>
      <c r="AA54" s="197">
        <f>IF([1]COU!$EY58&gt;0,[1]COU!$FC58/[1]COU!$EY58,0)</f>
        <v>4.4626183164964854E-2</v>
      </c>
      <c r="AB54" s="195"/>
      <c r="AC54" s="197">
        <f>IF([1]COU!EY58&gt;0,[1]EQOUM!N58/[1]COU!EY58,0)</f>
        <v>0.39981785308406376</v>
      </c>
      <c r="AD54" s="197">
        <f>IF([1]EQOUN!DJ58&gt;0,[1]EQOUN!DP58/[1]EQOUN!DJ58,0)</f>
        <v>1.6758258914775354E-2</v>
      </c>
      <c r="AE54" s="197">
        <f>IF([1]EQOUN!F58&gt;0,[1]EQOUN!N58/[1]EQOUN!F58,0)</f>
        <v>0.13804503763915488</v>
      </c>
      <c r="AF54" s="195">
        <f>[1]COU!$FJ58/[1]COU!$FA58</f>
        <v>0.17941598721694352</v>
      </c>
      <c r="AG54" s="196"/>
      <c r="AH54" s="238">
        <f t="shared" si="10"/>
        <v>1.06451132</v>
      </c>
      <c r="AI54" s="238">
        <f t="shared" si="11"/>
        <v>602.91999999999996</v>
      </c>
      <c r="AJ54" s="238">
        <f t="shared" si="12"/>
        <v>641.81516505439993</v>
      </c>
      <c r="AK54" s="156"/>
      <c r="AL54" s="239">
        <v>1</v>
      </c>
      <c r="AM54" s="280" t="str">
        <f t="shared" si="24"/>
        <v>-</v>
      </c>
      <c r="AN54" s="280" t="str">
        <f t="shared" si="13"/>
        <v>-</v>
      </c>
      <c r="AO54" s="280"/>
      <c r="AP54" s="280">
        <v>1</v>
      </c>
      <c r="AQ54" s="280" t="str">
        <f t="shared" si="14"/>
        <v>-</v>
      </c>
      <c r="AR54" s="280" t="str">
        <f t="shared" si="15"/>
        <v>-</v>
      </c>
      <c r="AS54" s="280"/>
      <c r="AT54" s="280">
        <v>1</v>
      </c>
      <c r="AU54" s="280">
        <f t="shared" si="16"/>
        <v>631.71127558950354</v>
      </c>
      <c r="AV54" s="280">
        <f t="shared" si="17"/>
        <v>592.16429528858907</v>
      </c>
      <c r="AW54" s="280"/>
      <c r="AX54" s="280">
        <v>1</v>
      </c>
      <c r="AY54" s="280">
        <f t="shared" si="18"/>
        <v>714.94138968290281</v>
      </c>
      <c r="AZ54" s="240">
        <f t="shared" si="25"/>
        <v>680.76369390590412</v>
      </c>
      <c r="BA54" s="241"/>
      <c r="BB54" s="242">
        <v>1</v>
      </c>
      <c r="BC54" s="283" t="str">
        <f t="shared" si="20"/>
        <v>-</v>
      </c>
      <c r="BD54" s="283"/>
      <c r="BE54" s="283">
        <v>1</v>
      </c>
      <c r="BF54" s="283" t="str">
        <f t="shared" si="21"/>
        <v>-</v>
      </c>
      <c r="BG54" s="283"/>
      <c r="BH54" s="283">
        <v>1</v>
      </c>
      <c r="BI54" s="283">
        <f t="shared" si="22"/>
        <v>631.05946034298904</v>
      </c>
      <c r="BJ54" s="283"/>
      <c r="BK54" s="283">
        <v>1</v>
      </c>
      <c r="BL54" s="283">
        <f t="shared" si="23"/>
        <v>719.65885896030397</v>
      </c>
      <c r="BM54" s="243"/>
      <c r="BN54" s="244"/>
    </row>
    <row r="55" spans="1:66" ht="18" x14ac:dyDescent="0.2">
      <c r="A55" s="188" t="str">
        <f>[1]COU!$B59</f>
        <v>Otros aceites y grasas de origen vegetal y animal n.c.p.</v>
      </c>
      <c r="B55" s="189" t="str">
        <f>[1]COU!$A59</f>
        <v>NP050</v>
      </c>
      <c r="C55" s="190"/>
      <c r="D55" s="191">
        <f>[1]COU!$EY59-[1]EQOUN!$DI59</f>
        <v>387.64016999999967</v>
      </c>
      <c r="E55" s="233">
        <f>[1]COU!$EY59/[1]COU!$FA59</f>
        <v>8.2315327517344258E-2</v>
      </c>
      <c r="F55" s="234">
        <f>[1]EQOUM!U59/[1]COU!FA59</f>
        <v>4.1676228128314105E-2</v>
      </c>
      <c r="G55" s="234">
        <f>[1]EQOUN!DI59/[1]COU!FA59</f>
        <v>7.7609539247561754E-2</v>
      </c>
      <c r="H55" s="192">
        <f>IF([1]COU!$ET59&gt;0,[1]EQOUN!$DI59/[1]COU!$ET59,0)</f>
        <v>8.4571031395349563E-2</v>
      </c>
      <c r="I55" s="192">
        <f>([1]EQOUN!$DI59-[1]COU!$EY59)/[1]COU!$FA59</f>
        <v>-4.7057882697824974E-3</v>
      </c>
      <c r="J55" s="192" t="str">
        <f t="shared" si="5"/>
        <v>AMBOS</v>
      </c>
      <c r="K55" s="192" t="str">
        <f t="shared" si="0"/>
        <v>No transable</v>
      </c>
      <c r="L55" s="235">
        <v>1</v>
      </c>
      <c r="M55" s="192" t="str">
        <f t="shared" si="6"/>
        <v>Transable</v>
      </c>
      <c r="N55" s="235">
        <f t="shared" si="7"/>
        <v>0</v>
      </c>
      <c r="O55" s="236" t="str">
        <f t="shared" si="1"/>
        <v>Transable</v>
      </c>
      <c r="P55" s="195" t="str">
        <f t="shared" si="8"/>
        <v>AMBOS</v>
      </c>
      <c r="Q55" s="237">
        <f t="shared" si="9"/>
        <v>0</v>
      </c>
      <c r="R55" s="195">
        <f t="shared" si="2"/>
        <v>0</v>
      </c>
      <c r="S55" s="195">
        <f t="shared" si="3"/>
        <v>0</v>
      </c>
      <c r="T55" s="195">
        <f t="shared" si="4"/>
        <v>0</v>
      </c>
      <c r="U55" s="195">
        <f>IF(Q55=1,D55/[1]COU!FA59,0)</f>
        <v>0</v>
      </c>
      <c r="V55" s="196"/>
      <c r="W55" s="195">
        <f>[1]COU!$FE59/[1]COU!$FA59</f>
        <v>0</v>
      </c>
      <c r="X55" s="195">
        <f>[1]COU!$FB59/[1]COU!$FA59</f>
        <v>0</v>
      </c>
      <c r="Y55" s="195">
        <f>IF([1]EQOUN!DI59&gt;0,[1]COU!FD59/[1]EQOUN!DI59,0)</f>
        <v>0</v>
      </c>
      <c r="Z55" s="195">
        <f>IF([1]EQOUN!DI59&gt;0,[1]COU!$FG$10/[1]EQOUN!DI59,0)</f>
        <v>0</v>
      </c>
      <c r="AA55" s="197">
        <f>IF([1]COU!$EY59&gt;0,[1]COU!$FC59/[1]COU!$EY59,0)</f>
        <v>6.6836711463781368E-2</v>
      </c>
      <c r="AB55" s="195"/>
      <c r="AC55" s="197">
        <f>IF([1]COU!EY59&gt;0,[1]EQOUM!N59/[1]COU!EY59,0)</f>
        <v>0.33888305966475324</v>
      </c>
      <c r="AD55" s="197">
        <f>IF([1]EQOUN!DJ59&gt;0,[1]EQOUN!DP59/[1]EQOUN!DJ59,0)</f>
        <v>6.1808970242787885E-2</v>
      </c>
      <c r="AE55" s="197">
        <f>IF([1]EQOUN!F59&gt;0,[1]EQOUN!N59/[1]EQOUN!F59,0)</f>
        <v>0.31681464418509786</v>
      </c>
      <c r="AF55" s="195">
        <f>[1]COU!$FJ59/[1]COU!$FA59</f>
        <v>0.31863102462376613</v>
      </c>
      <c r="AG55" s="196"/>
      <c r="AH55" s="238">
        <f t="shared" si="10"/>
        <v>1.06451132</v>
      </c>
      <c r="AI55" s="238">
        <f t="shared" si="11"/>
        <v>602.91999999999996</v>
      </c>
      <c r="AJ55" s="238">
        <f t="shared" si="12"/>
        <v>641.81516505439993</v>
      </c>
      <c r="AK55" s="156"/>
      <c r="AL55" s="239">
        <v>1</v>
      </c>
      <c r="AM55" s="280">
        <f t="shared" si="24"/>
        <v>846.13453938747296</v>
      </c>
      <c r="AN55" s="280">
        <f t="shared" si="13"/>
        <v>820.42028687287359</v>
      </c>
      <c r="AO55" s="280"/>
      <c r="AP55" s="280">
        <v>1</v>
      </c>
      <c r="AQ55" s="280">
        <f t="shared" si="14"/>
        <v>655.12065411539379</v>
      </c>
      <c r="AR55" s="280">
        <f t="shared" si="15"/>
        <v>617.08384372356409</v>
      </c>
      <c r="AS55" s="280"/>
      <c r="AT55" s="280">
        <v>1</v>
      </c>
      <c r="AU55" s="280">
        <f t="shared" si="16"/>
        <v>604.5493007156183</v>
      </c>
      <c r="AV55" s="280">
        <f t="shared" si="17"/>
        <v>563.25006556178255</v>
      </c>
      <c r="AW55" s="280"/>
      <c r="AX55" s="280">
        <v>1</v>
      </c>
      <c r="AY55" s="280">
        <f t="shared" si="18"/>
        <v>795.56318598769747</v>
      </c>
      <c r="AZ55" s="240">
        <f t="shared" si="25"/>
        <v>766.58650871109216</v>
      </c>
      <c r="BA55" s="241"/>
      <c r="BB55" s="242">
        <v>1</v>
      </c>
      <c r="BC55" s="283">
        <f t="shared" si="20"/>
        <v>859.31545192727356</v>
      </c>
      <c r="BD55" s="283"/>
      <c r="BE55" s="283">
        <v>1</v>
      </c>
      <c r="BF55" s="283">
        <f t="shared" si="21"/>
        <v>655.97900877796394</v>
      </c>
      <c r="BG55" s="283"/>
      <c r="BH55" s="283">
        <v>1</v>
      </c>
      <c r="BI55" s="283">
        <f t="shared" si="22"/>
        <v>602.14523061618252</v>
      </c>
      <c r="BJ55" s="283"/>
      <c r="BK55" s="283">
        <v>1</v>
      </c>
      <c r="BL55" s="283">
        <f t="shared" si="23"/>
        <v>805.48167376549213</v>
      </c>
      <c r="BM55" s="243"/>
      <c r="BN55" s="244"/>
    </row>
    <row r="56" spans="1:66" ht="18" x14ac:dyDescent="0.2">
      <c r="A56" s="188" t="str">
        <f>[1]COU!$B60</f>
        <v>Productos lácteos</v>
      </c>
      <c r="B56" s="189" t="str">
        <f>[1]COU!$A60</f>
        <v>NP051</v>
      </c>
      <c r="C56" s="190"/>
      <c r="D56" s="191">
        <f>[1]COU!$EY60-[1]EQOUN!$DI60</f>
        <v>-28077.930165016685</v>
      </c>
      <c r="E56" s="233">
        <f>[1]COU!$EY60/[1]COU!$FA60</f>
        <v>4.7573078440615847E-2</v>
      </c>
      <c r="F56" s="234">
        <f>[1]EQOUM!U60/[1]COU!FA60</f>
        <v>5.076709682505883E-3</v>
      </c>
      <c r="G56" s="234">
        <f>[1]EQOUN!DI60/[1]COU!FA60</f>
        <v>0.13129124777200474</v>
      </c>
      <c r="H56" s="192">
        <f>IF([1]COU!$ET60&gt;0,[1]EQOUN!$DI60/[1]COU!$ET60,0)</f>
        <v>0.1378491565075092</v>
      </c>
      <c r="I56" s="192">
        <f>([1]EQOUN!$DI60-[1]COU!$EY60)/[1]COU!$FA60</f>
        <v>8.3718169331388884E-2</v>
      </c>
      <c r="J56" s="192" t="str">
        <f t="shared" si="5"/>
        <v>EXPORTABLE</v>
      </c>
      <c r="K56" s="192" t="str">
        <f t="shared" si="0"/>
        <v>No transable</v>
      </c>
      <c r="L56" s="235">
        <v>1</v>
      </c>
      <c r="M56" s="192" t="str">
        <f t="shared" si="6"/>
        <v>Transable</v>
      </c>
      <c r="N56" s="235">
        <f t="shared" si="7"/>
        <v>0</v>
      </c>
      <c r="O56" s="236" t="str">
        <f t="shared" si="1"/>
        <v>Transable</v>
      </c>
      <c r="P56" s="195" t="str">
        <f t="shared" si="8"/>
        <v>EXPORTABLE</v>
      </c>
      <c r="Q56" s="237">
        <f t="shared" si="9"/>
        <v>0</v>
      </c>
      <c r="R56" s="195">
        <f t="shared" si="2"/>
        <v>0</v>
      </c>
      <c r="S56" s="195">
        <f t="shared" si="3"/>
        <v>0</v>
      </c>
      <c r="T56" s="195">
        <f t="shared" si="4"/>
        <v>0</v>
      </c>
      <c r="U56" s="195">
        <f>IF(Q56=1,D56/[1]COU!FA60,0)</f>
        <v>0</v>
      </c>
      <c r="V56" s="196"/>
      <c r="W56" s="195">
        <f>[1]COU!$FE60/[1]COU!$FA60</f>
        <v>0</v>
      </c>
      <c r="X56" s="195">
        <f>[1]COU!$FB60/[1]COU!$FA60</f>
        <v>1.9662505443443307E-2</v>
      </c>
      <c r="Y56" s="195">
        <f>IF([1]EQOUN!DI60&gt;0,[1]COU!FD60/[1]EQOUN!DI60,0)</f>
        <v>0</v>
      </c>
      <c r="Z56" s="195">
        <f>IF([1]EQOUN!DI60&gt;0,[1]COU!$FG$10/[1]EQOUN!DI60,0)</f>
        <v>0</v>
      </c>
      <c r="AA56" s="197">
        <f>IF([1]COU!$EY60&gt;0,[1]COU!$FC60/[1]COU!$EY60,0)</f>
        <v>7.9805515961735699E-2</v>
      </c>
      <c r="AB56" s="195"/>
      <c r="AC56" s="197">
        <f>IF([1]COU!EY60&gt;0,[1]EQOUM!N60/[1]COU!EY60,0)</f>
        <v>0.467837437342986</v>
      </c>
      <c r="AD56" s="197">
        <f>IF([1]EQOUN!DJ60&gt;0,[1]EQOUN!DP60/[1]EQOUN!DJ60,0)</f>
        <v>0.1152764357300646</v>
      </c>
      <c r="AE56" s="197">
        <f>IF([1]EQOUN!F60&gt;0,[1]EQOUN!N60/[1]EQOUN!F60,0)</f>
        <v>0.42426058488490476</v>
      </c>
      <c r="AF56" s="195">
        <f>[1]COU!$FJ60/[1]COU!$FA60</f>
        <v>0.42633326507945746</v>
      </c>
      <c r="AG56" s="196"/>
      <c r="AH56" s="238">
        <f t="shared" si="10"/>
        <v>1.06451132</v>
      </c>
      <c r="AI56" s="238">
        <f t="shared" si="11"/>
        <v>602.91999999999996</v>
      </c>
      <c r="AJ56" s="238">
        <f t="shared" si="12"/>
        <v>641.81516505439993</v>
      </c>
      <c r="AK56" s="156"/>
      <c r="AL56" s="239">
        <v>1</v>
      </c>
      <c r="AM56" s="280" t="str">
        <f t="shared" si="24"/>
        <v>-</v>
      </c>
      <c r="AN56" s="280" t="str">
        <f t="shared" si="13"/>
        <v>-</v>
      </c>
      <c r="AO56" s="280"/>
      <c r="AP56" s="280">
        <v>1</v>
      </c>
      <c r="AQ56" s="280" t="str">
        <f t="shared" si="14"/>
        <v>-</v>
      </c>
      <c r="AR56" s="280" t="str">
        <f t="shared" si="15"/>
        <v>-</v>
      </c>
      <c r="AS56" s="280"/>
      <c r="AT56" s="280">
        <v>1</v>
      </c>
      <c r="AU56" s="280">
        <f t="shared" si="16"/>
        <v>572.31269642402935</v>
      </c>
      <c r="AV56" s="280">
        <f t="shared" si="17"/>
        <v>528.93383537502564</v>
      </c>
      <c r="AW56" s="280"/>
      <c r="AX56" s="280">
        <v>1</v>
      </c>
      <c r="AY56" s="280">
        <f t="shared" si="18"/>
        <v>828.10788826283613</v>
      </c>
      <c r="AZ56" s="240">
        <f t="shared" si="25"/>
        <v>801.23071268900708</v>
      </c>
      <c r="BA56" s="241"/>
      <c r="BB56" s="242">
        <v>1</v>
      </c>
      <c r="BC56" s="283" t="str">
        <f t="shared" si="20"/>
        <v>-</v>
      </c>
      <c r="BD56" s="283"/>
      <c r="BE56" s="283">
        <v>1</v>
      </c>
      <c r="BF56" s="283" t="str">
        <f t="shared" si="21"/>
        <v>-</v>
      </c>
      <c r="BG56" s="283"/>
      <c r="BH56" s="283">
        <v>1</v>
      </c>
      <c r="BI56" s="283">
        <f t="shared" si="22"/>
        <v>567.82900042942561</v>
      </c>
      <c r="BJ56" s="283"/>
      <c r="BK56" s="283">
        <v>1</v>
      </c>
      <c r="BL56" s="283">
        <f t="shared" si="23"/>
        <v>840.12587774340705</v>
      </c>
      <c r="BM56" s="243"/>
      <c r="BN56" s="244"/>
    </row>
    <row r="57" spans="1:66" ht="18" x14ac:dyDescent="0.2">
      <c r="A57" s="188" t="str">
        <f>[1]COU!$B61</f>
        <v xml:space="preserve">Arroz descascarillado, elaborado y semielaborado </v>
      </c>
      <c r="B57" s="189" t="str">
        <f>[1]COU!$A61</f>
        <v>NP052</v>
      </c>
      <c r="C57" s="190"/>
      <c r="D57" s="191">
        <f>[1]COU!$EY61-[1]EQOUN!$DI61</f>
        <v>7162.0111154464839</v>
      </c>
      <c r="E57" s="233">
        <f>[1]COU!$EY61/[1]COU!$FA61</f>
        <v>4.9266970221348586E-2</v>
      </c>
      <c r="F57" s="234">
        <f>[1]EQOUM!U61/[1]COU!FA61</f>
        <v>1.8715718411231928E-3</v>
      </c>
      <c r="G57" s="234">
        <f>[1]EQOUN!DI61/[1]COU!FA61</f>
        <v>3.5478469987466361E-3</v>
      </c>
      <c r="H57" s="192">
        <f>IF([1]COU!$ET61&gt;0,[1]EQOUN!$DI61/[1]COU!$ET61,0)</f>
        <v>3.7316963728215502E-3</v>
      </c>
      <c r="I57" s="192">
        <f>([1]EQOUN!$DI61-[1]COU!$EY61)/[1]COU!$FA61</f>
        <v>-4.5719123222601951E-2</v>
      </c>
      <c r="J57" s="192" t="str">
        <f t="shared" si="5"/>
        <v>AMBOS</v>
      </c>
      <c r="K57" s="192" t="str">
        <f t="shared" si="0"/>
        <v>No transable</v>
      </c>
      <c r="L57" s="235">
        <v>1</v>
      </c>
      <c r="M57" s="192" t="str">
        <f t="shared" si="6"/>
        <v>Transable</v>
      </c>
      <c r="N57" s="235">
        <f t="shared" si="7"/>
        <v>1</v>
      </c>
      <c r="O57" s="236" t="str">
        <f t="shared" si="1"/>
        <v>No Transable</v>
      </c>
      <c r="P57" s="195" t="str">
        <f t="shared" si="8"/>
        <v>No Transable</v>
      </c>
      <c r="Q57" s="237">
        <f t="shared" si="9"/>
        <v>1</v>
      </c>
      <c r="R57" s="195">
        <f t="shared" si="2"/>
        <v>4.9266970221348586E-2</v>
      </c>
      <c r="S57" s="195">
        <f t="shared" si="3"/>
        <v>1.8715718411231928E-3</v>
      </c>
      <c r="T57" s="195">
        <f t="shared" si="4"/>
        <v>3.7316963728215502E-3</v>
      </c>
      <c r="U57" s="195">
        <f>IF(Q57=1,D57/[1]COU!FA61,0)</f>
        <v>4.5719123222601951E-2</v>
      </c>
      <c r="V57" s="196"/>
      <c r="W57" s="195">
        <f>[1]COU!$FE61/[1]COU!$FA61</f>
        <v>4.4799826905434777E-4</v>
      </c>
      <c r="X57" s="195">
        <f>[1]COU!$FB61/[1]COU!$FA61</f>
        <v>9.4107940415285901E-4</v>
      </c>
      <c r="Y57" s="195">
        <f>IF([1]EQOUN!DI61&gt;0,[1]COU!FD61/[1]EQOUN!DI61,0)</f>
        <v>0</v>
      </c>
      <c r="Z57" s="195">
        <f>IF([1]EQOUN!DI61&gt;0,[1]COU!$FG$10/[1]EQOUN!DI61,0)</f>
        <v>0</v>
      </c>
      <c r="AA57" s="197">
        <f>IF([1]COU!$EY61&gt;0,[1]COU!$FC61/[1]COU!$EY61,0)</f>
        <v>0.14973987060580948</v>
      </c>
      <c r="AB57" s="195"/>
      <c r="AC57" s="197">
        <f>IF([1]COU!EY61&gt;0,[1]EQOUM!N61/[1]COU!EY61,0)</f>
        <v>7.3694430197413827E-2</v>
      </c>
      <c r="AD57" s="197">
        <f>IF([1]EQOUN!DJ61&gt;0,[1]EQOUN!DP61/[1]EQOUN!DJ61,0)</f>
        <v>4.0285214989284994E-3</v>
      </c>
      <c r="AE57" s="197">
        <f>IF([1]EQOUN!F61&gt;0,[1]EQOUN!N61/[1]EQOUN!F61,0)</f>
        <v>7.1021304717059738E-2</v>
      </c>
      <c r="AF57" s="195">
        <f>[1]COU!$FJ61/[1]COU!$FA61</f>
        <v>7.1153026873730027E-2</v>
      </c>
      <c r="AG57" s="196"/>
      <c r="AH57" s="238">
        <f t="shared" si="10"/>
        <v>1.06451132</v>
      </c>
      <c r="AI57" s="238">
        <f t="shared" si="11"/>
        <v>602.91999999999996</v>
      </c>
      <c r="AJ57" s="238">
        <f t="shared" si="12"/>
        <v>641.81516505439993</v>
      </c>
      <c r="AK57" s="156"/>
      <c r="AL57" s="239">
        <v>1</v>
      </c>
      <c r="AM57" s="280" t="str">
        <f t="shared" si="24"/>
        <v>-</v>
      </c>
      <c r="AN57" s="280" t="str">
        <f t="shared" si="13"/>
        <v>-</v>
      </c>
      <c r="AO57" s="280"/>
      <c r="AP57" s="280">
        <v>1</v>
      </c>
      <c r="AQ57" s="280" t="str">
        <f t="shared" si="14"/>
        <v>-</v>
      </c>
      <c r="AR57" s="280" t="str">
        <f t="shared" si="15"/>
        <v>-</v>
      </c>
      <c r="AS57" s="280"/>
      <c r="AT57" s="280">
        <v>1</v>
      </c>
      <c r="AU57" s="280" t="str">
        <f t="shared" si="16"/>
        <v>-</v>
      </c>
      <c r="AV57" s="280" t="str">
        <f t="shared" si="17"/>
        <v>-</v>
      </c>
      <c r="AW57" s="280"/>
      <c r="AX57" s="280">
        <v>1</v>
      </c>
      <c r="AY57" s="280" t="str">
        <f t="shared" si="18"/>
        <v>-</v>
      </c>
      <c r="AZ57" s="240" t="str">
        <f t="shared" si="25"/>
        <v>-</v>
      </c>
      <c r="BA57" s="241"/>
      <c r="BB57" s="242">
        <v>1</v>
      </c>
      <c r="BC57" s="283" t="str">
        <f t="shared" si="20"/>
        <v>-</v>
      </c>
      <c r="BD57" s="283"/>
      <c r="BE57" s="283">
        <v>1</v>
      </c>
      <c r="BF57" s="283" t="str">
        <f t="shared" si="21"/>
        <v>-</v>
      </c>
      <c r="BG57" s="283"/>
      <c r="BH57" s="283">
        <v>1</v>
      </c>
      <c r="BI57" s="283" t="str">
        <f t="shared" si="22"/>
        <v>-</v>
      </c>
      <c r="BJ57" s="283"/>
      <c r="BK57" s="283">
        <v>1</v>
      </c>
      <c r="BL57" s="283" t="str">
        <f t="shared" si="23"/>
        <v>-</v>
      </c>
      <c r="BM57" s="243"/>
      <c r="BN57" s="244"/>
    </row>
    <row r="58" spans="1:66" ht="18" x14ac:dyDescent="0.2">
      <c r="A58" s="188" t="str">
        <f>[1]COU!$B62</f>
        <v>Harina de Trigo</v>
      </c>
      <c r="B58" s="189" t="str">
        <f>[1]COU!$A62</f>
        <v>NP053</v>
      </c>
      <c r="C58" s="190"/>
      <c r="D58" s="191">
        <f>[1]COU!$EY62-[1]EQOUN!$DI62</f>
        <v>-227.9357600000003</v>
      </c>
      <c r="E58" s="233">
        <f>[1]COU!$EY62/[1]COU!$FA62</f>
        <v>6.6867520723077931E-2</v>
      </c>
      <c r="F58" s="234">
        <f>[1]EQOUM!U62/[1]COU!FA62</f>
        <v>4.1962350384132811E-2</v>
      </c>
      <c r="G58" s="234">
        <f>[1]EQOUN!DI62/[1]COU!FA62</f>
        <v>6.9898197628601305E-2</v>
      </c>
      <c r="H58" s="192">
        <f>IF([1]COU!$ET62&gt;0,[1]EQOUN!$DI62/[1]COU!$ET62,0)</f>
        <v>7.4907046084994211E-2</v>
      </c>
      <c r="I58" s="192">
        <f>([1]EQOUN!$DI62-[1]COU!$EY62)/[1]COU!$FA62</f>
        <v>3.0306769055233784E-3</v>
      </c>
      <c r="J58" s="192" t="str">
        <f t="shared" si="5"/>
        <v>AMBOS</v>
      </c>
      <c r="K58" s="192" t="str">
        <f t="shared" si="0"/>
        <v>No transable</v>
      </c>
      <c r="L58" s="235">
        <v>1</v>
      </c>
      <c r="M58" s="192" t="str">
        <f t="shared" si="6"/>
        <v>Transable</v>
      </c>
      <c r="N58" s="235">
        <f t="shared" si="7"/>
        <v>0</v>
      </c>
      <c r="O58" s="236" t="str">
        <f t="shared" si="1"/>
        <v>Transable</v>
      </c>
      <c r="P58" s="195" t="str">
        <f t="shared" si="8"/>
        <v>AMBOS</v>
      </c>
      <c r="Q58" s="237">
        <f t="shared" si="9"/>
        <v>0</v>
      </c>
      <c r="R58" s="195">
        <f t="shared" si="2"/>
        <v>0</v>
      </c>
      <c r="S58" s="195">
        <f t="shared" si="3"/>
        <v>0</v>
      </c>
      <c r="T58" s="195">
        <f t="shared" si="4"/>
        <v>0</v>
      </c>
      <c r="U58" s="195">
        <f>IF(Q58=1,D58/[1]COU!FA62,0)</f>
        <v>0</v>
      </c>
      <c r="V58" s="196"/>
      <c r="W58" s="195">
        <f>[1]COU!$FE62/[1]COU!$FA62</f>
        <v>0</v>
      </c>
      <c r="X58" s="195">
        <f>[1]COU!$FB62/[1]COU!$FA62</f>
        <v>0</v>
      </c>
      <c r="Y58" s="195">
        <f>IF([1]EQOUN!DI62&gt;0,[1]COU!FD62/[1]EQOUN!DI62,0)</f>
        <v>0</v>
      </c>
      <c r="Z58" s="195">
        <f>IF([1]EQOUN!DI62&gt;0,[1]COU!$FG$10/[1]EQOUN!DI62,0)</f>
        <v>0</v>
      </c>
      <c r="AA58" s="197">
        <f>IF([1]COU!$EY62&gt;0,[1]COU!$FC62/[1]COU!$EY62,0)</f>
        <v>5.527441800597924E-3</v>
      </c>
      <c r="AB58" s="195"/>
      <c r="AC58" s="197">
        <f>IF([1]COU!EY62&gt;0,[1]EQOUM!N62/[1]COU!EY62,0)</f>
        <v>0.13850211126292036</v>
      </c>
      <c r="AD58" s="197">
        <f>IF([1]EQOUN!DJ62&gt;0,[1]EQOUN!DP62/[1]EQOUN!DJ62,0)</f>
        <v>4.2450697604256044E-2</v>
      </c>
      <c r="AE58" s="197">
        <f>IF([1]EQOUN!F62&gt;0,[1]EQOUN!N62/[1]EQOUN!F62,0)</f>
        <v>8.6752956551036556E-2</v>
      </c>
      <c r="AF58" s="195">
        <f>[1]COU!$FJ62/[1]COU!$FA62</f>
        <v>9.0213517958981262E-2</v>
      </c>
      <c r="AG58" s="196"/>
      <c r="AH58" s="238">
        <f t="shared" si="10"/>
        <v>1.06451132</v>
      </c>
      <c r="AI58" s="238">
        <f t="shared" si="11"/>
        <v>602.91999999999996</v>
      </c>
      <c r="AJ58" s="238">
        <f t="shared" si="12"/>
        <v>641.81516505439993</v>
      </c>
      <c r="AK58" s="156"/>
      <c r="AL58" s="239">
        <v>1</v>
      </c>
      <c r="AM58" s="280">
        <f t="shared" si="24"/>
        <v>725.32085797703985</v>
      </c>
      <c r="AN58" s="280">
        <f t="shared" si="13"/>
        <v>691.81275540059403</v>
      </c>
      <c r="AO58" s="280"/>
      <c r="AP58" s="280">
        <v>1</v>
      </c>
      <c r="AQ58" s="280">
        <f t="shared" si="14"/>
        <v>673.01576541328893</v>
      </c>
      <c r="AR58" s="280">
        <f t="shared" si="15"/>
        <v>636.13339227283336</v>
      </c>
      <c r="AS58" s="280"/>
      <c r="AT58" s="280">
        <v>1</v>
      </c>
      <c r="AU58" s="280">
        <f t="shared" si="16"/>
        <v>616.2207904548419</v>
      </c>
      <c r="AV58" s="280">
        <f t="shared" si="17"/>
        <v>575.67449851044989</v>
      </c>
      <c r="AW58" s="280"/>
      <c r="AX58" s="280">
        <v>1</v>
      </c>
      <c r="AY58" s="280">
        <f t="shared" si="18"/>
        <v>668.52588301859282</v>
      </c>
      <c r="AZ58" s="240">
        <f t="shared" si="25"/>
        <v>631.35386163821067</v>
      </c>
      <c r="BA58" s="241"/>
      <c r="BB58" s="242">
        <v>1</v>
      </c>
      <c r="BC58" s="283">
        <f t="shared" si="20"/>
        <v>730.707920454994</v>
      </c>
      <c r="BD58" s="283"/>
      <c r="BE58" s="283">
        <v>1</v>
      </c>
      <c r="BF58" s="283">
        <f t="shared" si="21"/>
        <v>675.02855732723333</v>
      </c>
      <c r="BG58" s="283"/>
      <c r="BH58" s="283">
        <v>1</v>
      </c>
      <c r="BI58" s="283">
        <f t="shared" si="22"/>
        <v>614.56966356484998</v>
      </c>
      <c r="BJ58" s="283"/>
      <c r="BK58" s="283">
        <v>1</v>
      </c>
      <c r="BL58" s="283">
        <f t="shared" si="23"/>
        <v>670.24902669261064</v>
      </c>
      <c r="BM58" s="243"/>
      <c r="BN58" s="244"/>
    </row>
    <row r="59" spans="1:66" ht="18" x14ac:dyDescent="0.2">
      <c r="A59" s="188" t="str">
        <f>[1]COU!$B63</f>
        <v>Otros productos de molinería n.c.p., almidones y sus derivados</v>
      </c>
      <c r="B59" s="189" t="str">
        <f>[1]COU!$A63</f>
        <v>NP054</v>
      </c>
      <c r="C59" s="190"/>
      <c r="D59" s="191">
        <f>[1]COU!$EY63-[1]EQOUN!$DI63</f>
        <v>23535.523212103468</v>
      </c>
      <c r="E59" s="233">
        <f>[1]COU!$EY63/[1]COU!$FA63</f>
        <v>0.49825861353187251</v>
      </c>
      <c r="F59" s="234">
        <f>[1]EQOUM!U63/[1]COU!FA63</f>
        <v>0.22809616758216955</v>
      </c>
      <c r="G59" s="234">
        <f>[1]EQOUN!DI63/[1]COU!FA63</f>
        <v>0.15359925859154708</v>
      </c>
      <c r="H59" s="192">
        <f>IF([1]COU!$ET63&gt;0,[1]EQOUN!$DI63/[1]COU!$ET63,0)</f>
        <v>0.30613232779693028</v>
      </c>
      <c r="I59" s="192">
        <f>([1]EQOUN!$DI63-[1]COU!$EY63)/[1]COU!$FA63</f>
        <v>-0.34465935494032546</v>
      </c>
      <c r="J59" s="192" t="str">
        <f t="shared" si="5"/>
        <v>IMPORTABLE</v>
      </c>
      <c r="K59" s="192" t="str">
        <f t="shared" si="0"/>
        <v>Transable</v>
      </c>
      <c r="L59" s="235"/>
      <c r="M59" s="192" t="str">
        <f t="shared" si="6"/>
        <v>Transable</v>
      </c>
      <c r="N59" s="235">
        <f t="shared" si="7"/>
        <v>0</v>
      </c>
      <c r="O59" s="236" t="str">
        <f t="shared" si="1"/>
        <v>Transable</v>
      </c>
      <c r="P59" s="195" t="str">
        <f t="shared" si="8"/>
        <v>IMPORTABLE</v>
      </c>
      <c r="Q59" s="237">
        <f t="shared" si="9"/>
        <v>0</v>
      </c>
      <c r="R59" s="195">
        <f t="shared" si="2"/>
        <v>0</v>
      </c>
      <c r="S59" s="195">
        <f t="shared" si="3"/>
        <v>0</v>
      </c>
      <c r="T59" s="195">
        <f t="shared" si="4"/>
        <v>0</v>
      </c>
      <c r="U59" s="195">
        <f>IF(Q59=1,D59/[1]COU!FA63,0)</f>
        <v>0</v>
      </c>
      <c r="V59" s="196"/>
      <c r="W59" s="195">
        <f>[1]COU!$FE63/[1]COU!$FA63</f>
        <v>2.8771176217525524E-3</v>
      </c>
      <c r="X59" s="195">
        <f>[1]COU!$FB63/[1]COU!$FA63</f>
        <v>7.2593406185115048E-2</v>
      </c>
      <c r="Y59" s="195">
        <f>IF([1]EQOUN!DI63&gt;0,[1]COU!FD63/[1]EQOUN!DI63,0)</f>
        <v>0</v>
      </c>
      <c r="Z59" s="195">
        <f>IF([1]EQOUN!DI63&gt;0,[1]COU!$FG$10/[1]EQOUN!DI63,0)</f>
        <v>0</v>
      </c>
      <c r="AA59" s="197">
        <f>IF([1]COU!$EY63&gt;0,[1]COU!$FC63/[1]COU!$EY63,0)</f>
        <v>3.48133910670545E-2</v>
      </c>
      <c r="AB59" s="195"/>
      <c r="AC59" s="197">
        <f>IF([1]COU!EY63&gt;0,[1]EQOUM!N63/[1]COU!EY63,0)</f>
        <v>0.37602058035827118</v>
      </c>
      <c r="AD59" s="197">
        <f>IF([1]EQOUN!DJ63&gt;0,[1]EQOUN!DP63/[1]EQOUN!DJ63,0)</f>
        <v>6.0237116107057488E-2</v>
      </c>
      <c r="AE59" s="197">
        <f>IF([1]EQOUN!F63&gt;0,[1]EQOUN!N63/[1]EQOUN!F63,0)</f>
        <v>0.31367638384312779</v>
      </c>
      <c r="AF59" s="195">
        <f>[1]COU!$FJ63/[1]COU!$FA63</f>
        <v>0.34473192431250999</v>
      </c>
      <c r="AG59" s="196"/>
      <c r="AH59" s="238">
        <f t="shared" si="10"/>
        <v>1.06451132</v>
      </c>
      <c r="AI59" s="238">
        <f t="shared" si="11"/>
        <v>602.91999999999996</v>
      </c>
      <c r="AJ59" s="238">
        <f t="shared" si="12"/>
        <v>641.81516505439993</v>
      </c>
      <c r="AK59" s="156"/>
      <c r="AL59" s="239">
        <v>1</v>
      </c>
      <c r="AM59" s="280">
        <f t="shared" si="24"/>
        <v>868.52549336400875</v>
      </c>
      <c r="AN59" s="280">
        <f t="shared" si="13"/>
        <v>844.25571084649505</v>
      </c>
      <c r="AO59" s="280"/>
      <c r="AP59" s="280">
        <v>1</v>
      </c>
      <c r="AQ59" s="280">
        <f t="shared" si="14"/>
        <v>679.40372801731019</v>
      </c>
      <c r="AR59" s="280">
        <f t="shared" si="15"/>
        <v>642.93345077655067</v>
      </c>
      <c r="AS59" s="280"/>
      <c r="AT59" s="280">
        <v>1</v>
      </c>
      <c r="AU59" s="280" t="str">
        <f t="shared" si="16"/>
        <v>-</v>
      </c>
      <c r="AV59" s="280" t="str">
        <f t="shared" si="17"/>
        <v>-</v>
      </c>
      <c r="AW59" s="280"/>
      <c r="AX59" s="280">
        <v>1</v>
      </c>
      <c r="AY59" s="280" t="str">
        <f t="shared" si="18"/>
        <v>-</v>
      </c>
      <c r="AZ59" s="240" t="str">
        <f t="shared" si="25"/>
        <v>-</v>
      </c>
      <c r="BA59" s="241"/>
      <c r="BB59" s="242">
        <v>1</v>
      </c>
      <c r="BC59" s="283">
        <f t="shared" si="20"/>
        <v>883.15087590089502</v>
      </c>
      <c r="BD59" s="283"/>
      <c r="BE59" s="283">
        <v>1</v>
      </c>
      <c r="BF59" s="283">
        <f t="shared" si="21"/>
        <v>681.82861583095064</v>
      </c>
      <c r="BG59" s="283"/>
      <c r="BH59" s="283">
        <v>1</v>
      </c>
      <c r="BI59" s="283" t="str">
        <f t="shared" si="22"/>
        <v>-</v>
      </c>
      <c r="BJ59" s="283"/>
      <c r="BK59" s="283">
        <v>1</v>
      </c>
      <c r="BL59" s="283" t="str">
        <f t="shared" si="23"/>
        <v>-</v>
      </c>
      <c r="BM59" s="243"/>
      <c r="BN59" s="244"/>
    </row>
    <row r="60" spans="1:66" ht="18" x14ac:dyDescent="0.2">
      <c r="A60" s="188" t="str">
        <f>[1]COU!$B64</f>
        <v>Productos de panadería</v>
      </c>
      <c r="B60" s="189" t="str">
        <f>[1]COU!$A64</f>
        <v>NP055</v>
      </c>
      <c r="C60" s="190"/>
      <c r="D60" s="191">
        <f>[1]COU!$EY64-[1]EQOUN!$DI64</f>
        <v>-4334.2715818962606</v>
      </c>
      <c r="E60" s="233">
        <f>[1]COU!$EY64/[1]COU!$FA64</f>
        <v>9.4333139293495363E-2</v>
      </c>
      <c r="F60" s="234">
        <f>[1]EQOUM!U64/[1]COU!FA64</f>
        <v>3.1890406848492747E-3</v>
      </c>
      <c r="G60" s="234">
        <f>[1]EQOUN!DI64/[1]COU!FA64</f>
        <v>0.11030625548990357</v>
      </c>
      <c r="H60" s="192">
        <f>IF([1]COU!$ET64&gt;0,[1]EQOUN!$DI64/[1]COU!$ET64,0)</f>
        <v>0.12179561853886803</v>
      </c>
      <c r="I60" s="192">
        <f>([1]EQOUN!$DI64-[1]COU!$EY64)/[1]COU!$FA64</f>
        <v>1.5973116196408198E-2</v>
      </c>
      <c r="J60" s="192" t="str">
        <f t="shared" si="5"/>
        <v>AMBOS</v>
      </c>
      <c r="K60" s="192" t="str">
        <f t="shared" si="0"/>
        <v>No transable</v>
      </c>
      <c r="L60" s="235">
        <v>1</v>
      </c>
      <c r="M60" s="192" t="str">
        <f t="shared" si="6"/>
        <v>Transable</v>
      </c>
      <c r="N60" s="235">
        <f t="shared" si="7"/>
        <v>0</v>
      </c>
      <c r="O60" s="236" t="str">
        <f t="shared" si="1"/>
        <v>Transable</v>
      </c>
      <c r="P60" s="195" t="str">
        <f t="shared" si="8"/>
        <v>AMBOS</v>
      </c>
      <c r="Q60" s="237">
        <f t="shared" si="9"/>
        <v>0</v>
      </c>
      <c r="R60" s="195">
        <f t="shared" si="2"/>
        <v>0</v>
      </c>
      <c r="S60" s="195">
        <f t="shared" si="3"/>
        <v>0</v>
      </c>
      <c r="T60" s="195">
        <f t="shared" si="4"/>
        <v>0</v>
      </c>
      <c r="U60" s="195">
        <f>IF(Q60=1,D60/[1]COU!FA64,0)</f>
        <v>0</v>
      </c>
      <c r="V60" s="196"/>
      <c r="W60" s="195">
        <f>[1]COU!$FE64/[1]COU!$FA64</f>
        <v>0</v>
      </c>
      <c r="X60" s="195">
        <f>[1]COU!$FB64/[1]COU!$FA64</f>
        <v>4.8911209309209475E-2</v>
      </c>
      <c r="Y60" s="195">
        <f>IF([1]EQOUN!DI64&gt;0,[1]COU!FD64/[1]EQOUN!DI64,0)</f>
        <v>0</v>
      </c>
      <c r="Z60" s="195">
        <f>IF([1]EQOUN!DI64&gt;0,[1]COU!$FG$10/[1]EQOUN!DI64,0)</f>
        <v>0</v>
      </c>
      <c r="AA60" s="197">
        <f>IF([1]COU!$EY64&gt;0,[1]COU!$FC64/[1]COU!$EY64,0)</f>
        <v>4.6125753131295973E-2</v>
      </c>
      <c r="AB60" s="195"/>
      <c r="AC60" s="197">
        <f>IF([1]COU!EY64&gt;0,[1]EQOUM!N64/[1]COU!EY64,0)</f>
        <v>0.41877327824971383</v>
      </c>
      <c r="AD60" s="197">
        <f>IF([1]EQOUN!DJ64&gt;0,[1]EQOUN!DP64/[1]EQOUN!DJ64,0)</f>
        <v>5.1442703684792472E-2</v>
      </c>
      <c r="AE60" s="197">
        <f>IF([1]EQOUN!F64&gt;0,[1]EQOUN!N64/[1]EQOUN!F64,0)</f>
        <v>0.23594715017909404</v>
      </c>
      <c r="AF60" s="195">
        <f>[1]COU!$FJ64/[1]COU!$FA64</f>
        <v>0.25319385493113988</v>
      </c>
      <c r="AG60" s="196"/>
      <c r="AH60" s="238">
        <f t="shared" si="10"/>
        <v>1.06451132</v>
      </c>
      <c r="AI60" s="238">
        <f t="shared" si="11"/>
        <v>602.91999999999996</v>
      </c>
      <c r="AJ60" s="238">
        <f t="shared" si="12"/>
        <v>641.81516505439993</v>
      </c>
      <c r="AK60" s="156"/>
      <c r="AL60" s="239">
        <v>1</v>
      </c>
      <c r="AM60" s="280">
        <f t="shared" si="24"/>
        <v>894.30194997671742</v>
      </c>
      <c r="AN60" s="280">
        <f t="shared" si="13"/>
        <v>871.69504070021219</v>
      </c>
      <c r="AO60" s="280"/>
      <c r="AP60" s="280">
        <v>1</v>
      </c>
      <c r="AQ60" s="280">
        <f t="shared" si="14"/>
        <v>752.04469419073803</v>
      </c>
      <c r="AR60" s="280">
        <f t="shared" si="15"/>
        <v>720.26058156390172</v>
      </c>
      <c r="AS60" s="280"/>
      <c r="AT60" s="280">
        <v>1</v>
      </c>
      <c r="AU60" s="280">
        <f t="shared" si="16"/>
        <v>610.79933014876485</v>
      </c>
      <c r="AV60" s="280">
        <f t="shared" si="17"/>
        <v>569.9032926437003</v>
      </c>
      <c r="AW60" s="280"/>
      <c r="AX60" s="280">
        <v>1</v>
      </c>
      <c r="AY60" s="280">
        <f t="shared" si="18"/>
        <v>753.05658593474425</v>
      </c>
      <c r="AZ60" s="240">
        <f t="shared" si="25"/>
        <v>721.33775178001088</v>
      </c>
      <c r="BA60" s="241"/>
      <c r="BB60" s="242">
        <v>1</v>
      </c>
      <c r="BC60" s="283">
        <f t="shared" si="20"/>
        <v>910.59020575461216</v>
      </c>
      <c r="BD60" s="283"/>
      <c r="BE60" s="283">
        <v>1</v>
      </c>
      <c r="BF60" s="283">
        <f t="shared" si="21"/>
        <v>759.15574661830169</v>
      </c>
      <c r="BG60" s="283"/>
      <c r="BH60" s="283">
        <v>1</v>
      </c>
      <c r="BI60" s="283">
        <f t="shared" si="22"/>
        <v>608.79845769810026</v>
      </c>
      <c r="BJ60" s="283"/>
      <c r="BK60" s="283">
        <v>1</v>
      </c>
      <c r="BL60" s="283">
        <f t="shared" si="23"/>
        <v>760.23291683441073</v>
      </c>
      <c r="BM60" s="243"/>
      <c r="BN60" s="244"/>
    </row>
    <row r="61" spans="1:66" ht="18" x14ac:dyDescent="0.2">
      <c r="A61" s="188" t="str">
        <f>[1]COU!$B65</f>
        <v>Azúcar de caña, melazas, jarabes y otros azúcares</v>
      </c>
      <c r="B61" s="189" t="str">
        <f>[1]COU!$A65</f>
        <v>NP056</v>
      </c>
      <c r="C61" s="190"/>
      <c r="D61" s="191">
        <f>[1]COU!$EY65-[1]EQOUN!$DI65</f>
        <v>-33921.40190102964</v>
      </c>
      <c r="E61" s="233">
        <f>[1]COU!$EY65/[1]COU!$FA65</f>
        <v>9.1228072200733607E-3</v>
      </c>
      <c r="F61" s="234">
        <f>[1]EQOUM!U65/[1]COU!FA65</f>
        <v>3.3765659486675028E-3</v>
      </c>
      <c r="G61" s="234">
        <f>[1]EQOUN!DI65/[1]COU!FA65</f>
        <v>0.22397644364778485</v>
      </c>
      <c r="H61" s="192">
        <f>IF([1]COU!$ET65&gt;0,[1]EQOUN!$DI65/[1]COU!$ET65,0)</f>
        <v>0.22603854976156457</v>
      </c>
      <c r="I61" s="192">
        <f>([1]EQOUN!$DI65-[1]COU!$EY65)/[1]COU!$FA65</f>
        <v>0.21485363642771149</v>
      </c>
      <c r="J61" s="192" t="str">
        <f t="shared" si="5"/>
        <v>EXPORTABLE</v>
      </c>
      <c r="K61" s="192" t="str">
        <f t="shared" si="0"/>
        <v>No transable</v>
      </c>
      <c r="L61" s="235">
        <v>1</v>
      </c>
      <c r="M61" s="192" t="str">
        <f t="shared" si="6"/>
        <v>Transable</v>
      </c>
      <c r="N61" s="235">
        <f t="shared" si="7"/>
        <v>0</v>
      </c>
      <c r="O61" s="236" t="str">
        <f t="shared" si="1"/>
        <v>Transable</v>
      </c>
      <c r="P61" s="195" t="str">
        <f t="shared" si="8"/>
        <v>EXPORTABLE</v>
      </c>
      <c r="Q61" s="237">
        <f t="shared" si="9"/>
        <v>0</v>
      </c>
      <c r="R61" s="195">
        <f t="shared" si="2"/>
        <v>0</v>
      </c>
      <c r="S61" s="195">
        <f t="shared" si="3"/>
        <v>0</v>
      </c>
      <c r="T61" s="195">
        <f t="shared" si="4"/>
        <v>0</v>
      </c>
      <c r="U61" s="195">
        <f>IF(Q61=1,D61/[1]COU!FA65,0)</f>
        <v>0</v>
      </c>
      <c r="V61" s="196"/>
      <c r="W61" s="195">
        <f>[1]COU!$FE65/[1]COU!$FA65</f>
        <v>0</v>
      </c>
      <c r="X61" s="195">
        <f>[1]COU!$FB65/[1]COU!$FA65</f>
        <v>2.5057235576060456E-3</v>
      </c>
      <c r="Y61" s="195">
        <f>IF([1]EQOUN!DI65&gt;0,[1]COU!FD65/[1]EQOUN!DI65,0)</f>
        <v>0</v>
      </c>
      <c r="Z61" s="195">
        <f>IF([1]EQOUN!DI65&gt;0,[1]COU!$FG$10/[1]EQOUN!DI65,0)</f>
        <v>0</v>
      </c>
      <c r="AA61" s="197">
        <f>IF([1]COU!$EY65&gt;0,[1]COU!$FC65/[1]COU!$EY65,0)</f>
        <v>5.6088203634964808E-3</v>
      </c>
      <c r="AB61" s="195"/>
      <c r="AC61" s="197">
        <f>IF([1]COU!EY65&gt;0,[1]EQOUM!N65/[1]COU!EY65,0)</f>
        <v>5.7516337091644198E-3</v>
      </c>
      <c r="AD61" s="197">
        <f>IF([1]EQOUN!DJ65&gt;0,[1]EQOUN!DP65/[1]EQOUN!DJ65,0)</f>
        <v>5.6551651482652066E-2</v>
      </c>
      <c r="AE61" s="197">
        <f>IF([1]EQOUN!F65&gt;0,[1]EQOUN!N65/[1]EQOUN!F65,0)</f>
        <v>0.18969222891218751</v>
      </c>
      <c r="AF61" s="195">
        <f>[1]COU!$FJ65/[1]COU!$FA65</f>
        <v>0.18801030598783305</v>
      </c>
      <c r="AG61" s="196"/>
      <c r="AH61" s="238">
        <f t="shared" si="10"/>
        <v>1.06451132</v>
      </c>
      <c r="AI61" s="238">
        <f t="shared" si="11"/>
        <v>602.91999999999996</v>
      </c>
      <c r="AJ61" s="238">
        <f t="shared" si="12"/>
        <v>641.81516505439993</v>
      </c>
      <c r="AK61" s="156"/>
      <c r="AL61" s="239">
        <v>1</v>
      </c>
      <c r="AM61" s="280" t="str">
        <f t="shared" si="24"/>
        <v>-</v>
      </c>
      <c r="AN61" s="280" t="str">
        <f t="shared" si="13"/>
        <v>-</v>
      </c>
      <c r="AO61" s="280"/>
      <c r="AP61" s="280">
        <v>1</v>
      </c>
      <c r="AQ61" s="280" t="str">
        <f t="shared" si="14"/>
        <v>-</v>
      </c>
      <c r="AR61" s="280" t="str">
        <f t="shared" si="15"/>
        <v>-</v>
      </c>
      <c r="AS61" s="280"/>
      <c r="AT61" s="280">
        <v>1</v>
      </c>
      <c r="AU61" s="280">
        <f t="shared" si="16"/>
        <v>607.71904334247938</v>
      </c>
      <c r="AV61" s="280">
        <f t="shared" si="17"/>
        <v>566.62429246956276</v>
      </c>
      <c r="AW61" s="280"/>
      <c r="AX61" s="280">
        <v>1</v>
      </c>
      <c r="AY61" s="280">
        <f t="shared" si="18"/>
        <v>722.08828199821539</v>
      </c>
      <c r="AZ61" s="240">
        <f t="shared" si="25"/>
        <v>688.37164167837534</v>
      </c>
      <c r="BA61" s="241"/>
      <c r="BB61" s="242">
        <v>1</v>
      </c>
      <c r="BC61" s="283" t="str">
        <f t="shared" si="20"/>
        <v>-</v>
      </c>
      <c r="BD61" s="283"/>
      <c r="BE61" s="283">
        <v>1</v>
      </c>
      <c r="BF61" s="283" t="str">
        <f t="shared" si="21"/>
        <v>-</v>
      </c>
      <c r="BG61" s="283"/>
      <c r="BH61" s="283">
        <v>1</v>
      </c>
      <c r="BI61" s="283">
        <f t="shared" si="22"/>
        <v>605.51945752396273</v>
      </c>
      <c r="BJ61" s="283"/>
      <c r="BK61" s="283">
        <v>1</v>
      </c>
      <c r="BL61" s="283">
        <f t="shared" si="23"/>
        <v>727.26680673277531</v>
      </c>
      <c r="BM61" s="243"/>
      <c r="BN61" s="244"/>
    </row>
    <row r="62" spans="1:66" ht="18" x14ac:dyDescent="0.2">
      <c r="A62" s="188" t="str">
        <f>[1]COU!$B66</f>
        <v>Cacao, chocolates y productos de confitería</v>
      </c>
      <c r="B62" s="189" t="str">
        <f>[1]COU!$A66</f>
        <v>NP057</v>
      </c>
      <c r="C62" s="190"/>
      <c r="D62" s="191">
        <f>[1]COU!$EY66-[1]EQOUN!$DI66</f>
        <v>18770.361843314378</v>
      </c>
      <c r="E62" s="233">
        <f>[1]COU!$EY66/[1]COU!$FA66</f>
        <v>0.54889856064921883</v>
      </c>
      <c r="F62" s="234">
        <f>[1]EQOUM!U66/[1]COU!FA66</f>
        <v>0.13810664241185264</v>
      </c>
      <c r="G62" s="234">
        <f>[1]EQOUN!DI66/[1]COU!FA66</f>
        <v>0.17965423472039871</v>
      </c>
      <c r="H62" s="192">
        <f>IF([1]COU!$ET66&gt;0,[1]EQOUN!$DI66/[1]COU!$ET66,0)</f>
        <v>0.39825684213944107</v>
      </c>
      <c r="I62" s="192">
        <f>([1]EQOUN!$DI66-[1]COU!$EY66)/[1]COU!$FA66</f>
        <v>-0.36924432592882006</v>
      </c>
      <c r="J62" s="192" t="str">
        <f t="shared" si="5"/>
        <v>IMPORTABLE</v>
      </c>
      <c r="K62" s="192" t="str">
        <f t="shared" si="0"/>
        <v>Transable</v>
      </c>
      <c r="L62" s="235"/>
      <c r="M62" s="192" t="str">
        <f t="shared" si="6"/>
        <v>Transable</v>
      </c>
      <c r="N62" s="235">
        <f t="shared" si="7"/>
        <v>0</v>
      </c>
      <c r="O62" s="236" t="str">
        <f t="shared" si="1"/>
        <v>Transable</v>
      </c>
      <c r="P62" s="195" t="str">
        <f t="shared" si="8"/>
        <v>IMPORTABLE</v>
      </c>
      <c r="Q62" s="237">
        <f t="shared" si="9"/>
        <v>0</v>
      </c>
      <c r="R62" s="195">
        <f t="shared" si="2"/>
        <v>0</v>
      </c>
      <c r="S62" s="195">
        <f t="shared" si="3"/>
        <v>0</v>
      </c>
      <c r="T62" s="195">
        <f t="shared" si="4"/>
        <v>0</v>
      </c>
      <c r="U62" s="195">
        <f>IF(Q62=1,D62/[1]COU!FA66,0)</f>
        <v>0</v>
      </c>
      <c r="V62" s="196"/>
      <c r="W62" s="195">
        <f>[1]COU!$FE66/[1]COU!$FA66</f>
        <v>0</v>
      </c>
      <c r="X62" s="195">
        <f>[1]COU!$FB66/[1]COU!$FA66</f>
        <v>6.6482565152924736E-2</v>
      </c>
      <c r="Y62" s="195">
        <f>IF([1]EQOUN!DI66&gt;0,[1]COU!FD66/[1]EQOUN!DI66,0)</f>
        <v>0</v>
      </c>
      <c r="Z62" s="195">
        <f>IF([1]EQOUN!DI66&gt;0,[1]COU!$FG$10/[1]EQOUN!DI66,0)</f>
        <v>0</v>
      </c>
      <c r="AA62" s="197">
        <f>IF([1]COU!$EY66&gt;0,[1]COU!$FC66/[1]COU!$EY66,0)</f>
        <v>8.2128999340517789E-2</v>
      </c>
      <c r="AB62" s="195"/>
      <c r="AC62" s="197">
        <f>IF([1]COU!EY66&gt;0,[1]EQOUM!N66/[1]COU!EY66,0)</f>
        <v>0.358087722296422</v>
      </c>
      <c r="AD62" s="197">
        <f>IF([1]EQOUN!DJ66&gt;0,[1]EQOUN!DP66/[1]EQOUN!DJ66,0)</f>
        <v>2.1710178567059039E-2</v>
      </c>
      <c r="AE62" s="197">
        <f>IF([1]EQOUN!F66&gt;0,[1]EQOUN!N66/[1]EQOUN!F66,0)</f>
        <v>0.2652240551638903</v>
      </c>
      <c r="AF62" s="195">
        <f>[1]COU!$FJ66/[1]COU!$FA66</f>
        <v>0.31621352632448324</v>
      </c>
      <c r="AG62" s="196"/>
      <c r="AH62" s="238">
        <f t="shared" si="10"/>
        <v>1.06451132</v>
      </c>
      <c r="AI62" s="238">
        <f t="shared" si="11"/>
        <v>602.91999999999996</v>
      </c>
      <c r="AJ62" s="238">
        <f t="shared" si="12"/>
        <v>641.81516505439993</v>
      </c>
      <c r="AK62" s="156"/>
      <c r="AL62" s="239">
        <v>1</v>
      </c>
      <c r="AM62" s="280">
        <f t="shared" si="24"/>
        <v>857.71341458135862</v>
      </c>
      <c r="AN62" s="280">
        <f t="shared" si="13"/>
        <v>832.74613058963223</v>
      </c>
      <c r="AO62" s="280"/>
      <c r="AP62" s="280">
        <v>1</v>
      </c>
      <c r="AQ62" s="280">
        <f t="shared" si="14"/>
        <v>697.80452724194595</v>
      </c>
      <c r="AR62" s="280">
        <f t="shared" si="15"/>
        <v>662.5213098482227</v>
      </c>
      <c r="AS62" s="280"/>
      <c r="AT62" s="280">
        <v>1</v>
      </c>
      <c r="AU62" s="280" t="str">
        <f t="shared" si="16"/>
        <v>-</v>
      </c>
      <c r="AV62" s="280" t="str">
        <f t="shared" si="17"/>
        <v>-</v>
      </c>
      <c r="AW62" s="280"/>
      <c r="AX62" s="280">
        <v>1</v>
      </c>
      <c r="AY62" s="280" t="str">
        <f t="shared" si="18"/>
        <v>-</v>
      </c>
      <c r="AZ62" s="240" t="str">
        <f t="shared" si="25"/>
        <v>-</v>
      </c>
      <c r="BA62" s="241"/>
      <c r="BB62" s="242">
        <v>1</v>
      </c>
      <c r="BC62" s="283">
        <f t="shared" si="20"/>
        <v>871.6412956440322</v>
      </c>
      <c r="BD62" s="283"/>
      <c r="BE62" s="283">
        <v>1</v>
      </c>
      <c r="BF62" s="283">
        <f t="shared" si="21"/>
        <v>701.41647490262267</v>
      </c>
      <c r="BG62" s="283"/>
      <c r="BH62" s="283">
        <v>1</v>
      </c>
      <c r="BI62" s="283" t="str">
        <f t="shared" si="22"/>
        <v>-</v>
      </c>
      <c r="BJ62" s="283"/>
      <c r="BK62" s="283">
        <v>1</v>
      </c>
      <c r="BL62" s="283" t="str">
        <f t="shared" si="23"/>
        <v>-</v>
      </c>
      <c r="BM62" s="243"/>
      <c r="BN62" s="244"/>
    </row>
    <row r="63" spans="1:66" ht="18" x14ac:dyDescent="0.2">
      <c r="A63" s="188" t="str">
        <f>[1]COU!$B67</f>
        <v>Macarrones, fideos y productos farináceos análogos</v>
      </c>
      <c r="B63" s="189" t="str">
        <f>[1]COU!$A67</f>
        <v>NP058</v>
      </c>
      <c r="C63" s="190"/>
      <c r="D63" s="191">
        <f>[1]COU!$EY67-[1]EQOUN!$DI67</f>
        <v>-5690.4893754897475</v>
      </c>
      <c r="E63" s="233">
        <f>[1]COU!$EY67/[1]COU!$FA67</f>
        <v>8.8669490075604027E-2</v>
      </c>
      <c r="F63" s="234">
        <f>[1]EQOUM!U67/[1]COU!FA67</f>
        <v>8.5229768905737968E-3</v>
      </c>
      <c r="G63" s="234">
        <f>[1]EQOUN!DI67/[1]COU!FA67</f>
        <v>0.29794780259717102</v>
      </c>
      <c r="H63" s="192">
        <f>IF([1]COU!$ET67&gt;0,[1]EQOUN!$DI67/[1]COU!$ET67,0)</f>
        <v>0.32693715326384581</v>
      </c>
      <c r="I63" s="192">
        <f>([1]EQOUN!$DI67-[1]COU!$EY67)/[1]COU!$FA67</f>
        <v>0.20927831252156698</v>
      </c>
      <c r="J63" s="192" t="str">
        <f t="shared" si="5"/>
        <v>EXPORTABLE</v>
      </c>
      <c r="K63" s="192" t="str">
        <f t="shared" si="0"/>
        <v>Transable</v>
      </c>
      <c r="L63" s="235"/>
      <c r="M63" s="192" t="str">
        <f t="shared" si="6"/>
        <v>Transable</v>
      </c>
      <c r="N63" s="235">
        <f t="shared" si="7"/>
        <v>0</v>
      </c>
      <c r="O63" s="236" t="str">
        <f t="shared" si="1"/>
        <v>Transable</v>
      </c>
      <c r="P63" s="195" t="str">
        <f t="shared" si="8"/>
        <v>EXPORTABLE</v>
      </c>
      <c r="Q63" s="237">
        <f t="shared" si="9"/>
        <v>0</v>
      </c>
      <c r="R63" s="195">
        <f t="shared" si="2"/>
        <v>0</v>
      </c>
      <c r="S63" s="195">
        <f t="shared" si="3"/>
        <v>0</v>
      </c>
      <c r="T63" s="195">
        <f t="shared" si="4"/>
        <v>0</v>
      </c>
      <c r="U63" s="195">
        <f>IF(Q63=1,D63/[1]COU!FA67,0)</f>
        <v>0</v>
      </c>
      <c r="V63" s="196"/>
      <c r="W63" s="195">
        <f>[1]COU!$FE67/[1]COU!$FA67</f>
        <v>0</v>
      </c>
      <c r="X63" s="195">
        <f>[1]COU!$FB67/[1]COU!$FA67</f>
        <v>0</v>
      </c>
      <c r="Y63" s="195">
        <f>IF([1]EQOUN!DI67&gt;0,[1]COU!FD67/[1]EQOUN!DI67,0)</f>
        <v>0</v>
      </c>
      <c r="Z63" s="195">
        <f>IF([1]EQOUN!DI67&gt;0,[1]COU!$FG$10/[1]EQOUN!DI67,0)</f>
        <v>0</v>
      </c>
      <c r="AA63" s="197">
        <f>IF([1]COU!$EY67&gt;0,[1]COU!$FC67/[1]COU!$EY67,0)</f>
        <v>0.12637504805196992</v>
      </c>
      <c r="AB63" s="195"/>
      <c r="AC63" s="197">
        <f>IF([1]COU!EY67&gt;0,[1]EQOUM!N67/[1]COU!EY67,0)</f>
        <v>0.24946682498824102</v>
      </c>
      <c r="AD63" s="197">
        <f>IF([1]EQOUN!DJ67&gt;0,[1]EQOUN!DP67/[1]EQOUN!DJ67,0)</f>
        <v>4.8261113943153834E-2</v>
      </c>
      <c r="AE63" s="197">
        <f>IF([1]EQOUN!F67&gt;0,[1]EQOUN!N67/[1]EQOUN!F67,0)</f>
        <v>0.14473481976291105</v>
      </c>
      <c r="AF63" s="195">
        <f>[1]COU!$FJ67/[1]COU!$FA67</f>
        <v>0.15402342350163123</v>
      </c>
      <c r="AG63" s="196"/>
      <c r="AH63" s="238">
        <f t="shared" si="10"/>
        <v>1.06451132</v>
      </c>
      <c r="AI63" s="238">
        <f t="shared" si="11"/>
        <v>602.91999999999996</v>
      </c>
      <c r="AJ63" s="238">
        <f t="shared" si="12"/>
        <v>641.81516505439993</v>
      </c>
      <c r="AK63" s="156"/>
      <c r="AL63" s="239">
        <v>1</v>
      </c>
      <c r="AM63" s="280" t="str">
        <f t="shared" si="24"/>
        <v>-</v>
      </c>
      <c r="AN63" s="280" t="str">
        <f t="shared" si="13"/>
        <v>-</v>
      </c>
      <c r="AO63" s="280"/>
      <c r="AP63" s="280">
        <v>1</v>
      </c>
      <c r="AQ63" s="280" t="str">
        <f t="shared" si="14"/>
        <v>-</v>
      </c>
      <c r="AR63" s="280" t="str">
        <f t="shared" si="15"/>
        <v>-</v>
      </c>
      <c r="AS63" s="280"/>
      <c r="AT63" s="280">
        <v>1</v>
      </c>
      <c r="AU63" s="280">
        <f t="shared" si="16"/>
        <v>612.71757423579356</v>
      </c>
      <c r="AV63" s="280">
        <f t="shared" si="17"/>
        <v>571.94528518886545</v>
      </c>
      <c r="AW63" s="280"/>
      <c r="AX63" s="280">
        <v>1</v>
      </c>
      <c r="AY63" s="280">
        <f t="shared" si="18"/>
        <v>699.9810917672479</v>
      </c>
      <c r="AZ63" s="240">
        <f t="shared" si="25"/>
        <v>664.83828742411708</v>
      </c>
      <c r="BA63" s="241"/>
      <c r="BB63" s="242">
        <v>1</v>
      </c>
      <c r="BC63" s="283" t="str">
        <f t="shared" si="20"/>
        <v>-</v>
      </c>
      <c r="BD63" s="283"/>
      <c r="BE63" s="283">
        <v>1</v>
      </c>
      <c r="BF63" s="283" t="str">
        <f t="shared" si="21"/>
        <v>-</v>
      </c>
      <c r="BG63" s="283"/>
      <c r="BH63" s="283">
        <v>1</v>
      </c>
      <c r="BI63" s="283">
        <f t="shared" si="22"/>
        <v>610.84045024326542</v>
      </c>
      <c r="BJ63" s="283"/>
      <c r="BK63" s="283">
        <v>1</v>
      </c>
      <c r="BL63" s="283">
        <f t="shared" si="23"/>
        <v>703.73345247851705</v>
      </c>
      <c r="BM63" s="243"/>
      <c r="BN63" s="244"/>
    </row>
    <row r="64" spans="1:66" ht="18" x14ac:dyDescent="0.2">
      <c r="A64" s="188" t="str">
        <f>[1]COU!$B68</f>
        <v>Café oro</v>
      </c>
      <c r="B64" s="189" t="str">
        <f>[1]COU!$A68</f>
        <v>NP059</v>
      </c>
      <c r="C64" s="190"/>
      <c r="D64" s="191">
        <f>[1]COU!$EY68-[1]EQOUN!$DI68</f>
        <v>-170999.65823722465</v>
      </c>
      <c r="E64" s="233">
        <f>[1]COU!$EY68/[1]COU!$FA68</f>
        <v>6.4720988646069025E-2</v>
      </c>
      <c r="F64" s="234">
        <f>[1]EQOUM!U68/[1]COU!FA68</f>
        <v>6.4526081830590484E-2</v>
      </c>
      <c r="G64" s="234">
        <f>[1]EQOUN!DI68/[1]COU!FA68</f>
        <v>0.76023356566150069</v>
      </c>
      <c r="H64" s="192">
        <f>IF([1]COU!$ET68&gt;0,[1]EQOUN!$DI68/[1]COU!$ET68,0)</f>
        <v>0.81284146915792488</v>
      </c>
      <c r="I64" s="192">
        <f>([1]EQOUN!$DI68-[1]COU!$EY68)/[1]COU!$FA68</f>
        <v>0.69551257701543168</v>
      </c>
      <c r="J64" s="192" t="str">
        <f t="shared" si="5"/>
        <v>EXPORTABLE</v>
      </c>
      <c r="K64" s="192" t="str">
        <f t="shared" si="0"/>
        <v>Transable</v>
      </c>
      <c r="L64" s="235"/>
      <c r="M64" s="192" t="str">
        <f t="shared" si="6"/>
        <v>Transable</v>
      </c>
      <c r="N64" s="235">
        <f t="shared" si="7"/>
        <v>0</v>
      </c>
      <c r="O64" s="236" t="str">
        <f t="shared" si="1"/>
        <v>Transable</v>
      </c>
      <c r="P64" s="195" t="str">
        <f t="shared" si="8"/>
        <v>EXPORTABLE</v>
      </c>
      <c r="Q64" s="237">
        <f t="shared" si="9"/>
        <v>0</v>
      </c>
      <c r="R64" s="195">
        <f t="shared" si="2"/>
        <v>0</v>
      </c>
      <c r="S64" s="195">
        <f t="shared" si="3"/>
        <v>0</v>
      </c>
      <c r="T64" s="195">
        <f t="shared" si="4"/>
        <v>0</v>
      </c>
      <c r="U64" s="195">
        <f>IF(Q64=1,D64/[1]COU!FA68,0)</f>
        <v>0</v>
      </c>
      <c r="V64" s="196"/>
      <c r="W64" s="195">
        <f>[1]COU!$FE68/[1]COU!$FA68</f>
        <v>0</v>
      </c>
      <c r="X64" s="195">
        <f>[1]COU!$FB68/[1]COU!$FA68</f>
        <v>0</v>
      </c>
      <c r="Y64" s="195">
        <f>IF([1]EQOUN!DI68&gt;0,[1]COU!FD68/[1]EQOUN!DI68,0)</f>
        <v>0</v>
      </c>
      <c r="Z64" s="195">
        <f>IF([1]EQOUN!DI68&gt;0,[1]COU!$FG$10/[1]EQOUN!DI68,0)</f>
        <v>0</v>
      </c>
      <c r="AA64" s="197">
        <f>IF([1]COU!$EY68&gt;0,[1]COU!$FC68/[1]COU!$EY68,0)</f>
        <v>0.14273379485254153</v>
      </c>
      <c r="AB64" s="195"/>
      <c r="AC64" s="197">
        <f>IF([1]COU!EY68&gt;0,[1]EQOUM!N68/[1]COU!EY68,0)</f>
        <v>1.9540382404587338E-2</v>
      </c>
      <c r="AD64" s="197">
        <f>IF([1]EQOUN!DJ68&gt;0,[1]EQOUN!DP68/[1]EQOUN!DJ68,0)</f>
        <v>1.7709865174205128E-2</v>
      </c>
      <c r="AE64" s="197">
        <f>IF([1]EQOUN!F68&gt;0,[1]EQOUN!N68/[1]EQOUN!F68,0)</f>
        <v>1.7826372777904317E-2</v>
      </c>
      <c r="AF64" s="195">
        <f>[1]COU!$FJ68/[1]COU!$FA68</f>
        <v>1.7937303613971438E-2</v>
      </c>
      <c r="AG64" s="196"/>
      <c r="AH64" s="238">
        <f t="shared" si="10"/>
        <v>1.06451132</v>
      </c>
      <c r="AI64" s="238">
        <f t="shared" si="11"/>
        <v>602.91999999999996</v>
      </c>
      <c r="AJ64" s="238">
        <f t="shared" si="12"/>
        <v>641.81516505439993</v>
      </c>
      <c r="AK64" s="156"/>
      <c r="AL64" s="239">
        <v>1</v>
      </c>
      <c r="AM64" s="280" t="str">
        <f t="shared" si="24"/>
        <v>-</v>
      </c>
      <c r="AN64" s="280" t="str">
        <f t="shared" si="13"/>
        <v>-</v>
      </c>
      <c r="AO64" s="280"/>
      <c r="AP64" s="280">
        <v>1</v>
      </c>
      <c r="AQ64" s="280" t="str">
        <f t="shared" si="14"/>
        <v>-</v>
      </c>
      <c r="AR64" s="280" t="str">
        <f t="shared" si="15"/>
        <v>-</v>
      </c>
      <c r="AS64" s="280"/>
      <c r="AT64" s="280">
        <v>1</v>
      </c>
      <c r="AU64" s="280">
        <f t="shared" si="16"/>
        <v>631.13753314356813</v>
      </c>
      <c r="AV64" s="280">
        <f t="shared" si="17"/>
        <v>591.55353996012627</v>
      </c>
      <c r="AW64" s="280"/>
      <c r="AX64" s="280">
        <v>1</v>
      </c>
      <c r="AY64" s="280">
        <f t="shared" si="18"/>
        <v>641.88540981882227</v>
      </c>
      <c r="AZ64" s="240">
        <f t="shared" si="25"/>
        <v>602.99477634689822</v>
      </c>
      <c r="BA64" s="241"/>
      <c r="BB64" s="242">
        <v>1</v>
      </c>
      <c r="BC64" s="283" t="str">
        <f t="shared" si="20"/>
        <v>-</v>
      </c>
      <c r="BD64" s="283"/>
      <c r="BE64" s="283">
        <v>1</v>
      </c>
      <c r="BF64" s="283" t="str">
        <f t="shared" si="21"/>
        <v>-</v>
      </c>
      <c r="BG64" s="283"/>
      <c r="BH64" s="283">
        <v>1</v>
      </c>
      <c r="BI64" s="283">
        <f t="shared" si="22"/>
        <v>630.44870501452624</v>
      </c>
      <c r="BJ64" s="283"/>
      <c r="BK64" s="283">
        <v>1</v>
      </c>
      <c r="BL64" s="283">
        <f t="shared" si="23"/>
        <v>641.8899414012983</v>
      </c>
      <c r="BM64" s="243"/>
      <c r="BN64" s="244"/>
    </row>
    <row r="65" spans="1:66" ht="18" x14ac:dyDescent="0.2">
      <c r="A65" s="188" t="str">
        <f>[1]COU!$B69</f>
        <v>Café molido, soluble, extractos y concentrados</v>
      </c>
      <c r="B65" s="189" t="str">
        <f>[1]COU!$A69</f>
        <v>NP060</v>
      </c>
      <c r="C65" s="190"/>
      <c r="D65" s="191">
        <f>[1]COU!$EY69-[1]EQOUN!$DI69</f>
        <v>1192.8579178999489</v>
      </c>
      <c r="E65" s="233">
        <f>[1]COU!$EY69/[1]COU!$FA69</f>
        <v>4.5514556820814067E-2</v>
      </c>
      <c r="F65" s="234">
        <f>[1]EQOUM!U69/[1]COU!FA69</f>
        <v>1.0251265284000111E-2</v>
      </c>
      <c r="G65" s="234">
        <f>[1]EQOUN!DI69/[1]COU!FA69</f>
        <v>3.3072009128827143E-2</v>
      </c>
      <c r="H65" s="192">
        <f>IF([1]COU!$ET69&gt;0,[1]EQOUN!$DI69/[1]COU!$ET69,0)</f>
        <v>3.4649045058949654E-2</v>
      </c>
      <c r="I65" s="192">
        <f>([1]EQOUN!$DI69-[1]COU!$EY69)/[1]COU!$FA69</f>
        <v>-1.2442547691986924E-2</v>
      </c>
      <c r="J65" s="192" t="str">
        <f t="shared" si="5"/>
        <v>AMBOS</v>
      </c>
      <c r="K65" s="192" t="str">
        <f t="shared" si="0"/>
        <v>No transable</v>
      </c>
      <c r="L65" s="235">
        <v>1</v>
      </c>
      <c r="M65" s="192" t="str">
        <f t="shared" si="6"/>
        <v>Transable</v>
      </c>
      <c r="N65" s="235">
        <f t="shared" si="7"/>
        <v>1</v>
      </c>
      <c r="O65" s="236" t="str">
        <f t="shared" si="1"/>
        <v>No Transable</v>
      </c>
      <c r="P65" s="195" t="str">
        <f t="shared" si="8"/>
        <v>No Transable</v>
      </c>
      <c r="Q65" s="237">
        <f t="shared" si="9"/>
        <v>1</v>
      </c>
      <c r="R65" s="195">
        <f t="shared" si="2"/>
        <v>4.5514556820814067E-2</v>
      </c>
      <c r="S65" s="195">
        <f t="shared" si="3"/>
        <v>1.0251265284000111E-2</v>
      </c>
      <c r="T65" s="195">
        <f t="shared" si="4"/>
        <v>3.4649045058949654E-2</v>
      </c>
      <c r="U65" s="195">
        <f>IF(Q65=1,D65/[1]COU!FA69,0)</f>
        <v>1.2442547691986924E-2</v>
      </c>
      <c r="V65" s="196"/>
      <c r="W65" s="195">
        <f>[1]COU!$FE69/[1]COU!$FA69</f>
        <v>0</v>
      </c>
      <c r="X65" s="195">
        <f>[1]COU!$FB69/[1]COU!$FA69</f>
        <v>8.6534803768853377E-2</v>
      </c>
      <c r="Y65" s="195">
        <f>IF([1]EQOUN!DI69&gt;0,[1]COU!FD69/[1]EQOUN!DI69,0)</f>
        <v>0.83320953835665212</v>
      </c>
      <c r="Z65" s="195">
        <f>IF([1]EQOUN!DI69&gt;0,[1]COU!$FG$10/[1]EQOUN!DI69,0)</f>
        <v>0</v>
      </c>
      <c r="AA65" s="197">
        <f>IF([1]COU!$EY69&gt;0,[1]COU!$FC69/[1]COU!$EY69,0)</f>
        <v>8.066617554570818E-2</v>
      </c>
      <c r="AB65" s="195"/>
      <c r="AC65" s="197">
        <f>IF([1]COU!EY69&gt;0,[1]EQOUM!N69/[1]COU!EY69,0)</f>
        <v>6.4993076460320695E-2</v>
      </c>
      <c r="AD65" s="197">
        <f>IF([1]EQOUN!DJ69&gt;0,[1]EQOUN!DP69/[1]EQOUN!DJ69,0)</f>
        <v>5.8135484104334632E-2</v>
      </c>
      <c r="AE65" s="197">
        <f>IF([1]EQOUN!F69&gt;0,[1]EQOUN!N69/[1]EQOUN!F69,0)</f>
        <v>0.18102225689898879</v>
      </c>
      <c r="AF65" s="195">
        <f>[1]COU!$FJ69/[1]COU!$FA69</f>
        <v>0.17574117523860286</v>
      </c>
      <c r="AG65" s="196"/>
      <c r="AH65" s="238">
        <f t="shared" si="10"/>
        <v>1.06451132</v>
      </c>
      <c r="AI65" s="238">
        <f t="shared" si="11"/>
        <v>602.91999999999996</v>
      </c>
      <c r="AJ65" s="238">
        <f t="shared" si="12"/>
        <v>641.81516505439993</v>
      </c>
      <c r="AK65" s="156"/>
      <c r="AL65" s="239">
        <v>1</v>
      </c>
      <c r="AM65" s="280" t="str">
        <f t="shared" si="24"/>
        <v>-</v>
      </c>
      <c r="AN65" s="280" t="str">
        <f t="shared" si="13"/>
        <v>-</v>
      </c>
      <c r="AO65" s="280"/>
      <c r="AP65" s="280">
        <v>1</v>
      </c>
      <c r="AQ65" s="280" t="str">
        <f t="shared" si="14"/>
        <v>-</v>
      </c>
      <c r="AR65" s="280" t="str">
        <f t="shared" si="15"/>
        <v>-</v>
      </c>
      <c r="AS65" s="280"/>
      <c r="AT65" s="280">
        <v>1</v>
      </c>
      <c r="AU65" s="280" t="str">
        <f t="shared" si="16"/>
        <v>-</v>
      </c>
      <c r="AV65" s="280" t="str">
        <f t="shared" si="17"/>
        <v>-</v>
      </c>
      <c r="AW65" s="280"/>
      <c r="AX65" s="280">
        <v>1</v>
      </c>
      <c r="AY65" s="280" t="str">
        <f t="shared" si="18"/>
        <v>-</v>
      </c>
      <c r="AZ65" s="240" t="str">
        <f t="shared" si="25"/>
        <v>-</v>
      </c>
      <c r="BA65" s="241"/>
      <c r="BB65" s="242">
        <v>1</v>
      </c>
      <c r="BC65" s="283" t="str">
        <f t="shared" si="20"/>
        <v>-</v>
      </c>
      <c r="BD65" s="283"/>
      <c r="BE65" s="283">
        <v>1</v>
      </c>
      <c r="BF65" s="283" t="str">
        <f t="shared" si="21"/>
        <v>-</v>
      </c>
      <c r="BG65" s="283"/>
      <c r="BH65" s="283">
        <v>1</v>
      </c>
      <c r="BI65" s="283" t="str">
        <f t="shared" si="22"/>
        <v>-</v>
      </c>
      <c r="BJ65" s="283"/>
      <c r="BK65" s="283">
        <v>1</v>
      </c>
      <c r="BL65" s="283" t="str">
        <f t="shared" si="23"/>
        <v>-</v>
      </c>
      <c r="BM65" s="243"/>
      <c r="BN65" s="244"/>
    </row>
    <row r="66" spans="1:66" ht="18" x14ac:dyDescent="0.2">
      <c r="A66" s="188" t="str">
        <f>[1]COU!$B70</f>
        <v>Comidas, platos preparados y otros productos alimenticios</v>
      </c>
      <c r="B66" s="189" t="str">
        <f>[1]COU!$A70</f>
        <v>NP061</v>
      </c>
      <c r="C66" s="190"/>
      <c r="D66" s="191">
        <f>[1]COU!$EY70-[1]EQOUN!$DI70</f>
        <v>-108715.68174418151</v>
      </c>
      <c r="E66" s="233">
        <f>[1]COU!$EY70/[1]COU!$FA70</f>
        <v>0.24293167991345008</v>
      </c>
      <c r="F66" s="234">
        <f>[1]EQOUM!U70/[1]COU!FA70</f>
        <v>0.12352403988713453</v>
      </c>
      <c r="G66" s="234">
        <f>[1]EQOUN!DI70/[1]COU!FA70</f>
        <v>0.50591798390628695</v>
      </c>
      <c r="H66" s="192">
        <f>IF([1]COU!$ET70&gt;0,[1]EQOUN!$DI70/[1]COU!$ET70,0)</f>
        <v>0.66825935055431873</v>
      </c>
      <c r="I66" s="192">
        <f>([1]EQOUN!$DI70-[1]COU!$EY70)/[1]COU!$FA70</f>
        <v>0.2629863039928369</v>
      </c>
      <c r="J66" s="192" t="str">
        <f t="shared" si="5"/>
        <v>EXPORTABLE</v>
      </c>
      <c r="K66" s="192" t="str">
        <f t="shared" si="0"/>
        <v>Transable</v>
      </c>
      <c r="L66" s="235"/>
      <c r="M66" s="192" t="str">
        <f t="shared" si="6"/>
        <v>Transable</v>
      </c>
      <c r="N66" s="235">
        <f t="shared" si="7"/>
        <v>0</v>
      </c>
      <c r="O66" s="236" t="str">
        <f t="shared" si="1"/>
        <v>Transable</v>
      </c>
      <c r="P66" s="195" t="str">
        <f t="shared" si="8"/>
        <v>EXPORTABLE</v>
      </c>
      <c r="Q66" s="237">
        <f t="shared" si="9"/>
        <v>0</v>
      </c>
      <c r="R66" s="195">
        <f t="shared" si="2"/>
        <v>0</v>
      </c>
      <c r="S66" s="195">
        <f t="shared" si="3"/>
        <v>0</v>
      </c>
      <c r="T66" s="195">
        <f t="shared" si="4"/>
        <v>0</v>
      </c>
      <c r="U66" s="195">
        <f>IF(Q66=1,D66/[1]COU!FA70,0)</f>
        <v>0</v>
      </c>
      <c r="V66" s="196"/>
      <c r="W66" s="195">
        <f>[1]COU!$FE70/[1]COU!$FA70</f>
        <v>0</v>
      </c>
      <c r="X66" s="195">
        <f>[1]COU!$FB70/[1]COU!$FA70</f>
        <v>4.5820892220628684E-2</v>
      </c>
      <c r="Y66" s="195">
        <f>IF([1]EQOUN!DI70&gt;0,[1]COU!FD70/[1]EQOUN!DI70,0)</f>
        <v>0</v>
      </c>
      <c r="Z66" s="195">
        <f>IF([1]EQOUN!DI70&gt;0,[1]COU!$FG$10/[1]EQOUN!DI70,0)</f>
        <v>0</v>
      </c>
      <c r="AA66" s="197">
        <f>IF([1]COU!$EY70&gt;0,[1]COU!$FC70/[1]COU!$EY70,0)</f>
        <v>3.2752584536786901E-2</v>
      </c>
      <c r="AB66" s="195"/>
      <c r="AC66" s="197">
        <f>IF([1]COU!EY70&gt;0,[1]EQOUM!N70/[1]COU!EY70,0)</f>
        <v>0.33886808742416974</v>
      </c>
      <c r="AD66" s="197">
        <f>IF([1]EQOUN!DJ70&gt;0,[1]EQOUN!DP70/[1]EQOUN!DJ70,0)</f>
        <v>3.1817084913127694E-2</v>
      </c>
      <c r="AE66" s="197">
        <f>IF([1]EQOUN!F70&gt;0,[1]EQOUN!N70/[1]EQOUN!F70,0)</f>
        <v>0.15006806935397124</v>
      </c>
      <c r="AF66" s="195">
        <f>[1]COU!$FJ70/[1]COU!$FA70</f>
        <v>0.19593555666344717</v>
      </c>
      <c r="AG66" s="196"/>
      <c r="AH66" s="238">
        <f t="shared" si="10"/>
        <v>1.06451132</v>
      </c>
      <c r="AI66" s="238">
        <f t="shared" si="11"/>
        <v>602.91999999999996</v>
      </c>
      <c r="AJ66" s="238">
        <f t="shared" si="12"/>
        <v>641.81516505439993</v>
      </c>
      <c r="AK66" s="156"/>
      <c r="AL66" s="239">
        <v>1</v>
      </c>
      <c r="AM66" s="280" t="str">
        <f t="shared" si="24"/>
        <v>-</v>
      </c>
      <c r="AN66" s="280" t="str">
        <f t="shared" si="13"/>
        <v>-</v>
      </c>
      <c r="AO66" s="280"/>
      <c r="AP66" s="280">
        <v>1</v>
      </c>
      <c r="AQ66" s="280" t="str">
        <f t="shared" si="14"/>
        <v>-</v>
      </c>
      <c r="AR66" s="280" t="str">
        <f t="shared" si="15"/>
        <v>-</v>
      </c>
      <c r="AS66" s="280"/>
      <c r="AT66" s="280">
        <v>1</v>
      </c>
      <c r="AU66" s="280">
        <f t="shared" si="16"/>
        <v>622.63200821857697</v>
      </c>
      <c r="AV66" s="280">
        <f t="shared" si="17"/>
        <v>582.49931239493105</v>
      </c>
      <c r="AW66" s="280"/>
      <c r="AX66" s="280">
        <v>1</v>
      </c>
      <c r="AY66" s="280">
        <f t="shared" si="18"/>
        <v>713.11104859347336</v>
      </c>
      <c r="AZ66" s="240">
        <f t="shared" si="25"/>
        <v>678.81527509674527</v>
      </c>
      <c r="BA66" s="241"/>
      <c r="BB66" s="242">
        <v>1</v>
      </c>
      <c r="BC66" s="283" t="str">
        <f t="shared" si="20"/>
        <v>-</v>
      </c>
      <c r="BD66" s="283"/>
      <c r="BE66" s="283">
        <v>1</v>
      </c>
      <c r="BF66" s="283" t="str">
        <f t="shared" si="21"/>
        <v>-</v>
      </c>
      <c r="BG66" s="283"/>
      <c r="BH66" s="283">
        <v>1</v>
      </c>
      <c r="BI66" s="283">
        <f t="shared" si="22"/>
        <v>621.39447744933102</v>
      </c>
      <c r="BJ66" s="283"/>
      <c r="BK66" s="283">
        <v>1</v>
      </c>
      <c r="BL66" s="283">
        <f t="shared" si="23"/>
        <v>717.71044015114512</v>
      </c>
      <c r="BM66" s="243"/>
      <c r="BN66" s="244"/>
    </row>
    <row r="67" spans="1:66" ht="18" x14ac:dyDescent="0.2">
      <c r="A67" s="188" t="str">
        <f>[1]COU!$B71</f>
        <v>Alimentos preparados para animales</v>
      </c>
      <c r="B67" s="189" t="str">
        <f>[1]COU!$A71</f>
        <v>NP062</v>
      </c>
      <c r="C67" s="190"/>
      <c r="D67" s="191">
        <f>[1]COU!$EY71-[1]EQOUN!$DI71</f>
        <v>4065.9146687212087</v>
      </c>
      <c r="E67" s="233">
        <f>[1]COU!$EY71/[1]COU!$FA71</f>
        <v>0.10245754953769201</v>
      </c>
      <c r="F67" s="234">
        <f>[1]EQOUM!U71/[1]COU!FA71</f>
        <v>6.3380693776906236E-2</v>
      </c>
      <c r="G67" s="234">
        <f>[1]EQOUN!DI71/[1]COU!FA71</f>
        <v>8.2479995527462185E-2</v>
      </c>
      <c r="H67" s="192">
        <f>IF([1]COU!$ET71&gt;0,[1]EQOUN!$DI71/[1]COU!$ET71,0)</f>
        <v>9.1895369945987751E-2</v>
      </c>
      <c r="I67" s="192">
        <f>([1]EQOUN!$DI71-[1]COU!$EY71)/[1]COU!$FA71</f>
        <v>-1.9977554010229832E-2</v>
      </c>
      <c r="J67" s="192" t="str">
        <f t="shared" si="5"/>
        <v>AMBOS</v>
      </c>
      <c r="K67" s="192" t="str">
        <f t="shared" si="0"/>
        <v>No transable</v>
      </c>
      <c r="L67" s="235">
        <v>1</v>
      </c>
      <c r="M67" s="192" t="str">
        <f t="shared" si="6"/>
        <v>Transable</v>
      </c>
      <c r="N67" s="235">
        <f t="shared" si="7"/>
        <v>0</v>
      </c>
      <c r="O67" s="236" t="str">
        <f t="shared" si="1"/>
        <v>Transable</v>
      </c>
      <c r="P67" s="195" t="str">
        <f t="shared" si="8"/>
        <v>AMBOS</v>
      </c>
      <c r="Q67" s="237">
        <f t="shared" si="9"/>
        <v>0</v>
      </c>
      <c r="R67" s="195">
        <f t="shared" si="2"/>
        <v>0</v>
      </c>
      <c r="S67" s="195">
        <f t="shared" si="3"/>
        <v>0</v>
      </c>
      <c r="T67" s="195">
        <f t="shared" si="4"/>
        <v>0</v>
      </c>
      <c r="U67" s="195">
        <f>IF(Q67=1,D67/[1]COU!FA71,0)</f>
        <v>0</v>
      </c>
      <c r="V67" s="196"/>
      <c r="W67" s="195">
        <f>[1]COU!$FE71/[1]COU!$FA71</f>
        <v>0</v>
      </c>
      <c r="X67" s="195">
        <f>[1]COU!$FB71/[1]COU!$FA71</f>
        <v>2.4767143496633372E-2</v>
      </c>
      <c r="Y67" s="195">
        <f>IF([1]EQOUN!DI71&gt;0,[1]COU!FD71/[1]EQOUN!DI71,0)</f>
        <v>0</v>
      </c>
      <c r="Z67" s="195">
        <f>IF([1]EQOUN!DI71&gt;0,[1]COU!$FG$10/[1]EQOUN!DI71,0)</f>
        <v>0</v>
      </c>
      <c r="AA67" s="197">
        <f>IF([1]COU!$EY71&gt;0,[1]COU!$FC71/[1]COU!$EY71,0)</f>
        <v>2.754218700624669E-2</v>
      </c>
      <c r="AB67" s="195"/>
      <c r="AC67" s="197">
        <f>IF([1]COU!EY71&gt;0,[1]EQOUM!N71/[1]COU!EY71,0)</f>
        <v>0.19833581754056334</v>
      </c>
      <c r="AD67" s="197">
        <f>IF([1]EQOUN!DJ71&gt;0,[1]EQOUN!DP71/[1]EQOUN!DJ71,0)</f>
        <v>4.627986382768607E-2</v>
      </c>
      <c r="AE67" s="197">
        <f>IF([1]EQOUN!F71&gt;0,[1]EQOUN!N71/[1]EQOUN!F71,0)</f>
        <v>0.13427368867062417</v>
      </c>
      <c r="AF67" s="195">
        <f>[1]COU!$FJ71/[1]COU!$FA71</f>
        <v>0.14083725663486443</v>
      </c>
      <c r="AG67" s="196"/>
      <c r="AH67" s="238">
        <f t="shared" si="10"/>
        <v>1.06451132</v>
      </c>
      <c r="AI67" s="238">
        <f t="shared" si="11"/>
        <v>602.91999999999996</v>
      </c>
      <c r="AJ67" s="238">
        <f t="shared" si="12"/>
        <v>641.81516505439993</v>
      </c>
      <c r="AK67" s="156"/>
      <c r="AL67" s="239">
        <v>1</v>
      </c>
      <c r="AM67" s="280">
        <f t="shared" si="24"/>
        <v>761.39579616595643</v>
      </c>
      <c r="AN67" s="280">
        <f t="shared" si="13"/>
        <v>730.21493547099601</v>
      </c>
      <c r="AO67" s="280"/>
      <c r="AP67" s="280">
        <v>1</v>
      </c>
      <c r="AQ67" s="280">
        <f t="shared" si="14"/>
        <v>680.43950379266369</v>
      </c>
      <c r="AR67" s="280">
        <f t="shared" si="15"/>
        <v>644.03604581439618</v>
      </c>
      <c r="AS67" s="280"/>
      <c r="AT67" s="280">
        <v>1</v>
      </c>
      <c r="AU67" s="280">
        <f t="shared" si="16"/>
        <v>613.91210955541146</v>
      </c>
      <c r="AV67" s="280">
        <f t="shared" si="17"/>
        <v>573.21688155873846</v>
      </c>
      <c r="AW67" s="280"/>
      <c r="AX67" s="280">
        <v>1</v>
      </c>
      <c r="AY67" s="280">
        <f t="shared" si="18"/>
        <v>694.8684019287042</v>
      </c>
      <c r="AZ67" s="240">
        <f t="shared" si="25"/>
        <v>659.3957712153383</v>
      </c>
      <c r="BA67" s="241"/>
      <c r="BB67" s="242">
        <v>1</v>
      </c>
      <c r="BC67" s="283">
        <f t="shared" si="20"/>
        <v>769.11010052539598</v>
      </c>
      <c r="BD67" s="283"/>
      <c r="BE67" s="283">
        <v>1</v>
      </c>
      <c r="BF67" s="283">
        <f t="shared" si="21"/>
        <v>682.93121086879626</v>
      </c>
      <c r="BG67" s="283"/>
      <c r="BH67" s="283">
        <v>1</v>
      </c>
      <c r="BI67" s="283">
        <f t="shared" si="22"/>
        <v>612.11204661313843</v>
      </c>
      <c r="BJ67" s="283"/>
      <c r="BK67" s="283">
        <v>1</v>
      </c>
      <c r="BL67" s="283">
        <f t="shared" si="23"/>
        <v>698.29093626973827</v>
      </c>
      <c r="BM67" s="243"/>
      <c r="BN67" s="244"/>
    </row>
    <row r="68" spans="1:66" ht="18" x14ac:dyDescent="0.2">
      <c r="A68" s="188" t="str">
        <f>[1]COU!$B72</f>
        <v>Bebidas alcohólicas destiladas y vinos</v>
      </c>
      <c r="B68" s="189" t="str">
        <f>[1]COU!$A72</f>
        <v>NP063</v>
      </c>
      <c r="C68" s="190"/>
      <c r="D68" s="191">
        <f>[1]COU!$EY72-[1]EQOUN!$DI72</f>
        <v>8778.0950760926607</v>
      </c>
      <c r="E68" s="233">
        <f>[1]COU!$EY72/[1]COU!$FA72</f>
        <v>0.31005925178265087</v>
      </c>
      <c r="F68" s="234">
        <f>[1]EQOUM!U72/[1]COU!FA72</f>
        <v>9.6741447846190862E-2</v>
      </c>
      <c r="G68" s="234">
        <f>[1]EQOUN!DI72/[1]COU!FA72</f>
        <v>0.19502345340568564</v>
      </c>
      <c r="H68" s="192">
        <f>IF([1]COU!$ET72&gt;0,[1]EQOUN!$DI72/[1]COU!$ET72,0)</f>
        <v>0.28266695931437902</v>
      </c>
      <c r="I68" s="192">
        <f>([1]EQOUN!$DI72-[1]COU!$EY72)/[1]COU!$FA72</f>
        <v>-0.11503579837696525</v>
      </c>
      <c r="J68" s="192" t="str">
        <f t="shared" si="5"/>
        <v>IMPORTABLE</v>
      </c>
      <c r="K68" s="192" t="str">
        <f t="shared" si="0"/>
        <v>No transable</v>
      </c>
      <c r="L68" s="235">
        <v>1</v>
      </c>
      <c r="M68" s="192" t="str">
        <f t="shared" si="6"/>
        <v>Transable</v>
      </c>
      <c r="N68" s="235">
        <f t="shared" si="7"/>
        <v>0</v>
      </c>
      <c r="O68" s="236" t="str">
        <f t="shared" si="1"/>
        <v>Transable</v>
      </c>
      <c r="P68" s="195" t="str">
        <f t="shared" si="8"/>
        <v>IMPORTABLE</v>
      </c>
      <c r="Q68" s="237">
        <f t="shared" si="9"/>
        <v>0</v>
      </c>
      <c r="R68" s="195">
        <f t="shared" si="2"/>
        <v>0</v>
      </c>
      <c r="S68" s="195">
        <f t="shared" si="3"/>
        <v>0</v>
      </c>
      <c r="T68" s="195">
        <f t="shared" si="4"/>
        <v>0</v>
      </c>
      <c r="U68" s="195">
        <f>IF(Q68=1,D68/[1]COU!FA72,0)</f>
        <v>0</v>
      </c>
      <c r="V68" s="196"/>
      <c r="W68" s="195">
        <f>[1]COU!$FE72/[1]COU!$FA72</f>
        <v>0.36385823370698356</v>
      </c>
      <c r="X68" s="195">
        <f>[1]COU!$FB72/[1]COU!$FA72</f>
        <v>0.11734479114520946</v>
      </c>
      <c r="Y68" s="195">
        <f>IF([1]EQOUN!DI72&gt;0,[1]COU!FD72/[1]EQOUN!DI72,0)</f>
        <v>0</v>
      </c>
      <c r="Z68" s="195">
        <f>IF([1]EQOUN!DI72&gt;0,[1]COU!$FG$10/[1]EQOUN!DI72,0)</f>
        <v>0</v>
      </c>
      <c r="AA68" s="197">
        <f>IF([1]COU!$EY72&gt;0,[1]COU!$FC72/[1]COU!$EY72,0)</f>
        <v>0.56812977746698001</v>
      </c>
      <c r="AB68" s="195"/>
      <c r="AC68" s="197">
        <f>IF([1]COU!EY72&gt;0,[1]EQOUM!N72/[1]COU!EY72,0)</f>
        <v>0.3354763582880233</v>
      </c>
      <c r="AD68" s="197">
        <f>IF([1]EQOUN!DJ72&gt;0,[1]EQOUN!DP72/[1]EQOUN!DJ72,0)</f>
        <v>2.8729249399507679E-2</v>
      </c>
      <c r="AE68" s="197">
        <f>IF([1]EQOUN!F72&gt;0,[1]EQOUN!N72/[1]EQOUN!F72,0)</f>
        <v>0.16534835700676051</v>
      </c>
      <c r="AF68" s="195">
        <f>[1]COU!$FJ72/[1]COU!$FA72</f>
        <v>0.21809544579440801</v>
      </c>
      <c r="AG68" s="196"/>
      <c r="AH68" s="238">
        <f t="shared" si="10"/>
        <v>1.06451132</v>
      </c>
      <c r="AI68" s="238">
        <f t="shared" si="11"/>
        <v>602.91999999999996</v>
      </c>
      <c r="AJ68" s="238">
        <f t="shared" si="12"/>
        <v>641.81516505439993</v>
      </c>
      <c r="AK68" s="156"/>
      <c r="AL68" s="239">
        <v>1</v>
      </c>
      <c r="AM68" s="280">
        <f t="shared" si="24"/>
        <v>844.08057099341488</v>
      </c>
      <c r="AN68" s="280">
        <f t="shared" si="13"/>
        <v>818.23381426647666</v>
      </c>
      <c r="AO68" s="280"/>
      <c r="AP68" s="280">
        <v>1</v>
      </c>
      <c r="AQ68" s="280">
        <f t="shared" si="14"/>
        <v>744.38873958689885</v>
      </c>
      <c r="AR68" s="280">
        <f t="shared" si="15"/>
        <v>712.11073122270886</v>
      </c>
      <c r="AS68" s="280"/>
      <c r="AT68" s="280">
        <v>1</v>
      </c>
      <c r="AU68" s="280" t="str">
        <f t="shared" si="16"/>
        <v>-</v>
      </c>
      <c r="AV68" s="280" t="str">
        <f t="shared" si="17"/>
        <v>-</v>
      </c>
      <c r="AW68" s="280"/>
      <c r="AX68" s="280">
        <v>1</v>
      </c>
      <c r="AY68" s="280" t="str">
        <f t="shared" si="18"/>
        <v>-</v>
      </c>
      <c r="AZ68" s="240" t="str">
        <f t="shared" si="25"/>
        <v>-</v>
      </c>
      <c r="BA68" s="241"/>
      <c r="BB68" s="242">
        <v>1</v>
      </c>
      <c r="BC68" s="283">
        <f t="shared" si="20"/>
        <v>857.12897932087662</v>
      </c>
      <c r="BD68" s="283"/>
      <c r="BE68" s="283">
        <v>1</v>
      </c>
      <c r="BF68" s="283">
        <f t="shared" si="21"/>
        <v>751.00589627710872</v>
      </c>
      <c r="BG68" s="283"/>
      <c r="BH68" s="283">
        <v>1</v>
      </c>
      <c r="BI68" s="283" t="str">
        <f t="shared" si="22"/>
        <v>-</v>
      </c>
      <c r="BJ68" s="283"/>
      <c r="BK68" s="283">
        <v>1</v>
      </c>
      <c r="BL68" s="283" t="str">
        <f t="shared" si="23"/>
        <v>-</v>
      </c>
      <c r="BM68" s="243"/>
      <c r="BN68" s="244"/>
    </row>
    <row r="69" spans="1:66" ht="18" x14ac:dyDescent="0.2">
      <c r="A69" s="188" t="str">
        <f>[1]COU!$B73</f>
        <v>Cerveza, malta, bebidas no alcohólicas y agua embotellada</v>
      </c>
      <c r="B69" s="189" t="str">
        <f>[1]COU!$A73</f>
        <v>NP064</v>
      </c>
      <c r="C69" s="190"/>
      <c r="D69" s="191">
        <f>[1]COU!$EY73-[1]EQOUN!$DI73</f>
        <v>3365.4001046563717</v>
      </c>
      <c r="E69" s="233">
        <f>[1]COU!$EY73/[1]COU!$FA73</f>
        <v>5.2064777979521436E-2</v>
      </c>
      <c r="F69" s="234">
        <f>[1]EQOUM!U73/[1]COU!FA73</f>
        <v>1.4790879631196864E-2</v>
      </c>
      <c r="G69" s="234">
        <f>[1]EQOUN!DI73/[1]COU!FA73</f>
        <v>4.3444285561738245E-2</v>
      </c>
      <c r="H69" s="192">
        <f>IF([1]COU!$ET73&gt;0,[1]EQOUN!$DI73/[1]COU!$ET73,0)</f>
        <v>4.5830437093727597E-2</v>
      </c>
      <c r="I69" s="192">
        <f>([1]EQOUN!$DI73-[1]COU!$EY73)/[1]COU!$FA73</f>
        <v>-8.6204924177831852E-3</v>
      </c>
      <c r="J69" s="192" t="str">
        <f t="shared" si="5"/>
        <v>AMBOS</v>
      </c>
      <c r="K69" s="192" t="str">
        <f t="shared" si="0"/>
        <v>No transable</v>
      </c>
      <c r="L69" s="235">
        <v>1</v>
      </c>
      <c r="M69" s="192" t="str">
        <f t="shared" si="6"/>
        <v>Transable</v>
      </c>
      <c r="N69" s="235">
        <f t="shared" si="7"/>
        <v>0</v>
      </c>
      <c r="O69" s="236" t="str">
        <f t="shared" si="1"/>
        <v>Transable</v>
      </c>
      <c r="P69" s="195" t="str">
        <f t="shared" si="8"/>
        <v>AMBOS</v>
      </c>
      <c r="Q69" s="237">
        <f t="shared" si="9"/>
        <v>0</v>
      </c>
      <c r="R69" s="195">
        <f t="shared" si="2"/>
        <v>0</v>
      </c>
      <c r="S69" s="195">
        <f t="shared" si="3"/>
        <v>0</v>
      </c>
      <c r="T69" s="195">
        <f t="shared" si="4"/>
        <v>0</v>
      </c>
      <c r="U69" s="195">
        <f>IF(Q69=1,D69/[1]COU!FA73,0)</f>
        <v>0</v>
      </c>
      <c r="V69" s="196"/>
      <c r="W69" s="195">
        <f>[1]COU!$FE73/[1]COU!$FA73</f>
        <v>9.4696703648054811E-2</v>
      </c>
      <c r="X69" s="195">
        <f>[1]COU!$FB73/[1]COU!$FA73</f>
        <v>9.4552754271214554E-2</v>
      </c>
      <c r="Y69" s="195">
        <f>IF([1]EQOUN!DI73&gt;0,[1]COU!FD73/[1]EQOUN!DI73,0)</f>
        <v>0</v>
      </c>
      <c r="Z69" s="195">
        <f>IF([1]EQOUN!DI73&gt;0,[1]COU!$FG$10/[1]EQOUN!DI73,0)</f>
        <v>0</v>
      </c>
      <c r="AA69" s="197">
        <f>IF([1]COU!$EY73&gt;0,[1]COU!$FC73/[1]COU!$EY73,0)</f>
        <v>0.24854835226414637</v>
      </c>
      <c r="AB69" s="195"/>
      <c r="AC69" s="197">
        <f>IF([1]COU!EY73&gt;0,[1]EQOUM!N73/[1]COU!EY73,0)</f>
        <v>0.20616201395658548</v>
      </c>
      <c r="AD69" s="197">
        <f>IF([1]EQOUN!DJ73&gt;0,[1]EQOUN!DP73/[1]EQOUN!DJ73,0)</f>
        <v>5.7146718748622378E-2</v>
      </c>
      <c r="AE69" s="197">
        <f>IF([1]EQOUN!F73&gt;0,[1]EQOUN!N73/[1]EQOUN!F73,0)</f>
        <v>0.233972003059435</v>
      </c>
      <c r="AF69" s="195">
        <f>[1]COU!$FJ73/[1]COU!$FA73</f>
        <v>0.23252414706853994</v>
      </c>
      <c r="AG69" s="196"/>
      <c r="AH69" s="238">
        <f t="shared" si="10"/>
        <v>1.06451132</v>
      </c>
      <c r="AI69" s="238">
        <f t="shared" si="11"/>
        <v>602.91999999999996</v>
      </c>
      <c r="AJ69" s="238">
        <f t="shared" si="12"/>
        <v>641.81516505439993</v>
      </c>
      <c r="AK69" s="156"/>
      <c r="AL69" s="239">
        <v>1</v>
      </c>
      <c r="AM69" s="280">
        <f t="shared" si="24"/>
        <v>766.11436650910446</v>
      </c>
      <c r="AN69" s="280">
        <f t="shared" si="13"/>
        <v>735.23790701549342</v>
      </c>
      <c r="AO69" s="280"/>
      <c r="AP69" s="280">
        <v>1</v>
      </c>
      <c r="AQ69" s="280">
        <f t="shared" si="14"/>
        <v>625.04796642450992</v>
      </c>
      <c r="AR69" s="280">
        <f t="shared" si="15"/>
        <v>585.07112725379352</v>
      </c>
      <c r="AS69" s="280"/>
      <c r="AT69" s="280">
        <v>1</v>
      </c>
      <c r="AU69" s="280">
        <f t="shared" si="16"/>
        <v>607.36026538648048</v>
      </c>
      <c r="AV69" s="280">
        <f t="shared" si="17"/>
        <v>566.24236927403547</v>
      </c>
      <c r="AW69" s="280"/>
      <c r="AX69" s="280">
        <v>1</v>
      </c>
      <c r="AY69" s="280">
        <f t="shared" si="18"/>
        <v>748.42666547107501</v>
      </c>
      <c r="AZ69" s="240">
        <f t="shared" si="25"/>
        <v>716.40914903573537</v>
      </c>
      <c r="BA69" s="241"/>
      <c r="BB69" s="242">
        <v>1</v>
      </c>
      <c r="BC69" s="283">
        <f t="shared" si="20"/>
        <v>774.13307206989327</v>
      </c>
      <c r="BD69" s="283"/>
      <c r="BE69" s="283">
        <v>1</v>
      </c>
      <c r="BF69" s="283">
        <f t="shared" si="21"/>
        <v>623.96629230819349</v>
      </c>
      <c r="BG69" s="283"/>
      <c r="BH69" s="283">
        <v>1</v>
      </c>
      <c r="BI69" s="283">
        <f t="shared" si="22"/>
        <v>605.13753432843544</v>
      </c>
      <c r="BJ69" s="283"/>
      <c r="BK69" s="283">
        <v>1</v>
      </c>
      <c r="BL69" s="283">
        <f t="shared" si="23"/>
        <v>755.30431409013534</v>
      </c>
      <c r="BM69" s="243"/>
      <c r="BN69" s="244"/>
    </row>
    <row r="70" spans="1:66" ht="18" x14ac:dyDescent="0.2">
      <c r="A70" s="188" t="str">
        <f>[1]COU!$B74</f>
        <v>Productos de tabaco</v>
      </c>
      <c r="B70" s="189" t="str">
        <f>[1]COU!$A74</f>
        <v>NP065</v>
      </c>
      <c r="C70" s="190"/>
      <c r="D70" s="191">
        <f>[1]COU!$EY74-[1]EQOUN!$DI74</f>
        <v>8366.4805173377245</v>
      </c>
      <c r="E70" s="233">
        <f>[1]COU!$EY74/[1]COU!$FA74</f>
        <v>0.2989489316330235</v>
      </c>
      <c r="F70" s="234">
        <f>[1]EQOUM!U74/[1]COU!FA74</f>
        <v>4.3802045598102281E-2</v>
      </c>
      <c r="G70" s="234">
        <f>[1]EQOUN!DI74/[1]COU!FA74</f>
        <v>2.8130633348527743E-2</v>
      </c>
      <c r="H70" s="192">
        <f>IF([1]COU!$ET74&gt;0,[1]EQOUN!$DI74/[1]COU!$ET74,0)</f>
        <v>4.012636827450395E-2</v>
      </c>
      <c r="I70" s="192">
        <f>([1]EQOUN!$DI74-[1]COU!$EY74)/[1]COU!$FA74</f>
        <v>-0.27081829828449577</v>
      </c>
      <c r="J70" s="192" t="str">
        <f t="shared" si="5"/>
        <v>IMPORTABLE</v>
      </c>
      <c r="K70" s="192" t="str">
        <f t="shared" ref="K70:K133" si="26">+IF(OR(E70&gt;=1,H70&gt;=0.3,F70&gt;=0.6),"Transable","No transable")</f>
        <v>No transable</v>
      </c>
      <c r="L70" s="235">
        <v>1</v>
      </c>
      <c r="M70" s="192" t="str">
        <f t="shared" ref="M70:M133" si="27">+IF(K70="Transable",K70,IF(L70=1,"Transable",K70))</f>
        <v>Transable</v>
      </c>
      <c r="N70" s="235">
        <f t="shared" ref="N70:N133" si="28">IF(AND(E70&lt;$N$4,H70&lt;$N$4),1,0)</f>
        <v>0</v>
      </c>
      <c r="O70" s="236" t="str">
        <f t="shared" ref="O70:O133" si="29">IF(M70="No transable",M70,IF(N70=1,"No Transable",M70))</f>
        <v>Transable</v>
      </c>
      <c r="P70" s="195" t="str">
        <f t="shared" si="8"/>
        <v>IMPORTABLE</v>
      </c>
      <c r="Q70" s="237">
        <f t="shared" si="9"/>
        <v>0</v>
      </c>
      <c r="R70" s="195">
        <f t="shared" ref="R70:R133" si="30">IF(Q70=1,E70,0)</f>
        <v>0</v>
      </c>
      <c r="S70" s="195">
        <f t="shared" ref="S70:S133" si="31">IF(Q70=1,F70,0)</f>
        <v>0</v>
      </c>
      <c r="T70" s="195">
        <f t="shared" ref="T70:T133" si="32">IF(Q70=1,H70,0)</f>
        <v>0</v>
      </c>
      <c r="U70" s="195">
        <f>IF(Q70=1,D70/[1]COU!FA74,0)</f>
        <v>0</v>
      </c>
      <c r="V70" s="196"/>
      <c r="W70" s="195">
        <f>[1]COU!$FE74/[1]COU!$FA74</f>
        <v>0.10121048684149146</v>
      </c>
      <c r="X70" s="195">
        <f>[1]COU!$FB74/[1]COU!$FA74</f>
        <v>0.13279407884758737</v>
      </c>
      <c r="Y70" s="195">
        <f>IF([1]EQOUN!DI74&gt;0,[1]COU!FD74/[1]EQOUN!DI74,0)</f>
        <v>0</v>
      </c>
      <c r="Z70" s="195">
        <f>IF([1]EQOUN!DI74&gt;0,[1]COU!$FG$10/[1]EQOUN!DI74,0)</f>
        <v>0</v>
      </c>
      <c r="AA70" s="197">
        <f>IF([1]COU!$EY74&gt;0,[1]COU!$FC74/[1]COU!$EY74,0)</f>
        <v>1.115902554968802</v>
      </c>
      <c r="AB70" s="195"/>
      <c r="AC70" s="197">
        <f>IF([1]COU!EY74&gt;0,[1]EQOUM!N74/[1]COU!EY74,0)</f>
        <v>0.41228521223384662</v>
      </c>
      <c r="AD70" s="197">
        <f>IF([1]EQOUN!DJ74&gt;0,[1]EQOUN!DP74/[1]EQOUN!DJ74,0)</f>
        <v>4.4361785452527764E-5</v>
      </c>
      <c r="AE70" s="197">
        <f>IF([1]EQOUN!F74&gt;0,[1]EQOUN!N74/[1]EQOUN!F74,0)</f>
        <v>0.39574421783900415</v>
      </c>
      <c r="AF70" s="195">
        <f>[1]COU!$FJ74/[1]COU!$FA74</f>
        <v>0.40068029786860349</v>
      </c>
      <c r="AG70" s="196"/>
      <c r="AH70" s="238">
        <f t="shared" si="10"/>
        <v>1.06451132</v>
      </c>
      <c r="AI70" s="238">
        <f t="shared" si="11"/>
        <v>602.91999999999996</v>
      </c>
      <c r="AJ70" s="238">
        <f t="shared" si="12"/>
        <v>641.81516505439993</v>
      </c>
      <c r="AK70" s="156"/>
      <c r="AL70" s="239">
        <v>1</v>
      </c>
      <c r="AM70" s="280">
        <f t="shared" si="24"/>
        <v>890.39016521443068</v>
      </c>
      <c r="AN70" s="280">
        <f t="shared" si="13"/>
        <v>867.53090153935455</v>
      </c>
      <c r="AO70" s="280"/>
      <c r="AP70" s="280">
        <v>1</v>
      </c>
      <c r="AQ70" s="280">
        <f t="shared" si="14"/>
        <v>651.78806139493838</v>
      </c>
      <c r="AR70" s="280">
        <f t="shared" si="15"/>
        <v>613.53626104768966</v>
      </c>
      <c r="AS70" s="280"/>
      <c r="AT70" s="280">
        <v>1</v>
      </c>
      <c r="AU70" s="280" t="str">
        <f t="shared" si="16"/>
        <v>-</v>
      </c>
      <c r="AV70" s="280" t="str">
        <f t="shared" si="17"/>
        <v>-</v>
      </c>
      <c r="AW70" s="280"/>
      <c r="AX70" s="280">
        <v>1</v>
      </c>
      <c r="AY70" s="280" t="str">
        <f t="shared" si="18"/>
        <v>-</v>
      </c>
      <c r="AZ70" s="240" t="str">
        <f t="shared" si="25"/>
        <v>-</v>
      </c>
      <c r="BA70" s="241"/>
      <c r="BB70" s="242">
        <v>1</v>
      </c>
      <c r="BC70" s="283">
        <f t="shared" si="20"/>
        <v>906.42606659375463</v>
      </c>
      <c r="BD70" s="283"/>
      <c r="BE70" s="283">
        <v>1</v>
      </c>
      <c r="BF70" s="283">
        <f t="shared" si="21"/>
        <v>652.43142610208963</v>
      </c>
      <c r="BG70" s="283"/>
      <c r="BH70" s="283">
        <v>1</v>
      </c>
      <c r="BI70" s="283" t="str">
        <f t="shared" si="22"/>
        <v>-</v>
      </c>
      <c r="BJ70" s="283"/>
      <c r="BK70" s="283">
        <v>1</v>
      </c>
      <c r="BL70" s="283" t="str">
        <f t="shared" si="23"/>
        <v>-</v>
      </c>
      <c r="BM70" s="243"/>
      <c r="BN70" s="244"/>
    </row>
    <row r="71" spans="1:66" ht="18" x14ac:dyDescent="0.2">
      <c r="A71" s="188" t="str">
        <f>[1]COU!$B75</f>
        <v>Artículos textiles, excepto prendas de vestir</v>
      </c>
      <c r="B71" s="189" t="str">
        <f>[1]COU!$A75</f>
        <v>NP066</v>
      </c>
      <c r="C71" s="190"/>
      <c r="D71" s="191">
        <f>[1]COU!$EY75-[1]EQOUN!$DI75</f>
        <v>140458.23953582783</v>
      </c>
      <c r="E71" s="233">
        <f>[1]COU!$EY75/[1]COU!$FA75</f>
        <v>0.8152287795399118</v>
      </c>
      <c r="F71" s="234">
        <f>[1]EQOUM!U75/[1]COU!FA75</f>
        <v>0.41819039087008836</v>
      </c>
      <c r="G71" s="234">
        <f>[1]EQOUN!DI75/[1]COU!FA75</f>
        <v>0.1030015138641492</v>
      </c>
      <c r="H71" s="192">
        <f>IF([1]COU!$ET75&gt;0,[1]EQOUN!$DI75/[1]COU!$ET75,0)</f>
        <v>0.55745431354336994</v>
      </c>
      <c r="I71" s="192">
        <f>([1]EQOUN!$DI75-[1]COU!$EY75)/[1]COU!$FA75</f>
        <v>-0.71222726567576267</v>
      </c>
      <c r="J71" s="192" t="str">
        <f t="shared" ref="J71:J134" si="33">IF(I71&lt;-$J$4,"IMPORTABLE",IF(I71&gt;$J$4,"EXPORTABLE","AMBOS"))</f>
        <v>IMPORTABLE</v>
      </c>
      <c r="K71" s="192" t="str">
        <f t="shared" si="26"/>
        <v>Transable</v>
      </c>
      <c r="L71" s="235"/>
      <c r="M71" s="192" t="str">
        <f t="shared" si="27"/>
        <v>Transable</v>
      </c>
      <c r="N71" s="235">
        <f t="shared" si="28"/>
        <v>0</v>
      </c>
      <c r="O71" s="236" t="str">
        <f t="shared" si="29"/>
        <v>Transable</v>
      </c>
      <c r="P71" s="195" t="str">
        <f t="shared" ref="P71:P134" si="34">IF(O71="Transable",J71,O71)</f>
        <v>IMPORTABLE</v>
      </c>
      <c r="Q71" s="237">
        <f t="shared" ref="Q71:Q134" si="35">IF(O71="Transable",0,1)</f>
        <v>0</v>
      </c>
      <c r="R71" s="195">
        <f t="shared" si="30"/>
        <v>0</v>
      </c>
      <c r="S71" s="195">
        <f t="shared" si="31"/>
        <v>0</v>
      </c>
      <c r="T71" s="195">
        <f t="shared" si="32"/>
        <v>0</v>
      </c>
      <c r="U71" s="195">
        <f>IF(Q71=1,D71/[1]COU!FA75,0)</f>
        <v>0</v>
      </c>
      <c r="V71" s="196"/>
      <c r="W71" s="195">
        <f>[1]COU!$FE75/[1]COU!$FA75</f>
        <v>0</v>
      </c>
      <c r="X71" s="195">
        <f>[1]COU!$FB75/[1]COU!$FA75</f>
        <v>2.6661433241854281E-2</v>
      </c>
      <c r="Y71" s="195">
        <f>IF([1]EQOUN!DI75&gt;0,[1]COU!FD75/[1]EQOUN!DI75,0)</f>
        <v>0</v>
      </c>
      <c r="Z71" s="195">
        <f>IF([1]EQOUN!DI75&gt;0,[1]COU!$FG$10/[1]EQOUN!DI75,0)</f>
        <v>0</v>
      </c>
      <c r="AA71" s="197">
        <f>IF([1]COU!$EY75&gt;0,[1]COU!$FC75/[1]COU!$EY75,0)</f>
        <v>2.6265407280227946E-2</v>
      </c>
      <c r="AB71" s="195"/>
      <c r="AC71" s="197">
        <f>IF([1]COU!EY75&gt;0,[1]EQOUM!N75/[1]COU!EY75,0)</f>
        <v>0.10509963872525324</v>
      </c>
      <c r="AD71" s="197">
        <f>IF([1]EQOUN!DJ75&gt;0,[1]EQOUN!DP75/[1]EQOUN!DJ75,0)</f>
        <v>7.0392105599255295E-2</v>
      </c>
      <c r="AE71" s="197">
        <f>IF([1]EQOUN!F75&gt;0,[1]EQOUN!N75/[1]EQOUN!F75,0)</f>
        <v>0.1378373612824246</v>
      </c>
      <c r="AF71" s="195">
        <f>[1]COU!$FJ75/[1]COU!$FA75</f>
        <v>0.11114902378895887</v>
      </c>
      <c r="AG71" s="196"/>
      <c r="AH71" s="238">
        <f t="shared" ref="AH71:AH134" si="36">$AI$1</f>
        <v>1.06451132</v>
      </c>
      <c r="AI71" s="238">
        <f t="shared" ref="AI71:AI134" si="37">+$AI$2</f>
        <v>602.91999999999996</v>
      </c>
      <c r="AJ71" s="238">
        <f t="shared" ref="AJ71:AJ134" si="38">+$AI$3</f>
        <v>641.81516505439993</v>
      </c>
      <c r="AK71" s="156"/>
      <c r="AL71" s="239">
        <v>1</v>
      </c>
      <c r="AM71" s="280">
        <f t="shared" ref="AM71:AM134" si="39">+IF(OR(P71="IMPORTABLE",P71="AMBOS"),(AJ71+AC71*AI71),"-")</f>
        <v>705.18183923462959</v>
      </c>
      <c r="AN71" s="280">
        <f t="shared" ref="AN71:AN134" si="40">+IF(OR(P71="IMPORTABLE",P71="AMBOS"),(AI71+AC71*AI71*AH71),"-")</f>
        <v>670.37454197560623</v>
      </c>
      <c r="AO71" s="280"/>
      <c r="AP71" s="280">
        <v>1</v>
      </c>
      <c r="AQ71" s="280">
        <f t="shared" ref="AQ71:AQ134" si="41">+IF(OR(P71="IMPORTABLE",P71="AMBOS"),(AJ71+((AC71-AE71)*AI71)),"-")</f>
        <v>622.07693737023021</v>
      </c>
      <c r="AR71" s="280">
        <f t="shared" ref="AR71:AR134" si="42">+IF(OR(P71="IMPORTABLE",P71="AMBOS"),(AI71+((AC71-AE71)*AI71*AH71)),"-")</f>
        <v>581.90843319346391</v>
      </c>
      <c r="AS71" s="280"/>
      <c r="AT71" s="280">
        <v>1</v>
      </c>
      <c r="AU71" s="280" t="str">
        <f t="shared" ref="AU71:AU134" si="43">+IF(OR(P71="EXPORTABLE",P71="AMBOS"),(AJ71-AD71*AI71),"-")</f>
        <v>-</v>
      </c>
      <c r="AV71" s="280" t="str">
        <f t="shared" ref="AV71:AV134" si="44">+IF(OR(P71="EXPORTABLE",P71="AMBOS"),(AI71-AD71*AI71*AH71),"-")</f>
        <v>-</v>
      </c>
      <c r="AW71" s="280"/>
      <c r="AX71" s="280">
        <v>1</v>
      </c>
      <c r="AY71" s="280" t="str">
        <f t="shared" ref="AY71:AY134" si="45">+IF(OR(P71="EXPORTABLE",P71="AMBOS"),(AJ71-((AD71-AE71)*AI71)),"-")</f>
        <v>-</v>
      </c>
      <c r="AZ71" s="240" t="str">
        <f t="shared" si="25"/>
        <v>-</v>
      </c>
      <c r="BA71" s="241"/>
      <c r="BB71" s="242">
        <v>1</v>
      </c>
      <c r="BC71" s="283">
        <f t="shared" ref="BC71:BC134" si="46">+IF(OR(P71="IMPORTABLE",P71="AMBOS"),(AJ71*(1+AC71)),"-")</f>
        <v>709.26970703000609</v>
      </c>
      <c r="BD71" s="283"/>
      <c r="BE71" s="283">
        <v>1</v>
      </c>
      <c r="BF71" s="283">
        <f t="shared" ref="BF71:BF134" si="47">+IF(OR(P71="IMPORTABLE",P71="AMBOS"),(AJ71*(1+(AC71-AE71))),"-")</f>
        <v>620.80359824786387</v>
      </c>
      <c r="BG71" s="283"/>
      <c r="BH71" s="283">
        <v>1</v>
      </c>
      <c r="BI71" s="283" t="str">
        <f t="shared" ref="BI71:BI134" si="48">+IF(OR(P71="EXPORTABLE",P71="AMBOS"),(AJ71*(1-AD71)),"-")</f>
        <v>-</v>
      </c>
      <c r="BJ71" s="283"/>
      <c r="BK71" s="283">
        <v>1</v>
      </c>
      <c r="BL71" s="283" t="str">
        <f t="shared" ref="BL71:BL134" si="49">+IF(OR(P71="EXPORTABLE",P71="AMBOS"),(AJ71*(1-(AD71-AE71))),"-")</f>
        <v>-</v>
      </c>
      <c r="BM71" s="243"/>
      <c r="BN71" s="244"/>
    </row>
    <row r="72" spans="1:66" ht="18" x14ac:dyDescent="0.2">
      <c r="A72" s="188" t="str">
        <f>[1]COU!$B76</f>
        <v>Prendas de vestir</v>
      </c>
      <c r="B72" s="189" t="str">
        <f>[1]COU!$A76</f>
        <v>NP067</v>
      </c>
      <c r="C72" s="190"/>
      <c r="D72" s="191">
        <f>[1]COU!$EY76-[1]EQOUN!$DI76</f>
        <v>57968.229695664879</v>
      </c>
      <c r="E72" s="233">
        <f>[1]COU!$EY76/[1]COU!$FA76</f>
        <v>0.53696491568463423</v>
      </c>
      <c r="F72" s="234">
        <f>[1]EQOUM!U76/[1]COU!FA76</f>
        <v>0.11454326207904675</v>
      </c>
      <c r="G72" s="234">
        <f>[1]EQOUN!DI76/[1]COU!FA76</f>
        <v>0.30624782120888333</v>
      </c>
      <c r="H72" s="192">
        <f>IF([1]COU!$ET76&gt;0,[1]EQOUN!$DI76/[1]COU!$ET76,0)</f>
        <v>0.66139226072187396</v>
      </c>
      <c r="I72" s="192">
        <f>([1]EQOUN!$DI76-[1]COU!$EY76)/[1]COU!$FA76</f>
        <v>-0.23071709447575089</v>
      </c>
      <c r="J72" s="192" t="str">
        <f t="shared" si="33"/>
        <v>IMPORTABLE</v>
      </c>
      <c r="K72" s="192" t="str">
        <f t="shared" si="26"/>
        <v>Transable</v>
      </c>
      <c r="L72" s="235"/>
      <c r="M72" s="192" t="str">
        <f t="shared" si="27"/>
        <v>Transable</v>
      </c>
      <c r="N72" s="235">
        <f t="shared" si="28"/>
        <v>0</v>
      </c>
      <c r="O72" s="236" t="str">
        <f t="shared" si="29"/>
        <v>Transable</v>
      </c>
      <c r="P72" s="195" t="str">
        <f t="shared" si="34"/>
        <v>IMPORTABLE</v>
      </c>
      <c r="Q72" s="237">
        <f t="shared" si="35"/>
        <v>0</v>
      </c>
      <c r="R72" s="195">
        <f t="shared" si="30"/>
        <v>0</v>
      </c>
      <c r="S72" s="195">
        <f t="shared" si="31"/>
        <v>0</v>
      </c>
      <c r="T72" s="195">
        <f t="shared" si="32"/>
        <v>0</v>
      </c>
      <c r="U72" s="195">
        <f>IF(Q72=1,D72/[1]COU!FA76,0)</f>
        <v>0</v>
      </c>
      <c r="V72" s="196"/>
      <c r="W72" s="195">
        <f>[1]COU!$FE76/[1]COU!$FA76</f>
        <v>0</v>
      </c>
      <c r="X72" s="195">
        <f>[1]COU!$FB76/[1]COU!$FA76</f>
        <v>0.11072142761929721</v>
      </c>
      <c r="Y72" s="195">
        <f>IF([1]EQOUN!DI76&gt;0,[1]COU!FD76/[1]EQOUN!DI76,0)</f>
        <v>0</v>
      </c>
      <c r="Z72" s="195">
        <f>IF([1]EQOUN!DI76&gt;0,[1]COU!$FG$10/[1]EQOUN!DI76,0)</f>
        <v>0</v>
      </c>
      <c r="AA72" s="197">
        <f>IF([1]COU!$EY76&gt;0,[1]COU!$FC76/[1]COU!$EY76,0)</f>
        <v>0.11667977179941907</v>
      </c>
      <c r="AB72" s="195"/>
      <c r="AC72" s="197">
        <f>IF([1]COU!EY76&gt;0,[1]EQOUM!N76/[1]COU!EY76,0)</f>
        <v>0.5282387004906538</v>
      </c>
      <c r="AD72" s="197">
        <f>IF([1]EQOUN!DJ76&gt;0,[1]EQOUN!DP76/[1]EQOUN!DJ76,0)</f>
        <v>9.4078715097133808E-3</v>
      </c>
      <c r="AE72" s="197">
        <f>IF([1]EQOUN!F76&gt;0,[1]EQOUN!N76/[1]EQOUN!F76,0)</f>
        <v>0.1750314069954893</v>
      </c>
      <c r="AF72" s="195">
        <f>[1]COU!$FJ76/[1]COU!$FA76</f>
        <v>0.36469105762279336</v>
      </c>
      <c r="AG72" s="196"/>
      <c r="AH72" s="238">
        <f t="shared" si="36"/>
        <v>1.06451132</v>
      </c>
      <c r="AI72" s="238">
        <f t="shared" si="37"/>
        <v>602.91999999999996</v>
      </c>
      <c r="AJ72" s="238">
        <f t="shared" si="38"/>
        <v>641.81516505439993</v>
      </c>
      <c r="AK72" s="156"/>
      <c r="AL72" s="239">
        <v>1</v>
      </c>
      <c r="AM72" s="280">
        <f t="shared" si="39"/>
        <v>960.30084235422487</v>
      </c>
      <c r="AN72" s="280">
        <f t="shared" si="40"/>
        <v>941.95160874353064</v>
      </c>
      <c r="AO72" s="280"/>
      <c r="AP72" s="280">
        <v>1</v>
      </c>
      <c r="AQ72" s="280">
        <f t="shared" si="41"/>
        <v>854.77090644850455</v>
      </c>
      <c r="AR72" s="280">
        <f t="shared" si="42"/>
        <v>829.61379737301684</v>
      </c>
      <c r="AS72" s="280"/>
      <c r="AT72" s="280">
        <v>1</v>
      </c>
      <c r="AU72" s="280" t="str">
        <f t="shared" si="43"/>
        <v>-</v>
      </c>
      <c r="AV72" s="280" t="str">
        <f t="shared" si="44"/>
        <v>-</v>
      </c>
      <c r="AW72" s="280"/>
      <c r="AX72" s="280">
        <v>1</v>
      </c>
      <c r="AY72" s="280" t="str">
        <f t="shared" si="45"/>
        <v>-</v>
      </c>
      <c r="AZ72" s="240" t="str">
        <f t="shared" si="25"/>
        <v>-</v>
      </c>
      <c r="BA72" s="241"/>
      <c r="BB72" s="242">
        <v>1</v>
      </c>
      <c r="BC72" s="283">
        <f t="shared" si="46"/>
        <v>980.84677379793072</v>
      </c>
      <c r="BD72" s="283"/>
      <c r="BE72" s="283">
        <v>1</v>
      </c>
      <c r="BF72" s="283">
        <f t="shared" si="47"/>
        <v>868.5089624274168</v>
      </c>
      <c r="BG72" s="283"/>
      <c r="BH72" s="283">
        <v>1</v>
      </c>
      <c r="BI72" s="283" t="str">
        <f t="shared" si="48"/>
        <v>-</v>
      </c>
      <c r="BJ72" s="283"/>
      <c r="BK72" s="283">
        <v>1</v>
      </c>
      <c r="BL72" s="283" t="str">
        <f t="shared" si="49"/>
        <v>-</v>
      </c>
      <c r="BM72" s="243"/>
      <c r="BN72" s="244"/>
    </row>
    <row r="73" spans="1:66" ht="18" x14ac:dyDescent="0.2">
      <c r="A73" s="188" t="str">
        <f>[1]COU!$B77</f>
        <v>Cuero y productos conexos, excepto calzado</v>
      </c>
      <c r="B73" s="189" t="str">
        <f>[1]COU!$A77</f>
        <v>NP068</v>
      </c>
      <c r="C73" s="190"/>
      <c r="D73" s="191">
        <f>[1]COU!$EY77-[1]EQOUN!$DI77</f>
        <v>8592.0775975284414</v>
      </c>
      <c r="E73" s="233">
        <f>[1]COU!$EY77/[1]COU!$FA77</f>
        <v>0.57496714491619882</v>
      </c>
      <c r="F73" s="234">
        <f>[1]EQOUM!U77/[1]COU!FA77</f>
        <v>0.13526014875455106</v>
      </c>
      <c r="G73" s="234">
        <f>[1]EQOUN!DI77/[1]COU!FA77</f>
        <v>0.39366275917868987</v>
      </c>
      <c r="H73" s="192">
        <f>IF([1]COU!$ET77&gt;0,[1]EQOUN!$DI77/[1]COU!$ET77,0)</f>
        <v>0.92619371530954653</v>
      </c>
      <c r="I73" s="192">
        <f>([1]EQOUN!$DI77-[1]COU!$EY77)/[1]COU!$FA77</f>
        <v>-0.18130438573750898</v>
      </c>
      <c r="J73" s="192" t="str">
        <f t="shared" si="33"/>
        <v>IMPORTABLE</v>
      </c>
      <c r="K73" s="192" t="str">
        <f t="shared" si="26"/>
        <v>Transable</v>
      </c>
      <c r="L73" s="235"/>
      <c r="M73" s="192" t="str">
        <f t="shared" si="27"/>
        <v>Transable</v>
      </c>
      <c r="N73" s="235">
        <f t="shared" si="28"/>
        <v>0</v>
      </c>
      <c r="O73" s="236" t="str">
        <f t="shared" si="29"/>
        <v>Transable</v>
      </c>
      <c r="P73" s="195" t="str">
        <f t="shared" si="34"/>
        <v>IMPORTABLE</v>
      </c>
      <c r="Q73" s="237">
        <f t="shared" si="35"/>
        <v>0</v>
      </c>
      <c r="R73" s="195">
        <f t="shared" si="30"/>
        <v>0</v>
      </c>
      <c r="S73" s="195">
        <f t="shared" si="31"/>
        <v>0</v>
      </c>
      <c r="T73" s="195">
        <f t="shared" si="32"/>
        <v>0</v>
      </c>
      <c r="U73" s="195">
        <f>IF(Q73=1,D73/[1]COU!FA77,0)</f>
        <v>0</v>
      </c>
      <c r="V73" s="196"/>
      <c r="W73" s="195">
        <f>[1]COU!$FE77/[1]COU!$FA77</f>
        <v>0</v>
      </c>
      <c r="X73" s="195">
        <f>[1]COU!$FB77/[1]COU!$FA77</f>
        <v>2.7129322498932837E-2</v>
      </c>
      <c r="Y73" s="195">
        <f>IF([1]EQOUN!DI77&gt;0,[1]COU!FD77/[1]EQOUN!DI77,0)</f>
        <v>0</v>
      </c>
      <c r="Z73" s="195">
        <f>IF([1]EQOUN!DI77&gt;0,[1]COU!$FG$10/[1]EQOUN!DI77,0)</f>
        <v>0</v>
      </c>
      <c r="AA73" s="197">
        <f>IF([1]COU!$EY77&gt;0,[1]COU!$FC77/[1]COU!$EY77,0)</f>
        <v>7.1667650301948049E-2</v>
      </c>
      <c r="AB73" s="195"/>
      <c r="AC73" s="197">
        <f>IF([1]COU!EY77&gt;0,[1]EQOUM!N77/[1]COU!EY77,0)</f>
        <v>0.24456113965176918</v>
      </c>
      <c r="AD73" s="197">
        <f>IF([1]EQOUN!DJ77&gt;0,[1]EQOUN!DP77/[1]EQOUN!DJ77,0)</f>
        <v>7.0220554942015782E-3</v>
      </c>
      <c r="AE73" s="197">
        <f>IF([1]EQOUN!F77&gt;0,[1]EQOUN!N77/[1]EQOUN!F77,0)</f>
        <v>2.5660911477898805E-2</v>
      </c>
      <c r="AF73" s="195">
        <f>[1]COU!$FJ77/[1]COU!$FA77</f>
        <v>0.15153612548502618</v>
      </c>
      <c r="AG73" s="196"/>
      <c r="AH73" s="238">
        <f t="shared" si="36"/>
        <v>1.06451132</v>
      </c>
      <c r="AI73" s="238">
        <f t="shared" si="37"/>
        <v>602.91999999999996</v>
      </c>
      <c r="AJ73" s="238">
        <f t="shared" si="38"/>
        <v>641.81516505439993</v>
      </c>
      <c r="AK73" s="156"/>
      <c r="AL73" s="239">
        <v>1</v>
      </c>
      <c r="AM73" s="280">
        <f t="shared" si="39"/>
        <v>789.26596737324462</v>
      </c>
      <c r="AN73" s="280">
        <f t="shared" si="40"/>
        <v>759.88304821149234</v>
      </c>
      <c r="AO73" s="280"/>
      <c r="AP73" s="280">
        <v>1</v>
      </c>
      <c r="AQ73" s="280">
        <f t="shared" si="41"/>
        <v>773.79449062498986</v>
      </c>
      <c r="AR73" s="280">
        <f t="shared" si="42"/>
        <v>743.41348607585837</v>
      </c>
      <c r="AS73" s="280"/>
      <c r="AT73" s="280">
        <v>1</v>
      </c>
      <c r="AU73" s="280" t="str">
        <f t="shared" si="43"/>
        <v>-</v>
      </c>
      <c r="AV73" s="280" t="str">
        <f t="shared" si="44"/>
        <v>-</v>
      </c>
      <c r="AW73" s="280"/>
      <c r="AX73" s="280">
        <v>1</v>
      </c>
      <c r="AY73" s="280" t="str">
        <f t="shared" si="45"/>
        <v>-</v>
      </c>
      <c r="AZ73" s="240" t="str">
        <f t="shared" si="25"/>
        <v>-</v>
      </c>
      <c r="BA73" s="241"/>
      <c r="BB73" s="242">
        <v>1</v>
      </c>
      <c r="BC73" s="283">
        <f t="shared" si="46"/>
        <v>798.77821326589242</v>
      </c>
      <c r="BD73" s="283"/>
      <c r="BE73" s="283">
        <v>1</v>
      </c>
      <c r="BF73" s="283">
        <f t="shared" si="47"/>
        <v>782.30865113025834</v>
      </c>
      <c r="BG73" s="283"/>
      <c r="BH73" s="283">
        <v>1</v>
      </c>
      <c r="BI73" s="283" t="str">
        <f t="shared" si="48"/>
        <v>-</v>
      </c>
      <c r="BJ73" s="283"/>
      <c r="BK73" s="283">
        <v>1</v>
      </c>
      <c r="BL73" s="283" t="str">
        <f t="shared" si="49"/>
        <v>-</v>
      </c>
      <c r="BM73" s="243"/>
      <c r="BN73" s="244"/>
    </row>
    <row r="74" spans="1:66" ht="18" x14ac:dyDescent="0.2">
      <c r="A74" s="188" t="str">
        <f>[1]COU!$B78</f>
        <v>Calzado</v>
      </c>
      <c r="B74" s="189" t="str">
        <f>[1]COU!$A78</f>
        <v>NP069</v>
      </c>
      <c r="C74" s="190"/>
      <c r="D74" s="191">
        <f>[1]COU!$EY78-[1]EQOUN!$DI78</f>
        <v>66279.851571336942</v>
      </c>
      <c r="E74" s="233">
        <f>[1]COU!$EY78/[1]COU!$FA78</f>
        <v>0.94971543554485149</v>
      </c>
      <c r="F74" s="234">
        <f>[1]EQOUM!U78/[1]COU!FA78</f>
        <v>4.8872670269783716E-3</v>
      </c>
      <c r="G74" s="234">
        <f>[1]EQOUN!DI78/[1]COU!FA78</f>
        <v>9.4071404939155539E-3</v>
      </c>
      <c r="H74" s="192">
        <f>IF([1]COU!$ET78&gt;0,[1]EQOUN!$DI78/[1]COU!$ET78,0)</f>
        <v>0.18707809435848366</v>
      </c>
      <c r="I74" s="192">
        <f>([1]EQOUN!$DI78-[1]COU!$EY78)/[1]COU!$FA78</f>
        <v>-0.94030829505093594</v>
      </c>
      <c r="J74" s="192" t="str">
        <f t="shared" si="33"/>
        <v>IMPORTABLE</v>
      </c>
      <c r="K74" s="192" t="str">
        <f t="shared" si="26"/>
        <v>No transable</v>
      </c>
      <c r="L74" s="235">
        <v>1</v>
      </c>
      <c r="M74" s="192" t="str">
        <f t="shared" si="27"/>
        <v>Transable</v>
      </c>
      <c r="N74" s="235">
        <f t="shared" si="28"/>
        <v>0</v>
      </c>
      <c r="O74" s="236" t="str">
        <f t="shared" si="29"/>
        <v>Transable</v>
      </c>
      <c r="P74" s="195" t="str">
        <f t="shared" si="34"/>
        <v>IMPORTABLE</v>
      </c>
      <c r="Q74" s="237">
        <f t="shared" si="35"/>
        <v>0</v>
      </c>
      <c r="R74" s="195">
        <f t="shared" si="30"/>
        <v>0</v>
      </c>
      <c r="S74" s="195">
        <f t="shared" si="31"/>
        <v>0</v>
      </c>
      <c r="T74" s="195">
        <f t="shared" si="32"/>
        <v>0</v>
      </c>
      <c r="U74" s="195">
        <f>IF(Q74=1,D74/[1]COU!FA78,0)</f>
        <v>0</v>
      </c>
      <c r="V74" s="196"/>
      <c r="W74" s="195">
        <f>[1]COU!$FE78/[1]COU!$FA78</f>
        <v>0</v>
      </c>
      <c r="X74" s="195">
        <f>[1]COU!$FB78/[1]COU!$FA78</f>
        <v>0.15873026024614006</v>
      </c>
      <c r="Y74" s="195">
        <f>IF([1]EQOUN!DI78&gt;0,[1]COU!FD78/[1]EQOUN!DI78,0)</f>
        <v>0</v>
      </c>
      <c r="Z74" s="195">
        <f>IF([1]EQOUN!DI78&gt;0,[1]COU!$FG$10/[1]EQOUN!DI78,0)</f>
        <v>0</v>
      </c>
      <c r="AA74" s="197">
        <f>IF([1]COU!$EY78&gt;0,[1]COU!$FC78/[1]COU!$EY78,0)</f>
        <v>0.11977312168639494</v>
      </c>
      <c r="AB74" s="195"/>
      <c r="AC74" s="197">
        <f>IF([1]COU!EY78&gt;0,[1]EQOUM!N78/[1]COU!EY78,0)</f>
        <v>0.65412479788235689</v>
      </c>
      <c r="AD74" s="197">
        <f>IF([1]EQOUN!DJ78&gt;0,[1]EQOUN!DP78/[1]EQOUN!DJ78,0)</f>
        <v>0.1535053127798495</v>
      </c>
      <c r="AE74" s="197">
        <f>IF([1]EQOUN!F78&gt;0,[1]EQOUN!N78/[1]EQOUN!F78,0)</f>
        <v>0.3360502107490303</v>
      </c>
      <c r="AF74" s="195">
        <f>[1]COU!$FJ78/[1]COU!$FA78</f>
        <v>0.6381288943423683</v>
      </c>
      <c r="AG74" s="196"/>
      <c r="AH74" s="238">
        <f t="shared" si="36"/>
        <v>1.06451132</v>
      </c>
      <c r="AI74" s="238">
        <f t="shared" si="37"/>
        <v>602.91999999999996</v>
      </c>
      <c r="AJ74" s="238">
        <f t="shared" si="38"/>
        <v>641.81516505439993</v>
      </c>
      <c r="AK74" s="156"/>
      <c r="AL74" s="239">
        <v>1</v>
      </c>
      <c r="AM74" s="280">
        <f t="shared" si="39"/>
        <v>1036.2000881936306</v>
      </c>
      <c r="AN74" s="280">
        <f t="shared" si="40"/>
        <v>1022.7472151190409</v>
      </c>
      <c r="AO74" s="280"/>
      <c r="AP74" s="280">
        <v>1</v>
      </c>
      <c r="AQ74" s="280">
        <f t="shared" si="41"/>
        <v>833.58869512882518</v>
      </c>
      <c r="AR74" s="280">
        <f t="shared" si="42"/>
        <v>807.06509364058616</v>
      </c>
      <c r="AS74" s="280"/>
      <c r="AT74" s="280">
        <v>1</v>
      </c>
      <c r="AU74" s="280" t="str">
        <f t="shared" si="43"/>
        <v>-</v>
      </c>
      <c r="AV74" s="280" t="str">
        <f t="shared" si="44"/>
        <v>-</v>
      </c>
      <c r="AW74" s="280"/>
      <c r="AX74" s="280">
        <v>1</v>
      </c>
      <c r="AY74" s="280" t="str">
        <f t="shared" si="45"/>
        <v>-</v>
      </c>
      <c r="AZ74" s="240" t="str">
        <f t="shared" si="25"/>
        <v>-</v>
      </c>
      <c r="BA74" s="241"/>
      <c r="BB74" s="242">
        <v>1</v>
      </c>
      <c r="BC74" s="283">
        <f t="shared" si="46"/>
        <v>1061.6423801734409</v>
      </c>
      <c r="BD74" s="283"/>
      <c r="BE74" s="283">
        <v>1</v>
      </c>
      <c r="BF74" s="283">
        <f t="shared" si="47"/>
        <v>845.96025869498601</v>
      </c>
      <c r="BG74" s="283"/>
      <c r="BH74" s="283">
        <v>1</v>
      </c>
      <c r="BI74" s="283" t="str">
        <f t="shared" si="48"/>
        <v>-</v>
      </c>
      <c r="BJ74" s="283"/>
      <c r="BK74" s="283">
        <v>1</v>
      </c>
      <c r="BL74" s="283" t="str">
        <f t="shared" si="49"/>
        <v>-</v>
      </c>
      <c r="BM74" s="243"/>
      <c r="BN74" s="244"/>
    </row>
    <row r="75" spans="1:66" ht="18" x14ac:dyDescent="0.2">
      <c r="A75" s="188" t="str">
        <f>[1]COU!$B79</f>
        <v>Madera y corcho, productos de madera y corcho, excepto muebles; artículos de paja y materiales trenzables</v>
      </c>
      <c r="B75" s="189" t="str">
        <f>[1]COU!$A79</f>
        <v>NP070</v>
      </c>
      <c r="C75" s="190"/>
      <c r="D75" s="191">
        <f>[1]COU!$EY79-[1]EQOUN!$DI79</f>
        <v>15803.92412639877</v>
      </c>
      <c r="E75" s="233">
        <f>[1]COU!$EY79/[1]COU!$FA79</f>
        <v>0.34029225979591166</v>
      </c>
      <c r="F75" s="234">
        <f>[1]EQOUM!U79/[1]COU!FA79</f>
        <v>0.3279356503267965</v>
      </c>
      <c r="G75" s="234">
        <f>[1]EQOUN!DI79/[1]COU!FA79</f>
        <v>0.17285999266883237</v>
      </c>
      <c r="H75" s="192">
        <f>IF([1]COU!$ET79&gt;0,[1]EQOUN!$DI79/[1]COU!$ET79,0)</f>
        <v>0.26202510920268429</v>
      </c>
      <c r="I75" s="192">
        <f>([1]EQOUN!$DI79-[1]COU!$EY79)/[1]COU!$FA79</f>
        <v>-0.16743226712707926</v>
      </c>
      <c r="J75" s="192" t="str">
        <f t="shared" si="33"/>
        <v>IMPORTABLE</v>
      </c>
      <c r="K75" s="192" t="str">
        <f t="shared" si="26"/>
        <v>No transable</v>
      </c>
      <c r="L75" s="235">
        <v>1</v>
      </c>
      <c r="M75" s="192" t="str">
        <f t="shared" si="27"/>
        <v>Transable</v>
      </c>
      <c r="N75" s="235">
        <f t="shared" si="28"/>
        <v>0</v>
      </c>
      <c r="O75" s="236" t="str">
        <f t="shared" si="29"/>
        <v>Transable</v>
      </c>
      <c r="P75" s="195" t="str">
        <f t="shared" si="34"/>
        <v>IMPORTABLE</v>
      </c>
      <c r="Q75" s="237">
        <f t="shared" si="35"/>
        <v>0</v>
      </c>
      <c r="R75" s="195">
        <f t="shared" si="30"/>
        <v>0</v>
      </c>
      <c r="S75" s="195">
        <f t="shared" si="31"/>
        <v>0</v>
      </c>
      <c r="T75" s="195">
        <f t="shared" si="32"/>
        <v>0</v>
      </c>
      <c r="U75" s="195">
        <f>IF(Q75=1,D75/[1]COU!FA79,0)</f>
        <v>0</v>
      </c>
      <c r="V75" s="196"/>
      <c r="W75" s="195">
        <f>[1]COU!$FE79/[1]COU!$FA79</f>
        <v>0</v>
      </c>
      <c r="X75" s="195">
        <f>[1]COU!$FB79/[1]COU!$FA79</f>
        <v>3.1655968904303701E-2</v>
      </c>
      <c r="Y75" s="195">
        <f>IF([1]EQOUN!DI79&gt;0,[1]COU!FD79/[1]EQOUN!DI79,0)</f>
        <v>0</v>
      </c>
      <c r="Z75" s="195">
        <f>IF([1]EQOUN!DI79&gt;0,[1]COU!$FG$10/[1]EQOUN!DI79,0)</f>
        <v>0</v>
      </c>
      <c r="AA75" s="197">
        <f>IF([1]COU!$EY79&gt;0,[1]COU!$FC79/[1]COU!$EY79,0)</f>
        <v>6.4347598213421994E-2</v>
      </c>
      <c r="AB75" s="195"/>
      <c r="AC75" s="197">
        <f>IF([1]COU!EY79&gt;0,[1]EQOUM!N79/[1]COU!EY79,0)</f>
        <v>0.34625896064691647</v>
      </c>
      <c r="AD75" s="197">
        <f>IF([1]EQOUN!DJ79&gt;0,[1]EQOUN!DP79/[1]EQOUN!DJ79,0)</f>
        <v>0.17008775233460471</v>
      </c>
      <c r="AE75" s="197">
        <f>IF([1]EQOUN!F79&gt;0,[1]EQOUN!N79/[1]EQOUN!F79,0)</f>
        <v>0.1141967322731261</v>
      </c>
      <c r="AF75" s="195">
        <f>[1]COU!$FJ79/[1]COU!$FA79</f>
        <v>0.19316597922210746</v>
      </c>
      <c r="AG75" s="196"/>
      <c r="AH75" s="238">
        <f t="shared" si="36"/>
        <v>1.06451132</v>
      </c>
      <c r="AI75" s="238">
        <f t="shared" si="37"/>
        <v>602.91999999999996</v>
      </c>
      <c r="AJ75" s="238">
        <f t="shared" si="38"/>
        <v>641.81516505439993</v>
      </c>
      <c r="AK75" s="156"/>
      <c r="AL75" s="239">
        <v>1</v>
      </c>
      <c r="AM75" s="280">
        <f t="shared" si="39"/>
        <v>850.5816176076388</v>
      </c>
      <c r="AN75" s="280">
        <f t="shared" si="40"/>
        <v>825.15425197916556</v>
      </c>
      <c r="AO75" s="280"/>
      <c r="AP75" s="280">
        <v>1</v>
      </c>
      <c r="AQ75" s="280">
        <f t="shared" si="41"/>
        <v>781.73012378552562</v>
      </c>
      <c r="AR75" s="280">
        <f t="shared" si="42"/>
        <v>751.86105740661606</v>
      </c>
      <c r="AS75" s="280"/>
      <c r="AT75" s="280">
        <v>1</v>
      </c>
      <c r="AU75" s="280" t="str">
        <f t="shared" si="43"/>
        <v>-</v>
      </c>
      <c r="AV75" s="280" t="str">
        <f t="shared" si="44"/>
        <v>-</v>
      </c>
      <c r="AW75" s="280"/>
      <c r="AX75" s="280">
        <v>1</v>
      </c>
      <c r="AY75" s="280" t="str">
        <f t="shared" si="45"/>
        <v>-</v>
      </c>
      <c r="AZ75" s="240" t="str">
        <f t="shared" si="25"/>
        <v>-</v>
      </c>
      <c r="BA75" s="241"/>
      <c r="BB75" s="242">
        <v>1</v>
      </c>
      <c r="BC75" s="283">
        <f t="shared" si="46"/>
        <v>864.04941703356553</v>
      </c>
      <c r="BD75" s="283"/>
      <c r="BE75" s="283">
        <v>1</v>
      </c>
      <c r="BF75" s="283">
        <f t="shared" si="47"/>
        <v>790.75622246101602</v>
      </c>
      <c r="BG75" s="283"/>
      <c r="BH75" s="283">
        <v>1</v>
      </c>
      <c r="BI75" s="283" t="str">
        <f t="shared" si="48"/>
        <v>-</v>
      </c>
      <c r="BJ75" s="283"/>
      <c r="BK75" s="283">
        <v>1</v>
      </c>
      <c r="BL75" s="283" t="str">
        <f t="shared" si="49"/>
        <v>-</v>
      </c>
      <c r="BM75" s="243"/>
      <c r="BN75" s="244"/>
    </row>
    <row r="76" spans="1:66" ht="18" x14ac:dyDescent="0.2">
      <c r="A76" s="188" t="str">
        <f>[1]COU!$B80</f>
        <v>Papel y productos de papel</v>
      </c>
      <c r="B76" s="189" t="str">
        <f>[1]COU!$A80</f>
        <v>NP071</v>
      </c>
      <c r="C76" s="190"/>
      <c r="D76" s="191">
        <f>[1]COU!$EY80-[1]EQOUN!$DI80</f>
        <v>201873.62194691875</v>
      </c>
      <c r="E76" s="233">
        <f>[1]COU!$EY80/[1]COU!$FA80</f>
        <v>0.49588085317618635</v>
      </c>
      <c r="F76" s="234">
        <f>[1]EQOUM!U80/[1]COU!FA80</f>
        <v>0.4173076683706865</v>
      </c>
      <c r="G76" s="234">
        <f>[1]EQOUN!DI80/[1]COU!FA80</f>
        <v>0.16182021467374735</v>
      </c>
      <c r="H76" s="192">
        <f>IF([1]COU!$ET80&gt;0,[1]EQOUN!$DI80/[1]COU!$ET80,0)</f>
        <v>0.32099597028458521</v>
      </c>
      <c r="I76" s="192">
        <f>([1]EQOUN!$DI80-[1]COU!$EY80)/[1]COU!$FA80</f>
        <v>-0.334060638502439</v>
      </c>
      <c r="J76" s="192" t="str">
        <f t="shared" si="33"/>
        <v>IMPORTABLE</v>
      </c>
      <c r="K76" s="192" t="str">
        <f t="shared" si="26"/>
        <v>Transable</v>
      </c>
      <c r="L76" s="235"/>
      <c r="M76" s="192" t="str">
        <f t="shared" si="27"/>
        <v>Transable</v>
      </c>
      <c r="N76" s="235">
        <f t="shared" si="28"/>
        <v>0</v>
      </c>
      <c r="O76" s="236" t="str">
        <f t="shared" si="29"/>
        <v>Transable</v>
      </c>
      <c r="P76" s="195" t="str">
        <f t="shared" si="34"/>
        <v>IMPORTABLE</v>
      </c>
      <c r="Q76" s="237">
        <f t="shared" si="35"/>
        <v>0</v>
      </c>
      <c r="R76" s="195">
        <f t="shared" si="30"/>
        <v>0</v>
      </c>
      <c r="S76" s="195">
        <f t="shared" si="31"/>
        <v>0</v>
      </c>
      <c r="T76" s="195">
        <f t="shared" si="32"/>
        <v>0</v>
      </c>
      <c r="U76" s="195">
        <f>IF(Q76=1,D76/[1]COU!FA80,0)</f>
        <v>0</v>
      </c>
      <c r="V76" s="196"/>
      <c r="W76" s="195">
        <f>[1]COU!$FE80/[1]COU!$FA80</f>
        <v>0</v>
      </c>
      <c r="X76" s="195">
        <f>[1]COU!$FB80/[1]COU!$FA80</f>
        <v>9.1310497009078201E-3</v>
      </c>
      <c r="Y76" s="195">
        <f>IF([1]EQOUN!DI80&gt;0,[1]COU!FD80/[1]EQOUN!DI80,0)</f>
        <v>0</v>
      </c>
      <c r="Z76" s="195">
        <f>IF([1]EQOUN!DI80&gt;0,[1]COU!$FG$10/[1]EQOUN!DI80,0)</f>
        <v>0</v>
      </c>
      <c r="AA76" s="197">
        <f>IF([1]COU!$EY80&gt;0,[1]COU!$FC80/[1]COU!$EY80,0)</f>
        <v>1.2120214653820337E-2</v>
      </c>
      <c r="AB76" s="195"/>
      <c r="AC76" s="197">
        <f>IF([1]COU!EY80&gt;0,[1]EQOUM!N80/[1]COU!EY80,0)</f>
        <v>0.14465159276526229</v>
      </c>
      <c r="AD76" s="197">
        <f>IF([1]EQOUN!DJ80&gt;0,[1]EQOUN!DP80/[1]EQOUN!DJ80,0)</f>
        <v>0.10372640035408891</v>
      </c>
      <c r="AE76" s="197">
        <f>IF([1]EQOUN!F80&gt;0,[1]EQOUN!N80/[1]EQOUN!F80,0)</f>
        <v>0.13796629228984006</v>
      </c>
      <c r="AF76" s="195">
        <f>[1]COU!$FJ80/[1]COU!$FA80</f>
        <v>0.14128139074800578</v>
      </c>
      <c r="AG76" s="196"/>
      <c r="AH76" s="238">
        <f t="shared" si="36"/>
        <v>1.06451132</v>
      </c>
      <c r="AI76" s="238">
        <f t="shared" si="37"/>
        <v>602.91999999999996</v>
      </c>
      <c r="AJ76" s="238">
        <f t="shared" si="38"/>
        <v>641.81516505439993</v>
      </c>
      <c r="AK76" s="156"/>
      <c r="AL76" s="239">
        <v>1</v>
      </c>
      <c r="AM76" s="280">
        <f t="shared" si="39"/>
        <v>729.0285033644318</v>
      </c>
      <c r="AN76" s="280">
        <f t="shared" si="40"/>
        <v>695.75958588601861</v>
      </c>
      <c r="AO76" s="280"/>
      <c r="AP76" s="280">
        <v>1</v>
      </c>
      <c r="AQ76" s="280">
        <f t="shared" si="41"/>
        <v>645.84586641704152</v>
      </c>
      <c r="AR76" s="280">
        <f t="shared" si="42"/>
        <v>607.21072722807139</v>
      </c>
      <c r="AS76" s="280"/>
      <c r="AT76" s="280">
        <v>1</v>
      </c>
      <c r="AU76" s="280" t="str">
        <f t="shared" si="43"/>
        <v>-</v>
      </c>
      <c r="AV76" s="280" t="str">
        <f t="shared" si="44"/>
        <v>-</v>
      </c>
      <c r="AW76" s="280"/>
      <c r="AX76" s="280">
        <v>1</v>
      </c>
      <c r="AY76" s="280" t="str">
        <f t="shared" si="45"/>
        <v>-</v>
      </c>
      <c r="AZ76" s="240" t="str">
        <f t="shared" si="25"/>
        <v>-</v>
      </c>
      <c r="BA76" s="241"/>
      <c r="BB76" s="242">
        <v>1</v>
      </c>
      <c r="BC76" s="283">
        <f t="shared" si="46"/>
        <v>734.65475094041858</v>
      </c>
      <c r="BD76" s="283"/>
      <c r="BE76" s="283">
        <v>1</v>
      </c>
      <c r="BF76" s="283">
        <f t="shared" si="47"/>
        <v>646.10589228247125</v>
      </c>
      <c r="BG76" s="283"/>
      <c r="BH76" s="283">
        <v>1</v>
      </c>
      <c r="BI76" s="283" t="str">
        <f t="shared" si="48"/>
        <v>-</v>
      </c>
      <c r="BJ76" s="283"/>
      <c r="BK76" s="283">
        <v>1</v>
      </c>
      <c r="BL76" s="283" t="str">
        <f t="shared" si="49"/>
        <v>-</v>
      </c>
      <c r="BM76" s="243"/>
      <c r="BN76" s="244"/>
    </row>
    <row r="77" spans="1:66" ht="18" x14ac:dyDescent="0.2">
      <c r="A77" s="188" t="str">
        <f>[1]COU!$B81</f>
        <v>Productos de la edición, impresión y grabaciones excepto de programas informáticos</v>
      </c>
      <c r="B77" s="189" t="str">
        <f>[1]COU!$A81</f>
        <v>NP072</v>
      </c>
      <c r="C77" s="190"/>
      <c r="D77" s="191">
        <f>[1]COU!$EY81-[1]EQOUN!$DI81</f>
        <v>31581.941986522008</v>
      </c>
      <c r="E77" s="233">
        <f>[1]COU!$EY81/[1]COU!$FA81</f>
        <v>0.22274447851452567</v>
      </c>
      <c r="F77" s="234">
        <f>[1]EQOUM!U81/[1]COU!FA81</f>
        <v>5.4909739703370659E-2</v>
      </c>
      <c r="G77" s="234">
        <f>[1]EQOUN!DI81/[1]COU!FA81</f>
        <v>6.2326240261645897E-2</v>
      </c>
      <c r="H77" s="192">
        <f>IF([1]COU!$ET81&gt;0,[1]EQOUN!$DI81/[1]COU!$ET81,0)</f>
        <v>8.0187581224935273E-2</v>
      </c>
      <c r="I77" s="192">
        <f>([1]EQOUN!$DI81-[1]COU!$EY81)/[1]COU!$FA81</f>
        <v>-0.16041823825287976</v>
      </c>
      <c r="J77" s="192" t="str">
        <f t="shared" si="33"/>
        <v>IMPORTABLE</v>
      </c>
      <c r="K77" s="192" t="str">
        <f t="shared" si="26"/>
        <v>No transable</v>
      </c>
      <c r="L77" s="235">
        <v>1</v>
      </c>
      <c r="M77" s="192" t="str">
        <f t="shared" si="27"/>
        <v>Transable</v>
      </c>
      <c r="N77" s="235">
        <f t="shared" si="28"/>
        <v>0</v>
      </c>
      <c r="O77" s="236" t="str">
        <f t="shared" si="29"/>
        <v>Transable</v>
      </c>
      <c r="P77" s="195" t="str">
        <f t="shared" si="34"/>
        <v>IMPORTABLE</v>
      </c>
      <c r="Q77" s="237">
        <f t="shared" si="35"/>
        <v>0</v>
      </c>
      <c r="R77" s="195">
        <f t="shared" si="30"/>
        <v>0</v>
      </c>
      <c r="S77" s="195">
        <f t="shared" si="31"/>
        <v>0</v>
      </c>
      <c r="T77" s="195">
        <f t="shared" si="32"/>
        <v>0</v>
      </c>
      <c r="U77" s="195">
        <f>IF(Q77=1,D77/[1]COU!FA81,0)</f>
        <v>0</v>
      </c>
      <c r="V77" s="196"/>
      <c r="W77" s="195">
        <f>[1]COU!$FE81/[1]COU!$FA81</f>
        <v>0</v>
      </c>
      <c r="X77" s="195">
        <f>[1]COU!$FB81/[1]COU!$FA81</f>
        <v>1.8864534100533289E-2</v>
      </c>
      <c r="Y77" s="195">
        <f>IF([1]EQOUN!DI81&gt;0,[1]COU!FD81/[1]EQOUN!DI81,0)</f>
        <v>0</v>
      </c>
      <c r="Z77" s="195">
        <f>IF([1]EQOUN!DI81&gt;0,[1]COU!$FG$10/[1]EQOUN!DI81,0)</f>
        <v>0</v>
      </c>
      <c r="AA77" s="197">
        <f>IF([1]COU!$EY81&gt;0,[1]COU!$FC81/[1]COU!$EY81,0)</f>
        <v>3.0856139374204627E-2</v>
      </c>
      <c r="AB77" s="195"/>
      <c r="AC77" s="197">
        <f>IF([1]COU!EY81&gt;0,[1]EQOUM!N81/[1]COU!EY81,0)</f>
        <v>0.38060274295720614</v>
      </c>
      <c r="AD77" s="197">
        <f>IF([1]EQOUN!DJ81&gt;0,[1]EQOUN!DP81/[1]EQOUN!DJ81,0)</f>
        <v>5.8854360892760645E-2</v>
      </c>
      <c r="AE77" s="197">
        <f>IF([1]EQOUN!F81&gt;0,[1]EQOUN!N81/[1]EQOUN!F81,0)</f>
        <v>3.8053553950188182E-2</v>
      </c>
      <c r="AF77" s="195">
        <f>[1]COU!$FJ81/[1]COU!$FA81</f>
        <v>0.114354709459683</v>
      </c>
      <c r="AG77" s="196"/>
      <c r="AH77" s="238">
        <f t="shared" si="36"/>
        <v>1.06451132</v>
      </c>
      <c r="AI77" s="238">
        <f t="shared" si="37"/>
        <v>602.91999999999996</v>
      </c>
      <c r="AJ77" s="238">
        <f t="shared" si="38"/>
        <v>641.81516505439993</v>
      </c>
      <c r="AK77" s="156"/>
      <c r="AL77" s="239">
        <v>1</v>
      </c>
      <c r="AM77" s="280">
        <f t="shared" si="39"/>
        <v>871.28817083815863</v>
      </c>
      <c r="AN77" s="280">
        <f t="shared" si="40"/>
        <v>847.19661229123653</v>
      </c>
      <c r="AO77" s="280"/>
      <c r="AP77" s="280">
        <v>1</v>
      </c>
      <c r="AQ77" s="280">
        <f t="shared" si="41"/>
        <v>848.3449220905112</v>
      </c>
      <c r="AR77" s="280">
        <f t="shared" si="42"/>
        <v>822.77326428179003</v>
      </c>
      <c r="AS77" s="280"/>
      <c r="AT77" s="280">
        <v>1</v>
      </c>
      <c r="AU77" s="280" t="str">
        <f t="shared" si="43"/>
        <v>-</v>
      </c>
      <c r="AV77" s="280" t="str">
        <f t="shared" si="44"/>
        <v>-</v>
      </c>
      <c r="AW77" s="280"/>
      <c r="AX77" s="280">
        <v>1</v>
      </c>
      <c r="AY77" s="280" t="str">
        <f t="shared" si="45"/>
        <v>-</v>
      </c>
      <c r="AZ77" s="240" t="str">
        <f t="shared" si="25"/>
        <v>-</v>
      </c>
      <c r="BA77" s="241"/>
      <c r="BB77" s="242">
        <v>1</v>
      </c>
      <c r="BC77" s="283">
        <f t="shared" si="46"/>
        <v>886.0917773456365</v>
      </c>
      <c r="BD77" s="283"/>
      <c r="BE77" s="283">
        <v>1</v>
      </c>
      <c r="BF77" s="283">
        <f t="shared" si="47"/>
        <v>861.66842933619</v>
      </c>
      <c r="BG77" s="283"/>
      <c r="BH77" s="283">
        <v>1</v>
      </c>
      <c r="BI77" s="283" t="str">
        <f t="shared" si="48"/>
        <v>-</v>
      </c>
      <c r="BJ77" s="283"/>
      <c r="BK77" s="283">
        <v>1</v>
      </c>
      <c r="BL77" s="283" t="str">
        <f t="shared" si="49"/>
        <v>-</v>
      </c>
      <c r="BM77" s="243"/>
      <c r="BN77" s="244"/>
    </row>
    <row r="78" spans="1:66" ht="18" x14ac:dyDescent="0.2">
      <c r="A78" s="188" t="str">
        <f>[1]COU!$B82</f>
        <v>Gasolina</v>
      </c>
      <c r="B78" s="189" t="str">
        <f>[1]COU!$A82</f>
        <v>NP073</v>
      </c>
      <c r="C78" s="190"/>
      <c r="D78" s="191">
        <f>[1]COU!$EY82-[1]EQOUN!$DI82</f>
        <v>461796.55961156503</v>
      </c>
      <c r="E78" s="233">
        <f>[1]COU!$EY82/[1]COU!$FA82</f>
        <v>0.58355252761647947</v>
      </c>
      <c r="F78" s="234">
        <f>[1]EQOUM!U82/[1]COU!FA82</f>
        <v>0.17700143740164984</v>
      </c>
      <c r="G78" s="234">
        <f>[1]EQOUN!DI82/[1]COU!FA82</f>
        <v>2.3939943654099363E-2</v>
      </c>
      <c r="H78" s="192">
        <f>IF([1]COU!$ET82&gt;0,[1]EQOUN!$DI82/[1]COU!$ET82,0)</f>
        <v>5.7486106271890797E-2</v>
      </c>
      <c r="I78" s="192">
        <f>([1]EQOUN!$DI82-[1]COU!$EY82)/[1]COU!$FA82</f>
        <v>-0.55961258396238012</v>
      </c>
      <c r="J78" s="192" t="str">
        <f t="shared" si="33"/>
        <v>IMPORTABLE</v>
      </c>
      <c r="K78" s="192" t="str">
        <f t="shared" si="26"/>
        <v>No transable</v>
      </c>
      <c r="L78" s="235">
        <v>1</v>
      </c>
      <c r="M78" s="192" t="str">
        <f t="shared" si="27"/>
        <v>Transable</v>
      </c>
      <c r="N78" s="235">
        <f t="shared" si="28"/>
        <v>0</v>
      </c>
      <c r="O78" s="236" t="str">
        <f t="shared" si="29"/>
        <v>Transable</v>
      </c>
      <c r="P78" s="195" t="str">
        <f t="shared" si="34"/>
        <v>IMPORTABLE</v>
      </c>
      <c r="Q78" s="237">
        <f t="shared" si="35"/>
        <v>0</v>
      </c>
      <c r="R78" s="195">
        <f t="shared" si="30"/>
        <v>0</v>
      </c>
      <c r="S78" s="195">
        <f t="shared" si="31"/>
        <v>0</v>
      </c>
      <c r="T78" s="195">
        <f t="shared" si="32"/>
        <v>0</v>
      </c>
      <c r="U78" s="195">
        <f>IF(Q78=1,D78/[1]COU!FA82,0)</f>
        <v>0</v>
      </c>
      <c r="V78" s="196"/>
      <c r="W78" s="195">
        <f>[1]COU!$FE82/[1]COU!$FA82</f>
        <v>0.14491515679893441</v>
      </c>
      <c r="X78" s="195">
        <f>[1]COU!$FB82/[1]COU!$FA82</f>
        <v>0</v>
      </c>
      <c r="Y78" s="195">
        <f>IF([1]EQOUN!DI82&gt;0,[1]COU!FD82/[1]EQOUN!DI82,0)</f>
        <v>0</v>
      </c>
      <c r="Z78" s="195">
        <f>IF([1]EQOUN!DI82&gt;0,[1]COU!$FG$10/[1]EQOUN!DI82,0)</f>
        <v>0</v>
      </c>
      <c r="AA78" s="197">
        <f>IF([1]COU!$EY82&gt;0,[1]COU!$FC82/[1]COU!$EY82,0)</f>
        <v>0.19852999885644534</v>
      </c>
      <c r="AB78" s="195"/>
      <c r="AC78" s="197">
        <f>IF([1]COU!EY82&gt;0,[1]EQOUM!N82/[1]COU!EY82,0)</f>
        <v>0.14410497250075258</v>
      </c>
      <c r="AD78" s="197">
        <f>IF([1]EQOUN!DJ82&gt;0,[1]EQOUN!DP82/[1]EQOUN!DJ82,0)</f>
        <v>0.16836757764769156</v>
      </c>
      <c r="AE78" s="197">
        <f>IF([1]EQOUN!F82&gt;0,[1]EQOUN!N82/[1]EQOUN!F82,0)</f>
        <v>0.14529874295843515</v>
      </c>
      <c r="AF78" s="195">
        <f>[1]COU!$FJ82/[1]COU!$FA82</f>
        <v>0.14556165542183686</v>
      </c>
      <c r="AG78" s="196"/>
      <c r="AH78" s="238">
        <f t="shared" si="36"/>
        <v>1.06451132</v>
      </c>
      <c r="AI78" s="238">
        <f t="shared" si="37"/>
        <v>602.91999999999996</v>
      </c>
      <c r="AJ78" s="238">
        <f t="shared" si="38"/>
        <v>641.81516505439993</v>
      </c>
      <c r="AK78" s="156"/>
      <c r="AL78" s="239">
        <v>1</v>
      </c>
      <c r="AM78" s="280">
        <f t="shared" si="39"/>
        <v>728.69893507455367</v>
      </c>
      <c r="AN78" s="280">
        <f t="shared" si="40"/>
        <v>695.40875671073024</v>
      </c>
      <c r="AO78" s="280"/>
      <c r="AP78" s="280">
        <v>1</v>
      </c>
      <c r="AQ78" s="280">
        <f t="shared" si="41"/>
        <v>641.09541697005398</v>
      </c>
      <c r="AR78" s="280">
        <f t="shared" si="42"/>
        <v>602.15382001666535</v>
      </c>
      <c r="AS78" s="280"/>
      <c r="AT78" s="280">
        <v>1</v>
      </c>
      <c r="AU78" s="280" t="str">
        <f t="shared" si="43"/>
        <v>-</v>
      </c>
      <c r="AV78" s="280" t="str">
        <f t="shared" si="44"/>
        <v>-</v>
      </c>
      <c r="AW78" s="280"/>
      <c r="AX78" s="280">
        <v>1</v>
      </c>
      <c r="AY78" s="280" t="str">
        <f t="shared" si="45"/>
        <v>-</v>
      </c>
      <c r="AZ78" s="240" t="str">
        <f t="shared" ref="AZ78:AZ141" si="50">+IF(OR(P78="EXPORTABLE",P78="AMBOS"),(AI78-((AD78-AE78)*AI78*AH78)),"-")</f>
        <v>-</v>
      </c>
      <c r="BA78" s="241"/>
      <c r="BB78" s="242">
        <v>1</v>
      </c>
      <c r="BC78" s="283">
        <f t="shared" si="46"/>
        <v>734.30392176513021</v>
      </c>
      <c r="BD78" s="283"/>
      <c r="BE78" s="283">
        <v>1</v>
      </c>
      <c r="BF78" s="283">
        <f t="shared" si="47"/>
        <v>641.04898507106532</v>
      </c>
      <c r="BG78" s="283"/>
      <c r="BH78" s="283">
        <v>1</v>
      </c>
      <c r="BI78" s="283" t="str">
        <f t="shared" si="48"/>
        <v>-</v>
      </c>
      <c r="BJ78" s="283"/>
      <c r="BK78" s="283">
        <v>1</v>
      </c>
      <c r="BL78" s="283" t="str">
        <f t="shared" si="49"/>
        <v>-</v>
      </c>
      <c r="BM78" s="243"/>
      <c r="BN78" s="244"/>
    </row>
    <row r="79" spans="1:66" ht="18" x14ac:dyDescent="0.2">
      <c r="A79" s="188" t="str">
        <f>[1]COU!$B83</f>
        <v>Diesel</v>
      </c>
      <c r="B79" s="189" t="str">
        <f>[1]COU!$A83</f>
        <v>NP074</v>
      </c>
      <c r="C79" s="190"/>
      <c r="D79" s="191">
        <f>[1]COU!$EY83-[1]EQOUN!$DI83</f>
        <v>413441.64213631954</v>
      </c>
      <c r="E79" s="233">
        <f>[1]COU!$EY83/[1]COU!$FA83</f>
        <v>0.66896697596039156</v>
      </c>
      <c r="F79" s="234">
        <f>[1]EQOUM!U83/[1]COU!FA83</f>
        <v>0.48381739209298824</v>
      </c>
      <c r="G79" s="234">
        <f>[1]EQOUN!DI83/[1]COU!FA83</f>
        <v>1.9259084025373321E-2</v>
      </c>
      <c r="H79" s="192">
        <f>IF([1]COU!$ET83&gt;0,[1]EQOUN!$DI83/[1]COU!$ET83,0)</f>
        <v>5.817873936066556E-2</v>
      </c>
      <c r="I79" s="192">
        <f>([1]EQOUN!$DI83-[1]COU!$EY83)/[1]COU!$FA83</f>
        <v>-0.64970789193501832</v>
      </c>
      <c r="J79" s="192" t="str">
        <f t="shared" si="33"/>
        <v>IMPORTABLE</v>
      </c>
      <c r="K79" s="192" t="str">
        <f t="shared" si="26"/>
        <v>No transable</v>
      </c>
      <c r="L79" s="235">
        <v>1</v>
      </c>
      <c r="M79" s="192" t="str">
        <f t="shared" si="27"/>
        <v>Transable</v>
      </c>
      <c r="N79" s="235">
        <f t="shared" si="28"/>
        <v>0</v>
      </c>
      <c r="O79" s="236" t="str">
        <f t="shared" si="29"/>
        <v>Transable</v>
      </c>
      <c r="P79" s="195" t="str">
        <f t="shared" si="34"/>
        <v>IMPORTABLE</v>
      </c>
      <c r="Q79" s="237">
        <f t="shared" si="35"/>
        <v>0</v>
      </c>
      <c r="R79" s="195">
        <f t="shared" si="30"/>
        <v>0</v>
      </c>
      <c r="S79" s="195">
        <f t="shared" si="31"/>
        <v>0</v>
      </c>
      <c r="T79" s="195">
        <f t="shared" si="32"/>
        <v>0</v>
      </c>
      <c r="U79" s="195">
        <f>IF(Q79=1,D79/[1]COU!FA83,0)</f>
        <v>0</v>
      </c>
      <c r="V79" s="196"/>
      <c r="W79" s="195">
        <f>[1]COU!$FE83/[1]COU!$FA83</f>
        <v>8.4271778663804905E-2</v>
      </c>
      <c r="X79" s="195">
        <f>[1]COU!$FB83/[1]COU!$FA83</f>
        <v>0</v>
      </c>
      <c r="Y79" s="195">
        <f>IF([1]EQOUN!DI83&gt;0,[1]COU!FD83/[1]EQOUN!DI83,0)</f>
        <v>0</v>
      </c>
      <c r="Z79" s="195">
        <f>IF([1]EQOUN!DI83&gt;0,[1]COU!$FG$10/[1]EQOUN!DI83,0)</f>
        <v>0</v>
      </c>
      <c r="AA79" s="197">
        <f>IF([1]COU!$EY83&gt;0,[1]COU!$FC83/[1]COU!$EY83,0)</f>
        <v>0.19852999885644526</v>
      </c>
      <c r="AB79" s="195"/>
      <c r="AC79" s="197">
        <f>IF([1]COU!EY83&gt;0,[1]EQOUM!N83/[1]COU!EY83,0)</f>
        <v>0.13340264270543928</v>
      </c>
      <c r="AD79" s="197">
        <f>IF([1]EQOUN!DJ83&gt;0,[1]EQOUN!DP83/[1]EQOUN!DJ83,0)</f>
        <v>0.15393843701752138</v>
      </c>
      <c r="AE79" s="197">
        <f>IF([1]EQOUN!F83&gt;0,[1]EQOUN!N83/[1]EQOUN!F83,0)</f>
        <v>0.10721958861816348</v>
      </c>
      <c r="AF79" s="195">
        <f>[1]COU!$FJ83/[1]COU!$FA83</f>
        <v>0.12473542107044773</v>
      </c>
      <c r="AG79" s="196"/>
      <c r="AH79" s="238">
        <f t="shared" si="36"/>
        <v>1.06451132</v>
      </c>
      <c r="AI79" s="238">
        <f t="shared" si="37"/>
        <v>602.91999999999996</v>
      </c>
      <c r="AJ79" s="238">
        <f t="shared" si="38"/>
        <v>641.81516505439993</v>
      </c>
      <c r="AK79" s="156"/>
      <c r="AL79" s="239">
        <v>1</v>
      </c>
      <c r="AM79" s="280">
        <f t="shared" si="39"/>
        <v>722.24628639436332</v>
      </c>
      <c r="AN79" s="280">
        <f t="shared" si="40"/>
        <v>688.53983914668459</v>
      </c>
      <c r="AO79" s="280"/>
      <c r="AP79" s="280">
        <v>1</v>
      </c>
      <c r="AQ79" s="280">
        <f t="shared" si="41"/>
        <v>657.60145202470028</v>
      </c>
      <c r="AR79" s="280">
        <f t="shared" si="42"/>
        <v>619.72468118065319</v>
      </c>
      <c r="AS79" s="280"/>
      <c r="AT79" s="280">
        <v>1</v>
      </c>
      <c r="AU79" s="280" t="str">
        <f t="shared" si="43"/>
        <v>-</v>
      </c>
      <c r="AV79" s="280" t="str">
        <f t="shared" si="44"/>
        <v>-</v>
      </c>
      <c r="AW79" s="280"/>
      <c r="AX79" s="280">
        <v>1</v>
      </c>
      <c r="AY79" s="280" t="str">
        <f t="shared" si="45"/>
        <v>-</v>
      </c>
      <c r="AZ79" s="240" t="str">
        <f t="shared" si="50"/>
        <v>-</v>
      </c>
      <c r="BA79" s="241"/>
      <c r="BB79" s="242">
        <v>1</v>
      </c>
      <c r="BC79" s="283">
        <f t="shared" si="46"/>
        <v>727.43500420108467</v>
      </c>
      <c r="BD79" s="283"/>
      <c r="BE79" s="283">
        <v>1</v>
      </c>
      <c r="BF79" s="283">
        <f t="shared" si="47"/>
        <v>658.61984623505316</v>
      </c>
      <c r="BG79" s="283"/>
      <c r="BH79" s="283">
        <v>1</v>
      </c>
      <c r="BI79" s="283" t="str">
        <f t="shared" si="48"/>
        <v>-</v>
      </c>
      <c r="BJ79" s="283"/>
      <c r="BK79" s="283">
        <v>1</v>
      </c>
      <c r="BL79" s="283" t="str">
        <f t="shared" si="49"/>
        <v>-</v>
      </c>
      <c r="BM79" s="243"/>
      <c r="BN79" s="244"/>
    </row>
    <row r="80" spans="1:66" ht="18" x14ac:dyDescent="0.2">
      <c r="A80" s="188" t="str">
        <f>[1]COU!$B84</f>
        <v>Bunker</v>
      </c>
      <c r="B80" s="189" t="str">
        <f>[1]COU!$A84</f>
        <v>NP075</v>
      </c>
      <c r="C80" s="190"/>
      <c r="D80" s="191">
        <f>[1]COU!$EY84-[1]EQOUN!$DI84</f>
        <v>83408.604726094738</v>
      </c>
      <c r="E80" s="233">
        <f>[1]COU!$EY84/[1]COU!$FA84</f>
        <v>0.95559580623513807</v>
      </c>
      <c r="F80" s="234">
        <f>[1]EQOUM!U84/[1]COU!FA84</f>
        <v>0.72966338489440941</v>
      </c>
      <c r="G80" s="234">
        <f>[1]EQOUN!DI84/[1]COU!FA84</f>
        <v>2.2205724099481437E-2</v>
      </c>
      <c r="H80" s="192">
        <f>IF([1]COU!$ET84&gt;0,[1]EQOUN!$DI84/[1]COU!$ET84,0)</f>
        <v>0.50008168636209682</v>
      </c>
      <c r="I80" s="192">
        <f>([1]EQOUN!$DI84-[1]COU!$EY84)/[1]COU!$FA84</f>
        <v>-0.93339008213565666</v>
      </c>
      <c r="J80" s="192" t="str">
        <f t="shared" si="33"/>
        <v>IMPORTABLE</v>
      </c>
      <c r="K80" s="192" t="str">
        <f t="shared" si="26"/>
        <v>Transable</v>
      </c>
      <c r="L80" s="235"/>
      <c r="M80" s="192" t="str">
        <f t="shared" si="27"/>
        <v>Transable</v>
      </c>
      <c r="N80" s="235">
        <f t="shared" si="28"/>
        <v>0</v>
      </c>
      <c r="O80" s="236" t="str">
        <f t="shared" si="29"/>
        <v>Transable</v>
      </c>
      <c r="P80" s="195" t="str">
        <f t="shared" si="34"/>
        <v>IMPORTABLE</v>
      </c>
      <c r="Q80" s="237">
        <f t="shared" si="35"/>
        <v>0</v>
      </c>
      <c r="R80" s="195">
        <f t="shared" si="30"/>
        <v>0</v>
      </c>
      <c r="S80" s="195">
        <f t="shared" si="31"/>
        <v>0</v>
      </c>
      <c r="T80" s="195">
        <f t="shared" si="32"/>
        <v>0</v>
      </c>
      <c r="U80" s="195">
        <f>IF(Q80=1,D80/[1]COU!FA84,0)</f>
        <v>0</v>
      </c>
      <c r="V80" s="196"/>
      <c r="W80" s="195">
        <f>[1]COU!$FE84/[1]COU!$FA84</f>
        <v>6.9163698443819033E-3</v>
      </c>
      <c r="X80" s="195">
        <f>[1]COU!$FB84/[1]COU!$FA84</f>
        <v>0</v>
      </c>
      <c r="Y80" s="195">
        <f>IF([1]EQOUN!DI84&gt;0,[1]COU!FD84/[1]EQOUN!DI84,0)</f>
        <v>0</v>
      </c>
      <c r="Z80" s="195">
        <f>IF([1]EQOUN!DI84&gt;0,[1]COU!$FG$10/[1]EQOUN!DI84,0)</f>
        <v>0</v>
      </c>
      <c r="AA80" s="197">
        <f>IF([1]COU!$EY84&gt;0,[1]COU!$FC84/[1]COU!$EY84,0)</f>
        <v>0.19852999885644551</v>
      </c>
      <c r="AB80" s="195"/>
      <c r="AC80" s="197">
        <f>IF([1]COU!EY84&gt;0,[1]EQOUM!N84/[1]COU!EY84,0)</f>
        <v>0</v>
      </c>
      <c r="AD80" s="197">
        <f>IF([1]EQOUN!DJ84&gt;0,[1]EQOUN!DP84/[1]EQOUN!DJ84,0)</f>
        <v>0</v>
      </c>
      <c r="AE80" s="197">
        <f>IF([1]EQOUN!F84&gt;0,[1]EQOUN!N84/[1]EQOUN!F84,0)</f>
        <v>0</v>
      </c>
      <c r="AF80" s="195">
        <f>[1]COU!$FJ84/[1]COU!$FA84</f>
        <v>0</v>
      </c>
      <c r="AG80" s="196"/>
      <c r="AH80" s="238">
        <f t="shared" si="36"/>
        <v>1.06451132</v>
      </c>
      <c r="AI80" s="238">
        <f t="shared" si="37"/>
        <v>602.91999999999996</v>
      </c>
      <c r="AJ80" s="238">
        <f t="shared" si="38"/>
        <v>641.81516505439993</v>
      </c>
      <c r="AK80" s="156"/>
      <c r="AL80" s="239">
        <v>1</v>
      </c>
      <c r="AM80" s="280">
        <f t="shared" si="39"/>
        <v>641.81516505439993</v>
      </c>
      <c r="AN80" s="280">
        <f t="shared" si="40"/>
        <v>602.91999999999996</v>
      </c>
      <c r="AO80" s="280"/>
      <c r="AP80" s="280">
        <v>1</v>
      </c>
      <c r="AQ80" s="280">
        <f t="shared" si="41"/>
        <v>641.81516505439993</v>
      </c>
      <c r="AR80" s="280">
        <f t="shared" si="42"/>
        <v>602.91999999999996</v>
      </c>
      <c r="AS80" s="280"/>
      <c r="AT80" s="280">
        <v>1</v>
      </c>
      <c r="AU80" s="280" t="str">
        <f t="shared" si="43"/>
        <v>-</v>
      </c>
      <c r="AV80" s="280" t="str">
        <f t="shared" si="44"/>
        <v>-</v>
      </c>
      <c r="AW80" s="280"/>
      <c r="AX80" s="280">
        <v>1</v>
      </c>
      <c r="AY80" s="280" t="str">
        <f t="shared" si="45"/>
        <v>-</v>
      </c>
      <c r="AZ80" s="240" t="str">
        <f t="shared" si="50"/>
        <v>-</v>
      </c>
      <c r="BA80" s="241"/>
      <c r="BB80" s="242">
        <v>1</v>
      </c>
      <c r="BC80" s="283">
        <f t="shared" si="46"/>
        <v>641.81516505439993</v>
      </c>
      <c r="BD80" s="283"/>
      <c r="BE80" s="283">
        <v>1</v>
      </c>
      <c r="BF80" s="283">
        <f t="shared" si="47"/>
        <v>641.81516505439993</v>
      </c>
      <c r="BG80" s="283"/>
      <c r="BH80" s="283">
        <v>1</v>
      </c>
      <c r="BI80" s="283" t="str">
        <f t="shared" si="48"/>
        <v>-</v>
      </c>
      <c r="BJ80" s="283"/>
      <c r="BK80" s="283">
        <v>1</v>
      </c>
      <c r="BL80" s="283" t="str">
        <f t="shared" si="49"/>
        <v>-</v>
      </c>
      <c r="BM80" s="243"/>
      <c r="BN80" s="244"/>
    </row>
    <row r="81" spans="1:66" ht="18" x14ac:dyDescent="0.2">
      <c r="A81" s="188" t="str">
        <f>[1]COU!$B85</f>
        <v>Aceites y grasas lubricantes</v>
      </c>
      <c r="B81" s="189" t="str">
        <f>[1]COU!$A85</f>
        <v>NP076</v>
      </c>
      <c r="C81" s="190"/>
      <c r="D81" s="191">
        <f>[1]COU!$EY85-[1]EQOUN!$DI85</f>
        <v>13467.410888974751</v>
      </c>
      <c r="E81" s="233">
        <f>[1]COU!$EY85/[1]COU!$FA85</f>
        <v>1</v>
      </c>
      <c r="F81" s="234">
        <f>[1]EQOUM!U85/[1]COU!FA85</f>
        <v>0.37727757312780485</v>
      </c>
      <c r="G81" s="234">
        <f>[1]EQOUN!DI85/[1]COU!FA85</f>
        <v>0</v>
      </c>
      <c r="H81" s="192">
        <f>IF([1]COU!$ET85&gt;0,[1]EQOUN!$DI85/[1]COU!$ET85,0)</f>
        <v>0</v>
      </c>
      <c r="I81" s="192">
        <f>([1]EQOUN!$DI85-[1]COU!$EY85)/[1]COU!$FA85</f>
        <v>-1</v>
      </c>
      <c r="J81" s="192" t="str">
        <f t="shared" si="33"/>
        <v>IMPORTABLE</v>
      </c>
      <c r="K81" s="192" t="str">
        <f t="shared" si="26"/>
        <v>Transable</v>
      </c>
      <c r="L81" s="235"/>
      <c r="M81" s="192" t="str">
        <f t="shared" si="27"/>
        <v>Transable</v>
      </c>
      <c r="N81" s="235">
        <f t="shared" si="28"/>
        <v>0</v>
      </c>
      <c r="O81" s="236" t="str">
        <f t="shared" si="29"/>
        <v>Transable</v>
      </c>
      <c r="P81" s="195" t="str">
        <f t="shared" si="34"/>
        <v>IMPORTABLE</v>
      </c>
      <c r="Q81" s="237">
        <f t="shared" si="35"/>
        <v>0</v>
      </c>
      <c r="R81" s="195">
        <f t="shared" si="30"/>
        <v>0</v>
      </c>
      <c r="S81" s="195">
        <f t="shared" si="31"/>
        <v>0</v>
      </c>
      <c r="T81" s="195">
        <f t="shared" si="32"/>
        <v>0</v>
      </c>
      <c r="U81" s="195">
        <f>IF(Q81=1,D81/[1]COU!FA85,0)</f>
        <v>0</v>
      </c>
      <c r="V81" s="196"/>
      <c r="W81" s="195">
        <f>[1]COU!$FE85/[1]COU!$FA85</f>
        <v>0</v>
      </c>
      <c r="X81" s="195">
        <f>[1]COU!$FB85/[1]COU!$FA85</f>
        <v>0.15752604115610025</v>
      </c>
      <c r="Y81" s="195">
        <f>IF([1]EQOUN!DI85&gt;0,[1]COU!FD85/[1]EQOUN!DI85,0)</f>
        <v>0</v>
      </c>
      <c r="Z81" s="195">
        <f>IF([1]EQOUN!DI85&gt;0,[1]COU!$FG$10/[1]EQOUN!DI85,0)</f>
        <v>0</v>
      </c>
      <c r="AA81" s="197">
        <f>IF([1]COU!$EY85&gt;0,[1]COU!$FC85/[1]COU!$EY85,0)</f>
        <v>4.2030048313531423E-2</v>
      </c>
      <c r="AB81" s="195"/>
      <c r="AC81" s="197">
        <f>IF([1]COU!EY85&gt;0,[1]EQOUM!N85/[1]COU!EY85,0)</f>
        <v>0.61253450396454368</v>
      </c>
      <c r="AD81" s="197">
        <f>IF([1]EQOUN!DJ85&gt;0,[1]EQOUN!DP85/[1]EQOUN!DJ85,0)</f>
        <v>0</v>
      </c>
      <c r="AE81" s="197">
        <f>IF([1]EQOUN!F85&gt;0,[1]EQOUN!N85/[1]EQOUN!F85,0)</f>
        <v>0</v>
      </c>
      <c r="AF81" s="195">
        <f>[1]COU!$FJ85/[1]COU!$FA85</f>
        <v>0.61252356565885091</v>
      </c>
      <c r="AG81" s="196"/>
      <c r="AH81" s="238">
        <f t="shared" si="36"/>
        <v>1.06451132</v>
      </c>
      <c r="AI81" s="238">
        <f t="shared" si="37"/>
        <v>602.91999999999996</v>
      </c>
      <c r="AJ81" s="238">
        <f t="shared" si="38"/>
        <v>641.81516505439993</v>
      </c>
      <c r="AK81" s="156"/>
      <c r="AL81" s="239">
        <v>1</v>
      </c>
      <c r="AM81" s="280">
        <f t="shared" si="39"/>
        <v>1011.1244681847026</v>
      </c>
      <c r="AN81" s="280">
        <f t="shared" si="40"/>
        <v>996.05393376351856</v>
      </c>
      <c r="AO81" s="280"/>
      <c r="AP81" s="280">
        <v>1</v>
      </c>
      <c r="AQ81" s="280">
        <f t="shared" si="41"/>
        <v>1011.1244681847026</v>
      </c>
      <c r="AR81" s="280">
        <f t="shared" si="42"/>
        <v>996.05393376351856</v>
      </c>
      <c r="AS81" s="280"/>
      <c r="AT81" s="280">
        <v>1</v>
      </c>
      <c r="AU81" s="280" t="str">
        <f t="shared" si="43"/>
        <v>-</v>
      </c>
      <c r="AV81" s="280" t="str">
        <f t="shared" si="44"/>
        <v>-</v>
      </c>
      <c r="AW81" s="280"/>
      <c r="AX81" s="280">
        <v>1</v>
      </c>
      <c r="AY81" s="280" t="str">
        <f t="shared" si="45"/>
        <v>-</v>
      </c>
      <c r="AZ81" s="240" t="str">
        <f t="shared" si="50"/>
        <v>-</v>
      </c>
      <c r="BA81" s="241"/>
      <c r="BB81" s="242">
        <v>1</v>
      </c>
      <c r="BC81" s="283">
        <f t="shared" si="46"/>
        <v>1034.9490988179184</v>
      </c>
      <c r="BD81" s="283"/>
      <c r="BE81" s="283">
        <v>1</v>
      </c>
      <c r="BF81" s="283">
        <f t="shared" si="47"/>
        <v>1034.9490988179184</v>
      </c>
      <c r="BG81" s="283"/>
      <c r="BH81" s="283">
        <v>1</v>
      </c>
      <c r="BI81" s="283" t="str">
        <f t="shared" si="48"/>
        <v>-</v>
      </c>
      <c r="BJ81" s="283"/>
      <c r="BK81" s="283">
        <v>1</v>
      </c>
      <c r="BL81" s="283" t="str">
        <f t="shared" si="49"/>
        <v>-</v>
      </c>
      <c r="BM81" s="243"/>
      <c r="BN81" s="244"/>
    </row>
    <row r="82" spans="1:66" ht="18" x14ac:dyDescent="0.2">
      <c r="A82" s="188" t="str">
        <f>[1]COU!$B86</f>
        <v>Otros productos derivados del petróleo y de coque</v>
      </c>
      <c r="B82" s="189" t="str">
        <f>[1]COU!$A86</f>
        <v>NP077</v>
      </c>
      <c r="C82" s="190"/>
      <c r="D82" s="191">
        <f>[1]COU!$EY86-[1]EQOUN!$DI86</f>
        <v>52216.892501924747</v>
      </c>
      <c r="E82" s="233">
        <f>[1]COU!$EY86/[1]COU!$FA86</f>
        <v>0.97364287038048591</v>
      </c>
      <c r="F82" s="234">
        <f>[1]EQOUM!U86/[1]COU!FA86</f>
        <v>0.16595870026098847</v>
      </c>
      <c r="G82" s="234">
        <f>[1]EQOUN!DI86/[1]COU!FA86</f>
        <v>1.1033372813589955E-2</v>
      </c>
      <c r="H82" s="192">
        <f>IF([1]COU!$ET86&gt;0,[1]EQOUN!$DI86/[1]COU!$ET86,0)</f>
        <v>0.41861056089435222</v>
      </c>
      <c r="I82" s="192">
        <f>([1]EQOUN!$DI86-[1]COU!$EY86)/[1]COU!$FA86</f>
        <v>-0.96260949756689584</v>
      </c>
      <c r="J82" s="192" t="str">
        <f t="shared" si="33"/>
        <v>IMPORTABLE</v>
      </c>
      <c r="K82" s="192" t="str">
        <f t="shared" si="26"/>
        <v>Transable</v>
      </c>
      <c r="L82" s="235"/>
      <c r="M82" s="192" t="str">
        <f t="shared" si="27"/>
        <v>Transable</v>
      </c>
      <c r="N82" s="235">
        <f t="shared" si="28"/>
        <v>0</v>
      </c>
      <c r="O82" s="236" t="str">
        <f t="shared" si="29"/>
        <v>Transable</v>
      </c>
      <c r="P82" s="195" t="str">
        <f t="shared" si="34"/>
        <v>IMPORTABLE</v>
      </c>
      <c r="Q82" s="237">
        <f t="shared" si="35"/>
        <v>0</v>
      </c>
      <c r="R82" s="195">
        <f t="shared" si="30"/>
        <v>0</v>
      </c>
      <c r="S82" s="195">
        <f t="shared" si="31"/>
        <v>0</v>
      </c>
      <c r="T82" s="195">
        <f t="shared" si="32"/>
        <v>0</v>
      </c>
      <c r="U82" s="195">
        <f>IF(Q82=1,D82/[1]COU!FA86,0)</f>
        <v>0</v>
      </c>
      <c r="V82" s="196"/>
      <c r="W82" s="195">
        <f>[1]COU!$FE86/[1]COU!$FA86</f>
        <v>4.9084107665135455E-3</v>
      </c>
      <c r="X82" s="195">
        <f>[1]COU!$FB86/[1]COU!$FA86</f>
        <v>7.4381967552219777E-2</v>
      </c>
      <c r="Y82" s="195">
        <f>IF([1]EQOUN!DI86&gt;0,[1]COU!FD86/[1]EQOUN!DI86,0)</f>
        <v>0</v>
      </c>
      <c r="Z82" s="195">
        <f>IF([1]EQOUN!DI86&gt;0,[1]COU!$FG$10/[1]EQOUN!DI86,0)</f>
        <v>0</v>
      </c>
      <c r="AA82" s="197">
        <f>IF([1]COU!$EY86&gt;0,[1]COU!$FC86/[1]COU!$EY86,0)</f>
        <v>0.19858103423435919</v>
      </c>
      <c r="AB82" s="195"/>
      <c r="AC82" s="197">
        <f>IF([1]COU!EY86&gt;0,[1]EQOUM!N86/[1]COU!EY86,0)</f>
        <v>8.0327287676211501E-2</v>
      </c>
      <c r="AD82" s="197">
        <f>IF([1]EQOUN!DJ86&gt;0,[1]EQOUN!DP86/[1]EQOUN!DJ86,0)</f>
        <v>2.9682956457512129E-2</v>
      </c>
      <c r="AE82" s="197">
        <f>IF([1]EQOUN!F86&gt;0,[1]EQOUN!N86/[1]EQOUN!F86,0)</f>
        <v>5.9764035953318882E-2</v>
      </c>
      <c r="AF82" s="195">
        <f>[1]COU!$FJ86/[1]COU!$FA86</f>
        <v>7.9785029263566579E-2</v>
      </c>
      <c r="AG82" s="196"/>
      <c r="AH82" s="238">
        <f t="shared" si="36"/>
        <v>1.06451132</v>
      </c>
      <c r="AI82" s="238">
        <f t="shared" si="37"/>
        <v>602.91999999999996</v>
      </c>
      <c r="AJ82" s="238">
        <f t="shared" si="38"/>
        <v>641.81516505439993</v>
      </c>
      <c r="AK82" s="156"/>
      <c r="AL82" s="239">
        <v>1</v>
      </c>
      <c r="AM82" s="280">
        <f t="shared" si="39"/>
        <v>690.24609334014133</v>
      </c>
      <c r="AN82" s="280">
        <f t="shared" si="40"/>
        <v>654.47527139827992</v>
      </c>
      <c r="AO82" s="280"/>
      <c r="AP82" s="280">
        <v>1</v>
      </c>
      <c r="AQ82" s="280">
        <f t="shared" si="41"/>
        <v>654.21316078316636</v>
      </c>
      <c r="AR82" s="280">
        <f t="shared" si="42"/>
        <v>616.1178067985835</v>
      </c>
      <c r="AS82" s="280"/>
      <c r="AT82" s="280">
        <v>1</v>
      </c>
      <c r="AU82" s="280" t="str">
        <f t="shared" si="43"/>
        <v>-</v>
      </c>
      <c r="AV82" s="280" t="str">
        <f t="shared" si="44"/>
        <v>-</v>
      </c>
      <c r="AW82" s="280"/>
      <c r="AX82" s="280">
        <v>1</v>
      </c>
      <c r="AY82" s="280" t="str">
        <f t="shared" si="45"/>
        <v>-</v>
      </c>
      <c r="AZ82" s="240" t="str">
        <f t="shared" si="50"/>
        <v>-</v>
      </c>
      <c r="BA82" s="241"/>
      <c r="BB82" s="242">
        <v>1</v>
      </c>
      <c r="BC82" s="283">
        <f t="shared" si="46"/>
        <v>693.37043645267988</v>
      </c>
      <c r="BD82" s="283"/>
      <c r="BE82" s="283">
        <v>1</v>
      </c>
      <c r="BF82" s="283">
        <f t="shared" si="47"/>
        <v>655.01297185298347</v>
      </c>
      <c r="BG82" s="283"/>
      <c r="BH82" s="283">
        <v>1</v>
      </c>
      <c r="BI82" s="283" t="str">
        <f t="shared" si="48"/>
        <v>-</v>
      </c>
      <c r="BJ82" s="283"/>
      <c r="BK82" s="283">
        <v>1</v>
      </c>
      <c r="BL82" s="283" t="str">
        <f t="shared" si="49"/>
        <v>-</v>
      </c>
      <c r="BM82" s="243"/>
      <c r="BN82" s="244"/>
    </row>
    <row r="83" spans="1:66" ht="18" x14ac:dyDescent="0.2">
      <c r="A83" s="188" t="str">
        <f>[1]COU!$B87</f>
        <v>Sustancias químicas básicas y abonos y compuestos de nitrógeno</v>
      </c>
      <c r="B83" s="189" t="str">
        <f>[1]COU!$A87</f>
        <v>NP078</v>
      </c>
      <c r="C83" s="190"/>
      <c r="D83" s="191">
        <f>[1]COU!$EY87-[1]EQOUN!$DI87</f>
        <v>263216.36382994842</v>
      </c>
      <c r="E83" s="233">
        <f>[1]COU!$EY87/[1]COU!$FA87</f>
        <v>0.67651546059278622</v>
      </c>
      <c r="F83" s="234">
        <f>[1]EQOUM!U87/[1]COU!FA87</f>
        <v>0.63471862294504211</v>
      </c>
      <c r="G83" s="234">
        <f>[1]EQOUN!DI87/[1]COU!FA87</f>
        <v>6.5802041095536654E-2</v>
      </c>
      <c r="H83" s="192">
        <f>IF([1]COU!$ET87&gt;0,[1]EQOUN!$DI87/[1]COU!$ET87,0)</f>
        <v>0.20341634013210969</v>
      </c>
      <c r="I83" s="192">
        <f>([1]EQOUN!$DI87-[1]COU!$EY87)/[1]COU!$FA87</f>
        <v>-0.61071341949724955</v>
      </c>
      <c r="J83" s="192" t="str">
        <f t="shared" si="33"/>
        <v>IMPORTABLE</v>
      </c>
      <c r="K83" s="192" t="str">
        <f t="shared" si="26"/>
        <v>Transable</v>
      </c>
      <c r="L83" s="235"/>
      <c r="M83" s="192" t="str">
        <f t="shared" si="27"/>
        <v>Transable</v>
      </c>
      <c r="N83" s="235">
        <f t="shared" si="28"/>
        <v>0</v>
      </c>
      <c r="O83" s="236" t="str">
        <f t="shared" si="29"/>
        <v>Transable</v>
      </c>
      <c r="P83" s="195" t="str">
        <f t="shared" si="34"/>
        <v>IMPORTABLE</v>
      </c>
      <c r="Q83" s="237">
        <f t="shared" si="35"/>
        <v>0</v>
      </c>
      <c r="R83" s="195">
        <f t="shared" si="30"/>
        <v>0</v>
      </c>
      <c r="S83" s="195">
        <f t="shared" si="31"/>
        <v>0</v>
      </c>
      <c r="T83" s="195">
        <f t="shared" si="32"/>
        <v>0</v>
      </c>
      <c r="U83" s="195">
        <f>IF(Q83=1,D83/[1]COU!FA87,0)</f>
        <v>0</v>
      </c>
      <c r="V83" s="196"/>
      <c r="W83" s="195">
        <f>[1]COU!$FE87/[1]COU!$FA87</f>
        <v>0</v>
      </c>
      <c r="X83" s="195">
        <f>[1]COU!$FB87/[1]COU!$FA87</f>
        <v>6.8885400724726367E-3</v>
      </c>
      <c r="Y83" s="195">
        <f>IF([1]EQOUN!DI87&gt;0,[1]COU!FD87/[1]EQOUN!DI87,0)</f>
        <v>0</v>
      </c>
      <c r="Z83" s="195">
        <f>IF([1]EQOUN!DI87&gt;0,[1]COU!$FG$10/[1]EQOUN!DI87,0)</f>
        <v>0</v>
      </c>
      <c r="AA83" s="197">
        <f>IF([1]COU!$EY87&gt;0,[1]COU!$FC87/[1]COU!$EY87,0)</f>
        <v>2.0216754744829717E-3</v>
      </c>
      <c r="AB83" s="195"/>
      <c r="AC83" s="197">
        <f>IF([1]COU!EY87&gt;0,[1]EQOUM!N87/[1]COU!EY87,0)</f>
        <v>9.3590616490521708E-2</v>
      </c>
      <c r="AD83" s="197">
        <f>IF([1]EQOUN!DJ87&gt;0,[1]EQOUN!DP87/[1]EQOUN!DJ87,0)</f>
        <v>6.9231189777727034E-2</v>
      </c>
      <c r="AE83" s="197">
        <f>IF([1]EQOUN!F87&gt;0,[1]EQOUN!N87/[1]EQOUN!F87,0)</f>
        <v>0.1062008254453861</v>
      </c>
      <c r="AF83" s="195">
        <f>[1]COU!$FJ87/[1]COU!$FA87</f>
        <v>9.7669821821216418E-2</v>
      </c>
      <c r="AG83" s="196"/>
      <c r="AH83" s="238">
        <f t="shared" si="36"/>
        <v>1.06451132</v>
      </c>
      <c r="AI83" s="238">
        <f t="shared" si="37"/>
        <v>602.91999999999996</v>
      </c>
      <c r="AJ83" s="238">
        <f t="shared" si="38"/>
        <v>641.81516505439993</v>
      </c>
      <c r="AK83" s="156"/>
      <c r="AL83" s="239">
        <v>1</v>
      </c>
      <c r="AM83" s="280">
        <f t="shared" si="39"/>
        <v>698.24281954886533</v>
      </c>
      <c r="AN83" s="280">
        <f t="shared" si="40"/>
        <v>662.98787697040723</v>
      </c>
      <c r="AO83" s="280"/>
      <c r="AP83" s="280">
        <v>1</v>
      </c>
      <c r="AQ83" s="280">
        <f t="shared" si="41"/>
        <v>634.21221787133311</v>
      </c>
      <c r="AR83" s="280">
        <f t="shared" si="42"/>
        <v>594.82657665826321</v>
      </c>
      <c r="AS83" s="280"/>
      <c r="AT83" s="280">
        <v>1</v>
      </c>
      <c r="AU83" s="280" t="str">
        <f t="shared" si="43"/>
        <v>-</v>
      </c>
      <c r="AV83" s="280" t="str">
        <f t="shared" si="44"/>
        <v>-</v>
      </c>
      <c r="AW83" s="280"/>
      <c r="AX83" s="280">
        <v>1</v>
      </c>
      <c r="AY83" s="280" t="str">
        <f t="shared" si="45"/>
        <v>-</v>
      </c>
      <c r="AZ83" s="240" t="str">
        <f t="shared" si="50"/>
        <v>-</v>
      </c>
      <c r="BA83" s="241"/>
      <c r="BB83" s="242">
        <v>1</v>
      </c>
      <c r="BC83" s="283">
        <f t="shared" si="46"/>
        <v>701.8830420248072</v>
      </c>
      <c r="BD83" s="283"/>
      <c r="BE83" s="283">
        <v>1</v>
      </c>
      <c r="BF83" s="283">
        <f t="shared" si="47"/>
        <v>633.72174171266317</v>
      </c>
      <c r="BG83" s="283"/>
      <c r="BH83" s="283">
        <v>1</v>
      </c>
      <c r="BI83" s="283" t="str">
        <f t="shared" si="48"/>
        <v>-</v>
      </c>
      <c r="BJ83" s="283"/>
      <c r="BK83" s="283">
        <v>1</v>
      </c>
      <c r="BL83" s="283" t="str">
        <f t="shared" si="49"/>
        <v>-</v>
      </c>
      <c r="BM83" s="243"/>
      <c r="BN83" s="244"/>
    </row>
    <row r="84" spans="1:66" ht="18" x14ac:dyDescent="0.2">
      <c r="A84" s="188" t="str">
        <f>[1]COU!$B88</f>
        <v>Plásticos y caucho sintético en formas primarias</v>
      </c>
      <c r="B84" s="189" t="str">
        <f>[1]COU!$A88</f>
        <v>NP079</v>
      </c>
      <c r="C84" s="190"/>
      <c r="D84" s="191">
        <f>[1]COU!$EY88-[1]EQOUN!$DI88</f>
        <v>232114.02518433402</v>
      </c>
      <c r="E84" s="233">
        <f>[1]COU!$EY88/[1]COU!$FA88</f>
        <v>0.95198933578906852</v>
      </c>
      <c r="F84" s="234">
        <f>[1]EQOUM!U88/[1]COU!FA88</f>
        <v>0.9513421819668112</v>
      </c>
      <c r="G84" s="234">
        <f>[1]EQOUN!DI88/[1]COU!FA88</f>
        <v>4.5146980172168207E-2</v>
      </c>
      <c r="H84" s="192">
        <f>IF([1]COU!$ET88&gt;0,[1]EQOUN!$DI88/[1]COU!$ET88,0)</f>
        <v>0.94035316765912946</v>
      </c>
      <c r="I84" s="192">
        <f>([1]EQOUN!$DI88-[1]COU!$EY88)/[1]COU!$FA88</f>
        <v>-0.9068423556169003</v>
      </c>
      <c r="J84" s="192" t="str">
        <f t="shared" si="33"/>
        <v>IMPORTABLE</v>
      </c>
      <c r="K84" s="192" t="str">
        <f t="shared" si="26"/>
        <v>Transable</v>
      </c>
      <c r="L84" s="235"/>
      <c r="M84" s="192" t="str">
        <f t="shared" si="27"/>
        <v>Transable</v>
      </c>
      <c r="N84" s="235">
        <f t="shared" si="28"/>
        <v>0</v>
      </c>
      <c r="O84" s="236" t="str">
        <f t="shared" si="29"/>
        <v>Transable</v>
      </c>
      <c r="P84" s="195" t="str">
        <f t="shared" si="34"/>
        <v>IMPORTABLE</v>
      </c>
      <c r="Q84" s="237">
        <f t="shared" si="35"/>
        <v>0</v>
      </c>
      <c r="R84" s="195">
        <f t="shared" si="30"/>
        <v>0</v>
      </c>
      <c r="S84" s="195">
        <f t="shared" si="31"/>
        <v>0</v>
      </c>
      <c r="T84" s="195">
        <f t="shared" si="32"/>
        <v>0</v>
      </c>
      <c r="U84" s="195">
        <f>IF(Q84=1,D84/[1]COU!FA88,0)</f>
        <v>0</v>
      </c>
      <c r="V84" s="196"/>
      <c r="W84" s="195">
        <f>[1]COU!$FE88/[1]COU!$FA88</f>
        <v>0</v>
      </c>
      <c r="X84" s="195">
        <f>[1]COU!$FB88/[1]COU!$FA88</f>
        <v>4.2247285378156129E-3</v>
      </c>
      <c r="Y84" s="195">
        <f>IF([1]EQOUN!DI88&gt;0,[1]COU!FD88/[1]EQOUN!DI88,0)</f>
        <v>0</v>
      </c>
      <c r="Z84" s="195">
        <f>IF([1]EQOUN!DI88&gt;0,[1]COU!$FG$10/[1]EQOUN!DI88,0)</f>
        <v>0</v>
      </c>
      <c r="AA84" s="197">
        <f>IF([1]COU!$EY88&gt;0,[1]COU!$FC88/[1]COU!$EY88,0)</f>
        <v>2.414830493812021E-3</v>
      </c>
      <c r="AB84" s="195"/>
      <c r="AC84" s="197">
        <f>IF([1]COU!EY88&gt;0,[1]EQOUM!N88/[1]COU!EY88,0)</f>
        <v>4.7315161217048492E-2</v>
      </c>
      <c r="AD84" s="197">
        <f>IF([1]EQOUN!DJ88&gt;0,[1]EQOUN!DP88/[1]EQOUN!DJ88,0)</f>
        <v>3.135405049307239E-2</v>
      </c>
      <c r="AE84" s="197">
        <f>IF([1]EQOUN!F88&gt;0,[1]EQOUN!N88/[1]EQOUN!F88,0)</f>
        <v>2.8587545359432275E-2</v>
      </c>
      <c r="AF84" s="195">
        <f>[1]COU!$FJ88/[1]COU!$FA88</f>
        <v>4.6416034921363827E-2</v>
      </c>
      <c r="AG84" s="196"/>
      <c r="AH84" s="238">
        <f t="shared" si="36"/>
        <v>1.06451132</v>
      </c>
      <c r="AI84" s="238">
        <f t="shared" si="37"/>
        <v>602.91999999999996</v>
      </c>
      <c r="AJ84" s="238">
        <f t="shared" si="38"/>
        <v>641.81516505439993</v>
      </c>
      <c r="AK84" s="156"/>
      <c r="AL84" s="239">
        <v>1</v>
      </c>
      <c r="AM84" s="280">
        <f t="shared" si="39"/>
        <v>670.34242205538283</v>
      </c>
      <c r="AN84" s="280">
        <f t="shared" si="40"/>
        <v>633.28758800609546</v>
      </c>
      <c r="AO84" s="280"/>
      <c r="AP84" s="280">
        <v>1</v>
      </c>
      <c r="AQ84" s="280">
        <f t="shared" si="41"/>
        <v>653.10641920727392</v>
      </c>
      <c r="AR84" s="280">
        <f t="shared" si="42"/>
        <v>614.93966786273131</v>
      </c>
      <c r="AS84" s="280"/>
      <c r="AT84" s="280">
        <v>1</v>
      </c>
      <c r="AU84" s="280" t="str">
        <f t="shared" si="43"/>
        <v>-</v>
      </c>
      <c r="AV84" s="280" t="str">
        <f t="shared" si="44"/>
        <v>-</v>
      </c>
      <c r="AW84" s="280"/>
      <c r="AX84" s="280">
        <v>1</v>
      </c>
      <c r="AY84" s="280" t="str">
        <f t="shared" si="45"/>
        <v>-</v>
      </c>
      <c r="AZ84" s="240" t="str">
        <f t="shared" si="50"/>
        <v>-</v>
      </c>
      <c r="BA84" s="241"/>
      <c r="BB84" s="242">
        <v>1</v>
      </c>
      <c r="BC84" s="283">
        <f t="shared" si="46"/>
        <v>672.18275306049554</v>
      </c>
      <c r="BD84" s="283"/>
      <c r="BE84" s="283">
        <v>1</v>
      </c>
      <c r="BF84" s="283">
        <f t="shared" si="47"/>
        <v>653.83483291713128</v>
      </c>
      <c r="BG84" s="283"/>
      <c r="BH84" s="283">
        <v>1</v>
      </c>
      <c r="BI84" s="283" t="str">
        <f t="shared" si="48"/>
        <v>-</v>
      </c>
      <c r="BJ84" s="283"/>
      <c r="BK84" s="283">
        <v>1</v>
      </c>
      <c r="BL84" s="283" t="str">
        <f t="shared" si="49"/>
        <v>-</v>
      </c>
      <c r="BM84" s="243"/>
      <c r="BN84" s="244"/>
    </row>
    <row r="85" spans="1:66" ht="18" x14ac:dyDescent="0.2">
      <c r="A85" s="188" t="str">
        <f>[1]COU!$B89</f>
        <v>Pesticidas y otros productos químicos de uso agropecuario</v>
      </c>
      <c r="B85" s="189" t="str">
        <f>[1]COU!$A89</f>
        <v>NP080</v>
      </c>
      <c r="C85" s="190"/>
      <c r="D85" s="191">
        <f>[1]COU!$EY89-[1]EQOUN!$DI89</f>
        <v>22890.342940849987</v>
      </c>
      <c r="E85" s="233">
        <f>[1]COU!$EY89/[1]COU!$FA89</f>
        <v>0.47383366242739627</v>
      </c>
      <c r="F85" s="234">
        <f>[1]EQOUM!U89/[1]COU!FA89</f>
        <v>0.3421551168066298</v>
      </c>
      <c r="G85" s="234">
        <f>[1]EQOUN!DI89/[1]COU!FA89</f>
        <v>0.31150703097798738</v>
      </c>
      <c r="H85" s="192">
        <f>IF([1]COU!$ET89&gt;0,[1]EQOUN!$DI89/[1]COU!$ET89,0)</f>
        <v>0.59203147129305611</v>
      </c>
      <c r="I85" s="192">
        <f>([1]EQOUN!$DI89-[1]COU!$EY89)/[1]COU!$FA89</f>
        <v>-0.1623266314494089</v>
      </c>
      <c r="J85" s="192" t="str">
        <f t="shared" si="33"/>
        <v>IMPORTABLE</v>
      </c>
      <c r="K85" s="192" t="str">
        <f t="shared" si="26"/>
        <v>Transable</v>
      </c>
      <c r="L85" s="235"/>
      <c r="M85" s="192" t="str">
        <f t="shared" si="27"/>
        <v>Transable</v>
      </c>
      <c r="N85" s="235">
        <f t="shared" si="28"/>
        <v>0</v>
      </c>
      <c r="O85" s="236" t="str">
        <f t="shared" si="29"/>
        <v>Transable</v>
      </c>
      <c r="P85" s="195" t="str">
        <f t="shared" si="34"/>
        <v>IMPORTABLE</v>
      </c>
      <c r="Q85" s="237">
        <f t="shared" si="35"/>
        <v>0</v>
      </c>
      <c r="R85" s="195">
        <f t="shared" si="30"/>
        <v>0</v>
      </c>
      <c r="S85" s="195">
        <f t="shared" si="31"/>
        <v>0</v>
      </c>
      <c r="T85" s="195">
        <f t="shared" si="32"/>
        <v>0</v>
      </c>
      <c r="U85" s="195">
        <f>IF(Q85=1,D85/[1]COU!FA89,0)</f>
        <v>0</v>
      </c>
      <c r="V85" s="196"/>
      <c r="W85" s="195">
        <f>[1]COU!$FE89/[1]COU!$FA89</f>
        <v>0</v>
      </c>
      <c r="X85" s="195">
        <f>[1]COU!$FB89/[1]COU!$FA89</f>
        <v>4.0749877001308145E-2</v>
      </c>
      <c r="Y85" s="195">
        <f>IF([1]EQOUN!DI89&gt;0,[1]COU!FD89/[1]EQOUN!DI89,0)</f>
        <v>0</v>
      </c>
      <c r="Z85" s="195">
        <f>IF([1]EQOUN!DI89&gt;0,[1]COU!$FG$10/[1]EQOUN!DI89,0)</f>
        <v>0</v>
      </c>
      <c r="AA85" s="197">
        <f>IF([1]COU!$EY89&gt;0,[1]COU!$FC89/[1]COU!$EY89,0)</f>
        <v>6.9874555664352625E-3</v>
      </c>
      <c r="AB85" s="195"/>
      <c r="AC85" s="197">
        <f>IF([1]COU!EY89&gt;0,[1]EQOUM!N89/[1]COU!EY89,0)</f>
        <v>0.3837334119777292</v>
      </c>
      <c r="AD85" s="197">
        <f>IF([1]EQOUN!DJ89&gt;0,[1]EQOUN!DP89/[1]EQOUN!DJ89,0)</f>
        <v>0.21833569134606112</v>
      </c>
      <c r="AE85" s="197">
        <f>IF([1]EQOUN!F89&gt;0,[1]EQOUN!N89/[1]EQOUN!F89,0)</f>
        <v>0.19022954383979029</v>
      </c>
      <c r="AF85" s="195">
        <f>[1]COU!$FJ89/[1]COU!$FA89</f>
        <v>0.28192113262211099</v>
      </c>
      <c r="AG85" s="196"/>
      <c r="AH85" s="238">
        <f t="shared" si="36"/>
        <v>1.06451132</v>
      </c>
      <c r="AI85" s="238">
        <f t="shared" si="37"/>
        <v>602.91999999999996</v>
      </c>
      <c r="AJ85" s="238">
        <f t="shared" si="38"/>
        <v>641.81516505439993</v>
      </c>
      <c r="AK85" s="156"/>
      <c r="AL85" s="239">
        <v>1</v>
      </c>
      <c r="AM85" s="280">
        <f t="shared" si="39"/>
        <v>873.17571380401239</v>
      </c>
      <c r="AN85" s="280">
        <f t="shared" si="40"/>
        <v>849.2059231453743</v>
      </c>
      <c r="AO85" s="280"/>
      <c r="AP85" s="280">
        <v>1</v>
      </c>
      <c r="AQ85" s="280">
        <f t="shared" si="41"/>
        <v>758.48251723212604</v>
      </c>
      <c r="AR85" s="280">
        <f t="shared" si="42"/>
        <v>727.11371706761611</v>
      </c>
      <c r="AS85" s="280"/>
      <c r="AT85" s="280">
        <v>1</v>
      </c>
      <c r="AU85" s="280" t="str">
        <f t="shared" si="43"/>
        <v>-</v>
      </c>
      <c r="AV85" s="280" t="str">
        <f t="shared" si="44"/>
        <v>-</v>
      </c>
      <c r="AW85" s="280"/>
      <c r="AX85" s="280">
        <v>1</v>
      </c>
      <c r="AY85" s="280" t="str">
        <f t="shared" si="45"/>
        <v>-</v>
      </c>
      <c r="AZ85" s="240" t="str">
        <f t="shared" si="50"/>
        <v>-</v>
      </c>
      <c r="BA85" s="241"/>
      <c r="BB85" s="242">
        <v>1</v>
      </c>
      <c r="BC85" s="283">
        <f t="shared" si="46"/>
        <v>888.10108819977415</v>
      </c>
      <c r="BD85" s="283"/>
      <c r="BE85" s="283">
        <v>1</v>
      </c>
      <c r="BF85" s="283">
        <f t="shared" si="47"/>
        <v>766.00888212201596</v>
      </c>
      <c r="BG85" s="283"/>
      <c r="BH85" s="283">
        <v>1</v>
      </c>
      <c r="BI85" s="283" t="str">
        <f t="shared" si="48"/>
        <v>-</v>
      </c>
      <c r="BJ85" s="283"/>
      <c r="BK85" s="283">
        <v>1</v>
      </c>
      <c r="BL85" s="283" t="str">
        <f t="shared" si="49"/>
        <v>-</v>
      </c>
      <c r="BM85" s="243"/>
      <c r="BN85" s="244"/>
    </row>
    <row r="86" spans="1:66" ht="18" x14ac:dyDescent="0.2">
      <c r="A86" s="188" t="str">
        <f>[1]COU!$B90</f>
        <v>Pinturas, barnices, revestimientos, tintas de imprenta y masillas</v>
      </c>
      <c r="B86" s="189" t="str">
        <f>[1]COU!$A90</f>
        <v>NP081</v>
      </c>
      <c r="C86" s="190"/>
      <c r="D86" s="191">
        <f>[1]COU!$EY90-[1]EQOUN!$DI90</f>
        <v>-862.73303168833445</v>
      </c>
      <c r="E86" s="233">
        <f>[1]COU!$EY90/[1]COU!$FA90</f>
        <v>0.29919373346289063</v>
      </c>
      <c r="F86" s="234">
        <f>[1]EQOUM!U90/[1]COU!FA90</f>
        <v>0.18490706393518769</v>
      </c>
      <c r="G86" s="234">
        <f>[1]EQOUN!DI90/[1]COU!FA90</f>
        <v>0.30849076218460153</v>
      </c>
      <c r="H86" s="192">
        <f>IF([1]COU!$ET90&gt;0,[1]EQOUN!$DI90/[1]COU!$ET90,0)</f>
        <v>0.44019406919539328</v>
      </c>
      <c r="I86" s="192">
        <f>([1]EQOUN!$DI90-[1]COU!$EY90)/[1]COU!$FA90</f>
        <v>9.2970287217108948E-3</v>
      </c>
      <c r="J86" s="192" t="str">
        <f t="shared" si="33"/>
        <v>AMBOS</v>
      </c>
      <c r="K86" s="192" t="str">
        <f t="shared" si="26"/>
        <v>Transable</v>
      </c>
      <c r="L86" s="235"/>
      <c r="M86" s="192" t="str">
        <f t="shared" si="27"/>
        <v>Transable</v>
      </c>
      <c r="N86" s="235">
        <f t="shared" si="28"/>
        <v>0</v>
      </c>
      <c r="O86" s="236" t="str">
        <f t="shared" si="29"/>
        <v>Transable</v>
      </c>
      <c r="P86" s="195" t="str">
        <f t="shared" si="34"/>
        <v>AMBOS</v>
      </c>
      <c r="Q86" s="237">
        <f t="shared" si="35"/>
        <v>0</v>
      </c>
      <c r="R86" s="195">
        <f t="shared" si="30"/>
        <v>0</v>
      </c>
      <c r="S86" s="195">
        <f t="shared" si="31"/>
        <v>0</v>
      </c>
      <c r="T86" s="195">
        <f t="shared" si="32"/>
        <v>0</v>
      </c>
      <c r="U86" s="195">
        <f>IF(Q86=1,D86/[1]COU!FA90,0)</f>
        <v>0</v>
      </c>
      <c r="V86" s="196"/>
      <c r="W86" s="195">
        <f>[1]COU!$FE90/[1]COU!$FA90</f>
        <v>1.2205873071949732E-3</v>
      </c>
      <c r="X86" s="195">
        <f>[1]COU!$FB90/[1]COU!$FA90</f>
        <v>5.2596810451015566E-2</v>
      </c>
      <c r="Y86" s="195">
        <f>IF([1]EQOUN!DI90&gt;0,[1]COU!FD90/[1]EQOUN!DI90,0)</f>
        <v>0</v>
      </c>
      <c r="Z86" s="195">
        <f>IF([1]EQOUN!DI90&gt;0,[1]COU!$FG$10/[1]EQOUN!DI90,0)</f>
        <v>0</v>
      </c>
      <c r="AA86" s="197">
        <f>IF([1]COU!$EY90&gt;0,[1]COU!$FC90/[1]COU!$EY90,0)</f>
        <v>3.9465882612997424E-2</v>
      </c>
      <c r="AB86" s="195"/>
      <c r="AC86" s="197">
        <f>IF([1]COU!EY90&gt;0,[1]EQOUM!N90/[1]COU!EY90,0)</f>
        <v>0.36557068972888707</v>
      </c>
      <c r="AD86" s="197">
        <f>IF([1]EQOUN!DJ90&gt;0,[1]EQOUN!DP90/[1]EQOUN!DJ90,0)</f>
        <v>7.6722559014561695E-2</v>
      </c>
      <c r="AE86" s="197">
        <f>IF([1]EQOUN!F90&gt;0,[1]EQOUN!N90/[1]EQOUN!F90,0)</f>
        <v>0.28038701455006254</v>
      </c>
      <c r="AF86" s="195">
        <f>[1]COU!$FJ90/[1]COU!$FA90</f>
        <v>0.30587419044783803</v>
      </c>
      <c r="AG86" s="196"/>
      <c r="AH86" s="238">
        <f t="shared" si="36"/>
        <v>1.06451132</v>
      </c>
      <c r="AI86" s="238">
        <f t="shared" si="37"/>
        <v>602.91999999999996</v>
      </c>
      <c r="AJ86" s="238">
        <f t="shared" si="38"/>
        <v>641.81516505439993</v>
      </c>
      <c r="AK86" s="156"/>
      <c r="AL86" s="239">
        <v>1</v>
      </c>
      <c r="AM86" s="280">
        <f t="shared" si="39"/>
        <v>862.22504530574054</v>
      </c>
      <c r="AN86" s="280">
        <f t="shared" si="40"/>
        <v>837.54881256739645</v>
      </c>
      <c r="AO86" s="280"/>
      <c r="AP86" s="280">
        <v>1</v>
      </c>
      <c r="AQ86" s="280">
        <f t="shared" si="41"/>
        <v>693.17410649321675</v>
      </c>
      <c r="AR86" s="280">
        <f t="shared" si="42"/>
        <v>657.59217454483758</v>
      </c>
      <c r="AS86" s="280"/>
      <c r="AT86" s="280">
        <v>1</v>
      </c>
      <c r="AU86" s="280">
        <f t="shared" si="43"/>
        <v>595.55759977334037</v>
      </c>
      <c r="AV86" s="280">
        <f t="shared" si="44"/>
        <v>553.67829812267314</v>
      </c>
      <c r="AW86" s="280"/>
      <c r="AX86" s="280">
        <v>1</v>
      </c>
      <c r="AY86" s="280">
        <f t="shared" si="45"/>
        <v>764.60853858586404</v>
      </c>
      <c r="AZ86" s="240">
        <f t="shared" si="50"/>
        <v>733.6349361452319</v>
      </c>
      <c r="BA86" s="241"/>
      <c r="BB86" s="242">
        <v>1</v>
      </c>
      <c r="BC86" s="283">
        <f t="shared" si="46"/>
        <v>876.44397762179642</v>
      </c>
      <c r="BD86" s="283"/>
      <c r="BE86" s="283">
        <v>1</v>
      </c>
      <c r="BF86" s="283">
        <f t="shared" si="47"/>
        <v>696.48733959923766</v>
      </c>
      <c r="BG86" s="283"/>
      <c r="BH86" s="283">
        <v>1</v>
      </c>
      <c r="BI86" s="283">
        <f t="shared" si="48"/>
        <v>592.57346317707311</v>
      </c>
      <c r="BJ86" s="283"/>
      <c r="BK86" s="283">
        <v>1</v>
      </c>
      <c r="BL86" s="283">
        <f t="shared" si="49"/>
        <v>772.53010119963187</v>
      </c>
      <c r="BM86" s="243"/>
      <c r="BN86" s="244"/>
    </row>
    <row r="87" spans="1:66" ht="18" x14ac:dyDescent="0.2">
      <c r="A87" s="188" t="str">
        <f>[1]COU!$B91</f>
        <v>Jabones, detergentes, perfumes y preparados de tocador</v>
      </c>
      <c r="B87" s="189" t="str">
        <f>[1]COU!$A91</f>
        <v>NP082</v>
      </c>
      <c r="C87" s="190"/>
      <c r="D87" s="191">
        <f>[1]COU!$EY91-[1]EQOUN!$DI91</f>
        <v>93661.708472221828</v>
      </c>
      <c r="E87" s="233">
        <f>[1]COU!$EY91/[1]COU!$FA91</f>
        <v>0.5603305315597461</v>
      </c>
      <c r="F87" s="234">
        <f>[1]EQOUM!U91/[1]COU!FA91</f>
        <v>9.1311175746404349E-2</v>
      </c>
      <c r="G87" s="234">
        <f>[1]EQOUN!DI91/[1]COU!FA91</f>
        <v>0.11140458256276678</v>
      </c>
      <c r="H87" s="192">
        <f>IF([1]COU!$ET91&gt;0,[1]EQOUN!$DI91/[1]COU!$ET91,0)</f>
        <v>0.25338257613834153</v>
      </c>
      <c r="I87" s="192">
        <f>([1]EQOUN!$DI91-[1]COU!$EY91)/[1]COU!$FA91</f>
        <v>-0.44892594899697924</v>
      </c>
      <c r="J87" s="192" t="str">
        <f t="shared" si="33"/>
        <v>IMPORTABLE</v>
      </c>
      <c r="K87" s="192" t="str">
        <f t="shared" si="26"/>
        <v>No transable</v>
      </c>
      <c r="L87" s="235">
        <v>1</v>
      </c>
      <c r="M87" s="192" t="str">
        <f t="shared" si="27"/>
        <v>Transable</v>
      </c>
      <c r="N87" s="235">
        <f t="shared" si="28"/>
        <v>0</v>
      </c>
      <c r="O87" s="236" t="str">
        <f t="shared" si="29"/>
        <v>Transable</v>
      </c>
      <c r="P87" s="195" t="str">
        <f t="shared" si="34"/>
        <v>IMPORTABLE</v>
      </c>
      <c r="Q87" s="237">
        <f t="shared" si="35"/>
        <v>0</v>
      </c>
      <c r="R87" s="195">
        <f t="shared" si="30"/>
        <v>0</v>
      </c>
      <c r="S87" s="195">
        <f t="shared" si="31"/>
        <v>0</v>
      </c>
      <c r="T87" s="195">
        <f t="shared" si="32"/>
        <v>0</v>
      </c>
      <c r="U87" s="195">
        <f>IF(Q87=1,D87/[1]COU!FA91,0)</f>
        <v>0</v>
      </c>
      <c r="V87" s="196"/>
      <c r="W87" s="195">
        <f>[1]COU!$FE91/[1]COU!$FA91</f>
        <v>6.3795432663608488E-3</v>
      </c>
      <c r="X87" s="195">
        <f>[1]COU!$FB91/[1]COU!$FA91</f>
        <v>0.13105994129264886</v>
      </c>
      <c r="Y87" s="195">
        <f>IF([1]EQOUN!DI91&gt;0,[1]COU!FD91/[1]EQOUN!DI91,0)</f>
        <v>0</v>
      </c>
      <c r="Z87" s="195">
        <f>IF([1]EQOUN!DI91&gt;0,[1]COU!$FG$10/[1]EQOUN!DI91,0)</f>
        <v>0</v>
      </c>
      <c r="AA87" s="197">
        <f>IF([1]COU!$EY91&gt;0,[1]COU!$FC91/[1]COU!$EY91,0)</f>
        <v>0.17396681666754299</v>
      </c>
      <c r="AB87" s="195"/>
      <c r="AC87" s="197">
        <f>IF([1]COU!EY91&gt;0,[1]EQOUM!N91/[1]COU!EY91,0)</f>
        <v>0.65687293939229108</v>
      </c>
      <c r="AD87" s="197">
        <f>IF([1]EQOUN!DJ91&gt;0,[1]EQOUN!DP91/[1]EQOUN!DJ91,0)</f>
        <v>5.5720242835524458E-2</v>
      </c>
      <c r="AE87" s="197">
        <f>IF([1]EQOUN!F91&gt;0,[1]EQOUN!N91/[1]EQOUN!F91,0)</f>
        <v>0.29479325458938049</v>
      </c>
      <c r="AF87" s="195">
        <f>[1]COU!$FJ91/[1]COU!$FA91</f>
        <v>0.49767455886394518</v>
      </c>
      <c r="AG87" s="196"/>
      <c r="AH87" s="238">
        <f t="shared" si="36"/>
        <v>1.06451132</v>
      </c>
      <c r="AI87" s="238">
        <f t="shared" si="37"/>
        <v>602.91999999999996</v>
      </c>
      <c r="AJ87" s="238">
        <f t="shared" si="38"/>
        <v>641.81516505439993</v>
      </c>
      <c r="AK87" s="156"/>
      <c r="AL87" s="239">
        <v>1</v>
      </c>
      <c r="AM87" s="280">
        <f t="shared" si="39"/>
        <v>1037.8569976727999</v>
      </c>
      <c r="AN87" s="280">
        <f t="shared" si="40"/>
        <v>1024.5110140158322</v>
      </c>
      <c r="AO87" s="280"/>
      <c r="AP87" s="280">
        <v>1</v>
      </c>
      <c r="AQ87" s="280">
        <f t="shared" si="41"/>
        <v>860.12024861577072</v>
      </c>
      <c r="AR87" s="280">
        <f t="shared" si="42"/>
        <v>835.30823266462517</v>
      </c>
      <c r="AS87" s="280"/>
      <c r="AT87" s="280">
        <v>1</v>
      </c>
      <c r="AU87" s="280" t="str">
        <f t="shared" si="43"/>
        <v>-</v>
      </c>
      <c r="AV87" s="280" t="str">
        <f t="shared" si="44"/>
        <v>-</v>
      </c>
      <c r="AW87" s="280"/>
      <c r="AX87" s="280">
        <v>1</v>
      </c>
      <c r="AY87" s="280" t="str">
        <f t="shared" si="45"/>
        <v>-</v>
      </c>
      <c r="AZ87" s="240" t="str">
        <f t="shared" si="50"/>
        <v>-</v>
      </c>
      <c r="BA87" s="241"/>
      <c r="BB87" s="242">
        <v>1</v>
      </c>
      <c r="BC87" s="283">
        <f t="shared" si="46"/>
        <v>1063.4061790702319</v>
      </c>
      <c r="BD87" s="283"/>
      <c r="BE87" s="283">
        <v>1</v>
      </c>
      <c r="BF87" s="283">
        <f t="shared" si="47"/>
        <v>874.20339771902513</v>
      </c>
      <c r="BG87" s="283"/>
      <c r="BH87" s="283">
        <v>1</v>
      </c>
      <c r="BI87" s="283" t="str">
        <f t="shared" si="48"/>
        <v>-</v>
      </c>
      <c r="BJ87" s="283"/>
      <c r="BK87" s="283">
        <v>1</v>
      </c>
      <c r="BL87" s="283" t="str">
        <f t="shared" si="49"/>
        <v>-</v>
      </c>
      <c r="BM87" s="243"/>
      <c r="BN87" s="244"/>
    </row>
    <row r="88" spans="1:66" ht="18" x14ac:dyDescent="0.2">
      <c r="A88" s="188" t="str">
        <f>[1]COU!$B92</f>
        <v>Fibras artificiales y productos químicos n.c.p</v>
      </c>
      <c r="B88" s="189" t="str">
        <f>[1]COU!$A92</f>
        <v>NP083</v>
      </c>
      <c r="C88" s="190"/>
      <c r="D88" s="191">
        <f>[1]COU!$EY92-[1]EQOUN!$DI92</f>
        <v>72278.21557414881</v>
      </c>
      <c r="E88" s="233">
        <f>[1]COU!$EY92/[1]COU!$FA92</f>
        <v>0.70117373617806333</v>
      </c>
      <c r="F88" s="234">
        <f>[1]EQOUM!U92/[1]COU!FA92</f>
        <v>0.67798526619004429</v>
      </c>
      <c r="G88" s="234">
        <f>[1]EQOUN!DI92/[1]COU!FA92</f>
        <v>0.22074773019069441</v>
      </c>
      <c r="H88" s="192">
        <f>IF([1]COU!$ET92&gt;0,[1]EQOUN!$DI92/[1]COU!$ET92,0)</f>
        <v>0.73871595945874602</v>
      </c>
      <c r="I88" s="192">
        <f>([1]EQOUN!$DI92-[1]COU!$EY92)/[1]COU!$FA92</f>
        <v>-0.48042600598736884</v>
      </c>
      <c r="J88" s="192" t="str">
        <f t="shared" si="33"/>
        <v>IMPORTABLE</v>
      </c>
      <c r="K88" s="192" t="str">
        <f t="shared" si="26"/>
        <v>Transable</v>
      </c>
      <c r="L88" s="235"/>
      <c r="M88" s="192" t="str">
        <f t="shared" si="27"/>
        <v>Transable</v>
      </c>
      <c r="N88" s="235">
        <f t="shared" si="28"/>
        <v>0</v>
      </c>
      <c r="O88" s="236" t="str">
        <f t="shared" si="29"/>
        <v>Transable</v>
      </c>
      <c r="P88" s="195" t="str">
        <f t="shared" si="34"/>
        <v>IMPORTABLE</v>
      </c>
      <c r="Q88" s="237">
        <f t="shared" si="35"/>
        <v>0</v>
      </c>
      <c r="R88" s="195">
        <f t="shared" si="30"/>
        <v>0</v>
      </c>
      <c r="S88" s="195">
        <f t="shared" si="31"/>
        <v>0</v>
      </c>
      <c r="T88" s="195">
        <f t="shared" si="32"/>
        <v>0</v>
      </c>
      <c r="U88" s="195">
        <f>IF(Q88=1,D88/[1]COU!FA92,0)</f>
        <v>0</v>
      </c>
      <c r="V88" s="196"/>
      <c r="W88" s="195">
        <f>[1]COU!$FE92/[1]COU!$FA92</f>
        <v>0</v>
      </c>
      <c r="X88" s="195">
        <f>[1]COU!$FB92/[1]COU!$FA92</f>
        <v>7.5730982372540501E-3</v>
      </c>
      <c r="Y88" s="195">
        <f>IF([1]EQOUN!DI92&gt;0,[1]COU!FD92/[1]EQOUN!DI92,0)</f>
        <v>0</v>
      </c>
      <c r="Z88" s="195">
        <f>IF([1]EQOUN!DI92&gt;0,[1]COU!$FG$10/[1]EQOUN!DI92,0)</f>
        <v>0</v>
      </c>
      <c r="AA88" s="197">
        <f>IF([1]COU!$EY92&gt;0,[1]COU!$FC92/[1]COU!$EY92,0)</f>
        <v>1.1743011338034109E-2</v>
      </c>
      <c r="AB88" s="195"/>
      <c r="AC88" s="197">
        <f>IF([1]COU!EY92&gt;0,[1]EQOUM!N92/[1]COU!EY92,0)</f>
        <v>0.14630559472659238</v>
      </c>
      <c r="AD88" s="197">
        <f>IF([1]EQOUN!DJ92&gt;0,[1]EQOUN!DP92/[1]EQOUN!DJ92,0)</f>
        <v>0.1133183530736121</v>
      </c>
      <c r="AE88" s="197">
        <f>IF([1]EQOUN!F92&gt;0,[1]EQOUN!N92/[1]EQOUN!F92,0)</f>
        <v>0.12410503464257697</v>
      </c>
      <c r="AF88" s="195">
        <f>[1]COU!$FJ92/[1]COU!$FA92</f>
        <v>0.13967148091606438</v>
      </c>
      <c r="AG88" s="196"/>
      <c r="AH88" s="238">
        <f t="shared" si="36"/>
        <v>1.06451132</v>
      </c>
      <c r="AI88" s="238">
        <f t="shared" si="37"/>
        <v>602.91999999999996</v>
      </c>
      <c r="AJ88" s="238">
        <f t="shared" si="38"/>
        <v>641.81516505439993</v>
      </c>
      <c r="AK88" s="156"/>
      <c r="AL88" s="239">
        <v>1</v>
      </c>
      <c r="AM88" s="280">
        <f t="shared" si="39"/>
        <v>730.02573422695696</v>
      </c>
      <c r="AN88" s="280">
        <f t="shared" si="40"/>
        <v>696.82114942783005</v>
      </c>
      <c r="AO88" s="280"/>
      <c r="AP88" s="280">
        <v>1</v>
      </c>
      <c r="AQ88" s="280">
        <f t="shared" si="41"/>
        <v>655.20032674025447</v>
      </c>
      <c r="AR88" s="280">
        <f t="shared" si="42"/>
        <v>617.16865613462244</v>
      </c>
      <c r="AS88" s="280"/>
      <c r="AT88" s="280">
        <v>1</v>
      </c>
      <c r="AU88" s="280" t="str">
        <f t="shared" si="43"/>
        <v>-</v>
      </c>
      <c r="AV88" s="280" t="str">
        <f t="shared" si="44"/>
        <v>-</v>
      </c>
      <c r="AW88" s="280"/>
      <c r="AX88" s="280">
        <v>1</v>
      </c>
      <c r="AY88" s="280" t="str">
        <f t="shared" si="45"/>
        <v>-</v>
      </c>
      <c r="AZ88" s="240" t="str">
        <f t="shared" si="50"/>
        <v>-</v>
      </c>
      <c r="BA88" s="241"/>
      <c r="BB88" s="242">
        <v>1</v>
      </c>
      <c r="BC88" s="283">
        <f t="shared" si="46"/>
        <v>735.7163144822299</v>
      </c>
      <c r="BD88" s="283"/>
      <c r="BE88" s="283">
        <v>1</v>
      </c>
      <c r="BF88" s="283">
        <f t="shared" si="47"/>
        <v>656.06382118902241</v>
      </c>
      <c r="BG88" s="283"/>
      <c r="BH88" s="283">
        <v>1</v>
      </c>
      <c r="BI88" s="283" t="str">
        <f t="shared" si="48"/>
        <v>-</v>
      </c>
      <c r="BJ88" s="283"/>
      <c r="BK88" s="283">
        <v>1</v>
      </c>
      <c r="BL88" s="283" t="str">
        <f t="shared" si="49"/>
        <v>-</v>
      </c>
      <c r="BM88" s="243"/>
      <c r="BN88" s="244"/>
    </row>
    <row r="89" spans="1:66" ht="18" x14ac:dyDescent="0.2">
      <c r="A89" s="188" t="str">
        <f>[1]COU!$B93</f>
        <v>Productos farmacéuticos y medicinales</v>
      </c>
      <c r="B89" s="189" t="str">
        <f>[1]COU!$A93</f>
        <v>NP084</v>
      </c>
      <c r="C89" s="190"/>
      <c r="D89" s="191">
        <f>[1]COU!$EY93-[1]EQOUN!$DI93</f>
        <v>132268.99900979971</v>
      </c>
      <c r="E89" s="233">
        <f>[1]COU!$EY93/[1]COU!$FA93</f>
        <v>0.60298140746997819</v>
      </c>
      <c r="F89" s="234">
        <f>[1]EQOUM!U93/[1]COU!FA93</f>
        <v>7.1522827729192703E-2</v>
      </c>
      <c r="G89" s="234">
        <f>[1]EQOUN!DI93/[1]COU!FA93</f>
        <v>0.33638648363476342</v>
      </c>
      <c r="H89" s="192">
        <f>IF([1]COU!$ET93&gt;0,[1]EQOUN!$DI93/[1]COU!$ET93,0)</f>
        <v>0.84728143710127746</v>
      </c>
      <c r="I89" s="192">
        <f>([1]EQOUN!$DI93-[1]COU!$EY93)/[1]COU!$FA93</f>
        <v>-0.26659492383521477</v>
      </c>
      <c r="J89" s="192" t="str">
        <f t="shared" si="33"/>
        <v>IMPORTABLE</v>
      </c>
      <c r="K89" s="192" t="str">
        <f t="shared" si="26"/>
        <v>Transable</v>
      </c>
      <c r="L89" s="235"/>
      <c r="M89" s="192" t="str">
        <f t="shared" si="27"/>
        <v>Transable</v>
      </c>
      <c r="N89" s="235">
        <f t="shared" si="28"/>
        <v>0</v>
      </c>
      <c r="O89" s="236" t="str">
        <f t="shared" si="29"/>
        <v>Transable</v>
      </c>
      <c r="P89" s="195" t="str">
        <f t="shared" si="34"/>
        <v>IMPORTABLE</v>
      </c>
      <c r="Q89" s="237">
        <f t="shared" si="35"/>
        <v>0</v>
      </c>
      <c r="R89" s="195">
        <f t="shared" si="30"/>
        <v>0</v>
      </c>
      <c r="S89" s="195">
        <f t="shared" si="31"/>
        <v>0</v>
      </c>
      <c r="T89" s="195">
        <f t="shared" si="32"/>
        <v>0</v>
      </c>
      <c r="U89" s="195">
        <f>IF(Q89=1,D89/[1]COU!FA93,0)</f>
        <v>0</v>
      </c>
      <c r="V89" s="196"/>
      <c r="W89" s="195">
        <f>[1]COU!$FE93/[1]COU!$FA93</f>
        <v>0</v>
      </c>
      <c r="X89" s="195">
        <f>[1]COU!$FB93/[1]COU!$FA93</f>
        <v>9.7102988844242379E-4</v>
      </c>
      <c r="Y89" s="195">
        <f>IF([1]EQOUN!DI93&gt;0,[1]COU!FD93/[1]EQOUN!DI93,0)</f>
        <v>0</v>
      </c>
      <c r="Z89" s="195">
        <f>IF([1]EQOUN!DI93&gt;0,[1]COU!$FG$10/[1]EQOUN!DI93,0)</f>
        <v>0</v>
      </c>
      <c r="AA89" s="197">
        <f>IF([1]COU!$EY93&gt;0,[1]COU!$FC93/[1]COU!$EY93,0)</f>
        <v>6.3246276649545617E-4</v>
      </c>
      <c r="AB89" s="195"/>
      <c r="AC89" s="197">
        <f>IF([1]COU!EY93&gt;0,[1]EQOUM!N93/[1]COU!EY93,0)</f>
        <v>0.34482283399103869</v>
      </c>
      <c r="AD89" s="197">
        <f>IF([1]EQOUN!DJ93&gt;0,[1]EQOUN!DP93/[1]EQOUN!DJ93,0)</f>
        <v>0</v>
      </c>
      <c r="AE89" s="197">
        <f>IF([1]EQOUN!F93&gt;0,[1]EQOUN!N93/[1]EQOUN!F93,0)</f>
        <v>3.639294154773301E-2</v>
      </c>
      <c r="AF89" s="195">
        <f>[1]COU!$FJ93/[1]COU!$FA93</f>
        <v>0.22237094259955914</v>
      </c>
      <c r="AG89" s="196"/>
      <c r="AH89" s="238">
        <f t="shared" si="36"/>
        <v>1.06451132</v>
      </c>
      <c r="AI89" s="238">
        <f t="shared" si="37"/>
        <v>602.91999999999996</v>
      </c>
      <c r="AJ89" s="238">
        <f t="shared" si="38"/>
        <v>641.81516505439993</v>
      </c>
      <c r="AK89" s="156"/>
      <c r="AL89" s="239">
        <v>1</v>
      </c>
      <c r="AM89" s="280">
        <f t="shared" si="39"/>
        <v>849.71574812427696</v>
      </c>
      <c r="AN89" s="280">
        <f t="shared" si="40"/>
        <v>824.23252411248438</v>
      </c>
      <c r="AO89" s="280"/>
      <c r="AP89" s="280">
        <v>1</v>
      </c>
      <c r="AQ89" s="280">
        <f t="shared" si="41"/>
        <v>827.7737158063178</v>
      </c>
      <c r="AR89" s="280">
        <f t="shared" si="42"/>
        <v>800.87498232621101</v>
      </c>
      <c r="AS89" s="280"/>
      <c r="AT89" s="280">
        <v>1</v>
      </c>
      <c r="AU89" s="280" t="str">
        <f t="shared" si="43"/>
        <v>-</v>
      </c>
      <c r="AV89" s="280" t="str">
        <f t="shared" si="44"/>
        <v>-</v>
      </c>
      <c r="AW89" s="280"/>
      <c r="AX89" s="280">
        <v>1</v>
      </c>
      <c r="AY89" s="280" t="str">
        <f t="shared" si="45"/>
        <v>-</v>
      </c>
      <c r="AZ89" s="240" t="str">
        <f t="shared" si="50"/>
        <v>-</v>
      </c>
      <c r="BA89" s="241"/>
      <c r="BB89" s="242">
        <v>1</v>
      </c>
      <c r="BC89" s="283">
        <f t="shared" si="46"/>
        <v>863.12768916688435</v>
      </c>
      <c r="BD89" s="283"/>
      <c r="BE89" s="283">
        <v>1</v>
      </c>
      <c r="BF89" s="283">
        <f t="shared" si="47"/>
        <v>839.77014738061098</v>
      </c>
      <c r="BG89" s="283"/>
      <c r="BH89" s="283">
        <v>1</v>
      </c>
      <c r="BI89" s="283" t="str">
        <f t="shared" si="48"/>
        <v>-</v>
      </c>
      <c r="BJ89" s="283"/>
      <c r="BK89" s="283">
        <v>1</v>
      </c>
      <c r="BL89" s="283" t="str">
        <f t="shared" si="49"/>
        <v>-</v>
      </c>
      <c r="BM89" s="243"/>
      <c r="BN89" s="244"/>
    </row>
    <row r="90" spans="1:66" ht="18" x14ac:dyDescent="0.2">
      <c r="A90" s="188" t="str">
        <f>[1]COU!$B94</f>
        <v>Productos de caucho</v>
      </c>
      <c r="B90" s="189" t="str">
        <f>[1]COU!$A94</f>
        <v>NP085</v>
      </c>
      <c r="C90" s="190"/>
      <c r="D90" s="191">
        <f>[1]COU!$EY94-[1]EQOUN!$DI94</f>
        <v>-53230.715697886495</v>
      </c>
      <c r="E90" s="233">
        <f>[1]COU!$EY94/[1]COU!$FA94</f>
        <v>0.31138804567913259</v>
      </c>
      <c r="F90" s="234">
        <f>[1]EQOUM!U94/[1]COU!FA94</f>
        <v>8.1228243313695311E-2</v>
      </c>
      <c r="G90" s="234">
        <f>[1]EQOUN!DI94/[1]COU!FA94</f>
        <v>0.5372465463166437</v>
      </c>
      <c r="H90" s="192">
        <f>IF([1]COU!$ET94&gt;0,[1]EQOUN!$DI94/[1]COU!$ET94,0)</f>
        <v>0.78018765568264725</v>
      </c>
      <c r="I90" s="192">
        <f>([1]EQOUN!$DI94-[1]COU!$EY94)/[1]COU!$FA94</f>
        <v>0.22585850063751106</v>
      </c>
      <c r="J90" s="192" t="str">
        <f t="shared" si="33"/>
        <v>EXPORTABLE</v>
      </c>
      <c r="K90" s="192" t="str">
        <f t="shared" si="26"/>
        <v>Transable</v>
      </c>
      <c r="L90" s="235"/>
      <c r="M90" s="192" t="str">
        <f t="shared" si="27"/>
        <v>Transable</v>
      </c>
      <c r="N90" s="235">
        <f t="shared" si="28"/>
        <v>0</v>
      </c>
      <c r="O90" s="236" t="str">
        <f t="shared" si="29"/>
        <v>Transable</v>
      </c>
      <c r="P90" s="195" t="str">
        <f t="shared" si="34"/>
        <v>EXPORTABLE</v>
      </c>
      <c r="Q90" s="237">
        <f t="shared" si="35"/>
        <v>0</v>
      </c>
      <c r="R90" s="195">
        <f t="shared" si="30"/>
        <v>0</v>
      </c>
      <c r="S90" s="195">
        <f t="shared" si="31"/>
        <v>0</v>
      </c>
      <c r="T90" s="195">
        <f t="shared" si="32"/>
        <v>0</v>
      </c>
      <c r="U90" s="195">
        <f>IF(Q90=1,D90/[1]COU!FA94,0)</f>
        <v>0</v>
      </c>
      <c r="V90" s="196"/>
      <c r="W90" s="195">
        <f>[1]COU!$FE94/[1]COU!$FA94</f>
        <v>0</v>
      </c>
      <c r="X90" s="195">
        <f>[1]COU!$FB94/[1]COU!$FA94</f>
        <v>3.6307260803675009E-2</v>
      </c>
      <c r="Y90" s="195">
        <f>IF([1]EQOUN!DI94&gt;0,[1]COU!FD94/[1]EQOUN!DI94,0)</f>
        <v>0</v>
      </c>
      <c r="Z90" s="195">
        <f>IF([1]EQOUN!DI94&gt;0,[1]COU!$FG$10/[1]EQOUN!DI94,0)</f>
        <v>0</v>
      </c>
      <c r="AA90" s="197">
        <f>IF([1]COU!$EY94&gt;0,[1]COU!$FC94/[1]COU!$EY94,0)</f>
        <v>4.3098661453322654E-2</v>
      </c>
      <c r="AB90" s="195"/>
      <c r="AC90" s="197">
        <f>IF([1]COU!EY94&gt;0,[1]EQOUM!N94/[1]COU!EY94,0)</f>
        <v>0.25260332501861532</v>
      </c>
      <c r="AD90" s="197">
        <f>IF([1]EQOUN!DJ94&gt;0,[1]EQOUN!DP94/[1]EQOUN!DJ94,0)</f>
        <v>8.2892135736835001E-4</v>
      </c>
      <c r="AE90" s="197">
        <f>IF([1]EQOUN!F94&gt;0,[1]EQOUN!N94/[1]EQOUN!F94,0)</f>
        <v>4.0158836277317547E-2</v>
      </c>
      <c r="AF90" s="195">
        <f>[1]COU!$FJ94/[1]COU!$FA94</f>
        <v>0.10631184820725566</v>
      </c>
      <c r="AG90" s="196"/>
      <c r="AH90" s="238">
        <f t="shared" si="36"/>
        <v>1.06451132</v>
      </c>
      <c r="AI90" s="238">
        <f t="shared" si="37"/>
        <v>602.91999999999996</v>
      </c>
      <c r="AJ90" s="238">
        <f t="shared" si="38"/>
        <v>641.81516505439993</v>
      </c>
      <c r="AK90" s="156"/>
      <c r="AL90" s="239">
        <v>1</v>
      </c>
      <c r="AM90" s="280" t="str">
        <f t="shared" si="39"/>
        <v>-</v>
      </c>
      <c r="AN90" s="280" t="str">
        <f t="shared" si="40"/>
        <v>-</v>
      </c>
      <c r="AO90" s="280"/>
      <c r="AP90" s="280">
        <v>1</v>
      </c>
      <c r="AQ90" s="280" t="str">
        <f t="shared" si="41"/>
        <v>-</v>
      </c>
      <c r="AR90" s="280" t="str">
        <f t="shared" si="42"/>
        <v>-</v>
      </c>
      <c r="AS90" s="280"/>
      <c r="AT90" s="280">
        <v>1</v>
      </c>
      <c r="AU90" s="280">
        <f t="shared" si="43"/>
        <v>641.31539178961543</v>
      </c>
      <c r="AV90" s="280">
        <f t="shared" si="44"/>
        <v>602.38798570220342</v>
      </c>
      <c r="AW90" s="280"/>
      <c r="AX90" s="280">
        <v>1</v>
      </c>
      <c r="AY90" s="280">
        <f t="shared" si="45"/>
        <v>665.52795735793575</v>
      </c>
      <c r="AZ90" s="240">
        <f t="shared" si="50"/>
        <v>628.16253583592265</v>
      </c>
      <c r="BA90" s="241"/>
      <c r="BB90" s="242">
        <v>1</v>
      </c>
      <c r="BC90" s="283" t="str">
        <f t="shared" si="46"/>
        <v>-</v>
      </c>
      <c r="BD90" s="283"/>
      <c r="BE90" s="283">
        <v>1</v>
      </c>
      <c r="BF90" s="283" t="str">
        <f t="shared" si="47"/>
        <v>-</v>
      </c>
      <c r="BG90" s="283"/>
      <c r="BH90" s="283">
        <v>1</v>
      </c>
      <c r="BI90" s="283">
        <f t="shared" si="48"/>
        <v>641.2831507566035</v>
      </c>
      <c r="BJ90" s="283"/>
      <c r="BK90" s="283">
        <v>1</v>
      </c>
      <c r="BL90" s="283">
        <f t="shared" si="49"/>
        <v>667.05770089032251</v>
      </c>
      <c r="BM90" s="243"/>
      <c r="BN90" s="244"/>
    </row>
    <row r="91" spans="1:66" ht="18" x14ac:dyDescent="0.2">
      <c r="A91" s="188" t="str">
        <f>[1]COU!$B95</f>
        <v>Perfiles, tubería y conexiones de plástico rígido sin soporte</v>
      </c>
      <c r="B91" s="189" t="str">
        <f>[1]COU!$A95</f>
        <v>NP086</v>
      </c>
      <c r="C91" s="190"/>
      <c r="D91" s="191">
        <f>[1]COU!$EY95-[1]EQOUN!$DI95</f>
        <v>3146.5657079683988</v>
      </c>
      <c r="E91" s="233">
        <f>[1]COU!$EY95/[1]COU!$FA95</f>
        <v>0.42993106354568555</v>
      </c>
      <c r="F91" s="234">
        <f>[1]EQOUM!U95/[1]COU!FA95</f>
        <v>0.45406624222454417</v>
      </c>
      <c r="G91" s="234">
        <f>[1]EQOUN!DI95/[1]COU!FA95</f>
        <v>0.38082878281271576</v>
      </c>
      <c r="H91" s="192">
        <f>IF([1]COU!$ET95&gt;0,[1]EQOUN!$DI95/[1]COU!$ET95,0)</f>
        <v>0.66803987809154297</v>
      </c>
      <c r="I91" s="192">
        <f>([1]EQOUN!$DI95-[1]COU!$EY95)/[1]COU!$FA95</f>
        <v>-4.9102280732969766E-2</v>
      </c>
      <c r="J91" s="192" t="str">
        <f t="shared" si="33"/>
        <v>AMBOS</v>
      </c>
      <c r="K91" s="192" t="str">
        <f t="shared" si="26"/>
        <v>Transable</v>
      </c>
      <c r="L91" s="235"/>
      <c r="M91" s="192" t="str">
        <f t="shared" si="27"/>
        <v>Transable</v>
      </c>
      <c r="N91" s="235">
        <f t="shared" si="28"/>
        <v>0</v>
      </c>
      <c r="O91" s="236" t="str">
        <f t="shared" si="29"/>
        <v>Transable</v>
      </c>
      <c r="P91" s="195" t="str">
        <f t="shared" si="34"/>
        <v>AMBOS</v>
      </c>
      <c r="Q91" s="237">
        <f t="shared" si="35"/>
        <v>0</v>
      </c>
      <c r="R91" s="195">
        <f t="shared" si="30"/>
        <v>0</v>
      </c>
      <c r="S91" s="195">
        <f t="shared" si="31"/>
        <v>0</v>
      </c>
      <c r="T91" s="195">
        <f t="shared" si="32"/>
        <v>0</v>
      </c>
      <c r="U91" s="195">
        <f>IF(Q91=1,D91/[1]COU!FA95,0)</f>
        <v>0</v>
      </c>
      <c r="V91" s="196"/>
      <c r="W91" s="195">
        <f>[1]COU!$FE95/[1]COU!$FA95</f>
        <v>0</v>
      </c>
      <c r="X91" s="195">
        <f>[1]COU!$FB95/[1]COU!$FA95</f>
        <v>5.8501439324027509E-2</v>
      </c>
      <c r="Y91" s="195">
        <f>IF([1]EQOUN!DI95&gt;0,[1]COU!FD95/[1]EQOUN!DI95,0)</f>
        <v>0</v>
      </c>
      <c r="Z91" s="195">
        <f>IF([1]EQOUN!DI95&gt;0,[1]COU!$FG$10/[1]EQOUN!DI95,0)</f>
        <v>0</v>
      </c>
      <c r="AA91" s="197">
        <f>IF([1]COU!$EY95&gt;0,[1]COU!$FC95/[1]COU!$EY95,0)</f>
        <v>1.5382914744146966E-2</v>
      </c>
      <c r="AB91" s="195"/>
      <c r="AC91" s="197">
        <f>IF([1]COU!EY95&gt;0,[1]EQOUM!N95/[1]COU!EY95,0)</f>
        <v>0.19464429301323885</v>
      </c>
      <c r="AD91" s="197">
        <f>IF([1]EQOUN!DJ95&gt;0,[1]EQOUN!DP95/[1]EQOUN!DJ95,0)</f>
        <v>0.13910730806296723</v>
      </c>
      <c r="AE91" s="197">
        <f>IF([1]EQOUN!F95&gt;0,[1]EQOUN!N95/[1]EQOUN!F95,0)</f>
        <v>0.25158682895275664</v>
      </c>
      <c r="AF91" s="195">
        <f>[1]COU!$FJ95/[1]COU!$FA95</f>
        <v>0.22710619727897835</v>
      </c>
      <c r="AG91" s="196"/>
      <c r="AH91" s="238">
        <f t="shared" si="36"/>
        <v>1.06451132</v>
      </c>
      <c r="AI91" s="238">
        <f t="shared" si="37"/>
        <v>602.91999999999996</v>
      </c>
      <c r="AJ91" s="238">
        <f t="shared" si="38"/>
        <v>641.81516505439993</v>
      </c>
      <c r="AK91" s="156"/>
      <c r="AL91" s="239">
        <v>1</v>
      </c>
      <c r="AM91" s="280">
        <f t="shared" si="39"/>
        <v>759.1701021979419</v>
      </c>
      <c r="AN91" s="280">
        <f t="shared" si="40"/>
        <v>727.84565904718886</v>
      </c>
      <c r="AO91" s="280"/>
      <c r="AP91" s="280">
        <v>1</v>
      </c>
      <c r="AQ91" s="280">
        <f t="shared" si="41"/>
        <v>607.48337128574587</v>
      </c>
      <c r="AR91" s="280">
        <f t="shared" si="42"/>
        <v>566.37341689736229</v>
      </c>
      <c r="AS91" s="280"/>
      <c r="AT91" s="280">
        <v>1</v>
      </c>
      <c r="AU91" s="280">
        <f t="shared" si="43"/>
        <v>557.94458687707572</v>
      </c>
      <c r="AV91" s="280">
        <f t="shared" si="44"/>
        <v>513.63882011529336</v>
      </c>
      <c r="AW91" s="280"/>
      <c r="AX91" s="280">
        <v>1</v>
      </c>
      <c r="AY91" s="280">
        <f t="shared" si="45"/>
        <v>709.63131778927175</v>
      </c>
      <c r="AZ91" s="240">
        <f t="shared" si="50"/>
        <v>675.11106226511993</v>
      </c>
      <c r="BA91" s="241"/>
      <c r="BB91" s="242">
        <v>1</v>
      </c>
      <c r="BC91" s="283">
        <f t="shared" si="46"/>
        <v>766.74082410158883</v>
      </c>
      <c r="BD91" s="283"/>
      <c r="BE91" s="283">
        <v>1</v>
      </c>
      <c r="BF91" s="283">
        <f t="shared" si="47"/>
        <v>605.26858195176226</v>
      </c>
      <c r="BG91" s="283"/>
      <c r="BH91" s="283">
        <v>1</v>
      </c>
      <c r="BI91" s="283">
        <f t="shared" si="48"/>
        <v>552.53398516969332</v>
      </c>
      <c r="BJ91" s="283"/>
      <c r="BK91" s="283">
        <v>1</v>
      </c>
      <c r="BL91" s="283">
        <f t="shared" si="49"/>
        <v>714.00622731952001</v>
      </c>
      <c r="BM91" s="243"/>
      <c r="BN91" s="244"/>
    </row>
    <row r="92" spans="1:66" ht="18" x14ac:dyDescent="0.2">
      <c r="A92" s="188" t="str">
        <f>[1]COU!$B96</f>
        <v>Otros productos de plástico</v>
      </c>
      <c r="B92" s="189" t="str">
        <f>[1]COU!$A96</f>
        <v>NP087</v>
      </c>
      <c r="C92" s="190"/>
      <c r="D92" s="191">
        <f>[1]COU!$EY96-[1]EQOUN!$DI96</f>
        <v>106821.01748644433</v>
      </c>
      <c r="E92" s="233">
        <f>[1]COU!$EY96/[1]COU!$FA96</f>
        <v>0.49623286656243237</v>
      </c>
      <c r="F92" s="234">
        <f>[1]EQOUM!U96/[1]COU!FA96</f>
        <v>0.40060708577175674</v>
      </c>
      <c r="G92" s="234">
        <f>[1]EQOUN!DI96/[1]COU!FA96</f>
        <v>0.2613006712562766</v>
      </c>
      <c r="H92" s="192">
        <f>IF([1]COU!$ET96&gt;0,[1]EQOUN!$DI96/[1]COU!$ET96,0)</f>
        <v>0.51869336824979639</v>
      </c>
      <c r="I92" s="192">
        <f>([1]EQOUN!$DI96-[1]COU!$EY96)/[1]COU!$FA96</f>
        <v>-0.23493219530615581</v>
      </c>
      <c r="J92" s="192" t="str">
        <f t="shared" si="33"/>
        <v>IMPORTABLE</v>
      </c>
      <c r="K92" s="192" t="str">
        <f t="shared" si="26"/>
        <v>Transable</v>
      </c>
      <c r="L92" s="235"/>
      <c r="M92" s="192" t="str">
        <f t="shared" si="27"/>
        <v>Transable</v>
      </c>
      <c r="N92" s="235">
        <f t="shared" si="28"/>
        <v>0</v>
      </c>
      <c r="O92" s="236" t="str">
        <f t="shared" si="29"/>
        <v>Transable</v>
      </c>
      <c r="P92" s="195" t="str">
        <f t="shared" si="34"/>
        <v>IMPORTABLE</v>
      </c>
      <c r="Q92" s="237">
        <f t="shared" si="35"/>
        <v>0</v>
      </c>
      <c r="R92" s="195">
        <f t="shared" si="30"/>
        <v>0</v>
      </c>
      <c r="S92" s="195">
        <f t="shared" si="31"/>
        <v>0</v>
      </c>
      <c r="T92" s="195">
        <f t="shared" si="32"/>
        <v>0</v>
      </c>
      <c r="U92" s="195">
        <f>IF(Q92=1,D92/[1]COU!FA96,0)</f>
        <v>0</v>
      </c>
      <c r="V92" s="196"/>
      <c r="W92" s="195">
        <f>[1]COU!$FE96/[1]COU!$FA96</f>
        <v>0</v>
      </c>
      <c r="X92" s="195">
        <f>[1]COU!$FB96/[1]COU!$FA96</f>
        <v>1.2481638349133182E-2</v>
      </c>
      <c r="Y92" s="195">
        <f>IF([1]EQOUN!DI96&gt;0,[1]COU!FD96/[1]EQOUN!DI96,0)</f>
        <v>0</v>
      </c>
      <c r="Z92" s="195">
        <f>IF([1]EQOUN!DI96&gt;0,[1]COU!$FG$10/[1]EQOUN!DI96,0)</f>
        <v>0</v>
      </c>
      <c r="AA92" s="197">
        <f>IF([1]COU!$EY96&gt;0,[1]COU!$FC96/[1]COU!$EY96,0)</f>
        <v>2.9422162382879685E-2</v>
      </c>
      <c r="AB92" s="195"/>
      <c r="AC92" s="197">
        <f>IF([1]COU!EY96&gt;0,[1]EQOUM!N96/[1]COU!EY96,0)</f>
        <v>0.13755479191400621</v>
      </c>
      <c r="AD92" s="197">
        <f>IF([1]EQOUN!DJ96&gt;0,[1]EQOUN!DP96/[1]EQOUN!DJ96,0)</f>
        <v>1.8407687284344873E-2</v>
      </c>
      <c r="AE92" s="197">
        <f>IF([1]EQOUN!F96&gt;0,[1]EQOUN!N96/[1]EQOUN!F96,0)</f>
        <v>4.7984345643613938E-2</v>
      </c>
      <c r="AF92" s="195">
        <f>[1]COU!$FJ96/[1]COU!$FA96</f>
        <v>9.2431452029116179E-2</v>
      </c>
      <c r="AG92" s="196"/>
      <c r="AH92" s="238">
        <f t="shared" si="36"/>
        <v>1.06451132</v>
      </c>
      <c r="AI92" s="238">
        <f t="shared" si="37"/>
        <v>602.91999999999996</v>
      </c>
      <c r="AJ92" s="238">
        <f t="shared" si="38"/>
        <v>641.81516505439993</v>
      </c>
      <c r="AK92" s="156"/>
      <c r="AL92" s="239">
        <v>1</v>
      </c>
      <c r="AM92" s="280">
        <f t="shared" si="39"/>
        <v>724.74970019519253</v>
      </c>
      <c r="AN92" s="280">
        <f t="shared" si="40"/>
        <v>691.20475147631146</v>
      </c>
      <c r="AO92" s="280"/>
      <c r="AP92" s="280">
        <v>1</v>
      </c>
      <c r="AQ92" s="280">
        <f t="shared" si="41"/>
        <v>695.81897851974486</v>
      </c>
      <c r="AR92" s="280">
        <f t="shared" si="42"/>
        <v>660.40767075702809</v>
      </c>
      <c r="AS92" s="280"/>
      <c r="AT92" s="280">
        <v>1</v>
      </c>
      <c r="AU92" s="280" t="str">
        <f t="shared" si="43"/>
        <v>-</v>
      </c>
      <c r="AV92" s="280" t="str">
        <f t="shared" si="44"/>
        <v>-</v>
      </c>
      <c r="AW92" s="280"/>
      <c r="AX92" s="280">
        <v>1</v>
      </c>
      <c r="AY92" s="280" t="str">
        <f t="shared" si="45"/>
        <v>-</v>
      </c>
      <c r="AZ92" s="240" t="str">
        <f t="shared" si="50"/>
        <v>-</v>
      </c>
      <c r="BA92" s="241"/>
      <c r="BB92" s="242">
        <v>1</v>
      </c>
      <c r="BC92" s="283">
        <f t="shared" si="46"/>
        <v>730.09991653071143</v>
      </c>
      <c r="BD92" s="283"/>
      <c r="BE92" s="283">
        <v>1</v>
      </c>
      <c r="BF92" s="283">
        <f t="shared" si="47"/>
        <v>699.30283581142805</v>
      </c>
      <c r="BG92" s="283"/>
      <c r="BH92" s="283">
        <v>1</v>
      </c>
      <c r="BI92" s="283" t="str">
        <f t="shared" si="48"/>
        <v>-</v>
      </c>
      <c r="BJ92" s="283"/>
      <c r="BK92" s="283">
        <v>1</v>
      </c>
      <c r="BL92" s="283" t="str">
        <f t="shared" si="49"/>
        <v>-</v>
      </c>
      <c r="BM92" s="243"/>
      <c r="BN92" s="244"/>
    </row>
    <row r="93" spans="1:66" ht="18" x14ac:dyDescent="0.2">
      <c r="A93" s="188" t="str">
        <f>[1]COU!$B97</f>
        <v>Vidrio y productos de vidrio</v>
      </c>
      <c r="B93" s="189" t="str">
        <f>[1]COU!$A97</f>
        <v>NP088</v>
      </c>
      <c r="C93" s="190"/>
      <c r="D93" s="191">
        <f>[1]COU!$EY97-[1]EQOUN!$DI97</f>
        <v>-9511.9894852552534</v>
      </c>
      <c r="E93" s="233">
        <f>[1]COU!$EY97/[1]COU!$FA97</f>
        <v>0.27848188599654095</v>
      </c>
      <c r="F93" s="234">
        <f>[1]EQOUM!U97/[1]COU!FA97</f>
        <v>0.29675694973394467</v>
      </c>
      <c r="G93" s="234">
        <f>[1]EQOUN!DI97/[1]COU!FA97</f>
        <v>0.39234058056776044</v>
      </c>
      <c r="H93" s="192">
        <f>IF([1]COU!$ET97&gt;0,[1]EQOUN!$DI97/[1]COU!$ET97,0)</f>
        <v>0.54377093651993824</v>
      </c>
      <c r="I93" s="192">
        <f>([1]EQOUN!$DI97-[1]COU!$EY97)/[1]COU!$FA97</f>
        <v>0.11385869457121948</v>
      </c>
      <c r="J93" s="192" t="str">
        <f t="shared" si="33"/>
        <v>EXPORTABLE</v>
      </c>
      <c r="K93" s="192" t="str">
        <f t="shared" si="26"/>
        <v>Transable</v>
      </c>
      <c r="L93" s="235"/>
      <c r="M93" s="192" t="str">
        <f t="shared" si="27"/>
        <v>Transable</v>
      </c>
      <c r="N93" s="235">
        <f t="shared" si="28"/>
        <v>0</v>
      </c>
      <c r="O93" s="236" t="str">
        <f t="shared" si="29"/>
        <v>Transable</v>
      </c>
      <c r="P93" s="195" t="str">
        <f t="shared" si="34"/>
        <v>EXPORTABLE</v>
      </c>
      <c r="Q93" s="237">
        <f t="shared" si="35"/>
        <v>0</v>
      </c>
      <c r="R93" s="195">
        <f t="shared" si="30"/>
        <v>0</v>
      </c>
      <c r="S93" s="195">
        <f t="shared" si="31"/>
        <v>0</v>
      </c>
      <c r="T93" s="195">
        <f t="shared" si="32"/>
        <v>0</v>
      </c>
      <c r="U93" s="195">
        <f>IF(Q93=1,D93/[1]COU!FA97,0)</f>
        <v>0</v>
      </c>
      <c r="V93" s="196"/>
      <c r="W93" s="195">
        <f>[1]COU!$FE97/[1]COU!$FA97</f>
        <v>0</v>
      </c>
      <c r="X93" s="195">
        <f>[1]COU!$FB97/[1]COU!$FA97</f>
        <v>2.5750116752649325E-2</v>
      </c>
      <c r="Y93" s="195">
        <f>IF([1]EQOUN!DI97&gt;0,[1]COU!FD97/[1]EQOUN!DI97,0)</f>
        <v>0</v>
      </c>
      <c r="Z93" s="195">
        <f>IF([1]EQOUN!DI97&gt;0,[1]COU!$FG$10/[1]EQOUN!DI97,0)</f>
        <v>0</v>
      </c>
      <c r="AA93" s="197">
        <f>IF([1]COU!$EY97&gt;0,[1]COU!$FC97/[1]COU!$EY97,0)</f>
        <v>3.8010547716452667E-2</v>
      </c>
      <c r="AB93" s="195"/>
      <c r="AC93" s="197">
        <f>IF([1]COU!EY97&gt;0,[1]EQOUM!N97/[1]COU!EY97,0)</f>
        <v>0.36198071139417032</v>
      </c>
      <c r="AD93" s="197">
        <f>IF([1]EQOUN!DJ97&gt;0,[1]EQOUN!DP97/[1]EQOUN!DJ97,0)</f>
        <v>1.0324303861482609E-3</v>
      </c>
      <c r="AE93" s="197">
        <f>IF([1]EQOUN!F97&gt;0,[1]EQOUN!N97/[1]EQOUN!F97,0)</f>
        <v>3.5425141696295855E-2</v>
      </c>
      <c r="AF93" s="195">
        <f>[1]COU!$FJ97/[1]COU!$FA97</f>
        <v>0.12636378818201593</v>
      </c>
      <c r="AG93" s="196"/>
      <c r="AH93" s="238">
        <f t="shared" si="36"/>
        <v>1.06451132</v>
      </c>
      <c r="AI93" s="238">
        <f t="shared" si="37"/>
        <v>602.91999999999996</v>
      </c>
      <c r="AJ93" s="238">
        <f t="shared" si="38"/>
        <v>641.81516505439993</v>
      </c>
      <c r="AK93" s="156"/>
      <c r="AL93" s="239">
        <v>1</v>
      </c>
      <c r="AM93" s="280" t="str">
        <f t="shared" si="39"/>
        <v>-</v>
      </c>
      <c r="AN93" s="280" t="str">
        <f t="shared" si="40"/>
        <v>-</v>
      </c>
      <c r="AO93" s="280"/>
      <c r="AP93" s="280">
        <v>1</v>
      </c>
      <c r="AQ93" s="280" t="str">
        <f t="shared" si="41"/>
        <v>-</v>
      </c>
      <c r="AR93" s="280" t="str">
        <f t="shared" si="42"/>
        <v>-</v>
      </c>
      <c r="AS93" s="280"/>
      <c r="AT93" s="280">
        <v>1</v>
      </c>
      <c r="AU93" s="280">
        <f t="shared" si="43"/>
        <v>641.1926921259834</v>
      </c>
      <c r="AV93" s="280">
        <f t="shared" si="44"/>
        <v>602.25737052130705</v>
      </c>
      <c r="AW93" s="280"/>
      <c r="AX93" s="280">
        <v>1</v>
      </c>
      <c r="AY93" s="280">
        <f t="shared" si="45"/>
        <v>662.55121855751406</v>
      </c>
      <c r="AZ93" s="240">
        <f t="shared" si="50"/>
        <v>624.99376368619062</v>
      </c>
      <c r="BA93" s="241"/>
      <c r="BB93" s="242">
        <v>1</v>
      </c>
      <c r="BC93" s="283" t="str">
        <f t="shared" si="46"/>
        <v>-</v>
      </c>
      <c r="BD93" s="283"/>
      <c r="BE93" s="283">
        <v>1</v>
      </c>
      <c r="BF93" s="283" t="str">
        <f t="shared" si="47"/>
        <v>-</v>
      </c>
      <c r="BG93" s="283"/>
      <c r="BH93" s="283">
        <v>1</v>
      </c>
      <c r="BI93" s="283">
        <f t="shared" si="48"/>
        <v>641.15253557570702</v>
      </c>
      <c r="BJ93" s="283"/>
      <c r="BK93" s="283">
        <v>1</v>
      </c>
      <c r="BL93" s="283">
        <f t="shared" si="49"/>
        <v>663.8889287405907</v>
      </c>
      <c r="BM93" s="243"/>
      <c r="BN93" s="244"/>
    </row>
    <row r="94" spans="1:66" ht="18" x14ac:dyDescent="0.2">
      <c r="A94" s="188" t="str">
        <f>[1]COU!$B98</f>
        <v>Productos refractarios, materiales de construcción de arcilla y otros productos de porcelana y cerámica</v>
      </c>
      <c r="B94" s="189" t="str">
        <f>[1]COU!$A98</f>
        <v>NP089</v>
      </c>
      <c r="C94" s="190"/>
      <c r="D94" s="191">
        <f>[1]COU!$EY98-[1]EQOUN!$DI98</f>
        <v>29842.012991126627</v>
      </c>
      <c r="E94" s="233">
        <f>[1]COU!$EY98/[1]COU!$FA98</f>
        <v>0.70575317634191059</v>
      </c>
      <c r="F94" s="234">
        <f>[1]EQOUM!U98/[1]COU!FA98</f>
        <v>0.66146629637208254</v>
      </c>
      <c r="G94" s="234">
        <f>[1]EQOUN!DI98/[1]COU!FA98</f>
        <v>0.16631701656612094</v>
      </c>
      <c r="H94" s="192">
        <f>IF([1]COU!$ET98&gt;0,[1]EQOUN!$DI98/[1]COU!$ET98,0)</f>
        <v>0.56522960723402382</v>
      </c>
      <c r="I94" s="192">
        <f>([1]EQOUN!$DI98-[1]COU!$EY98)/[1]COU!$FA98</f>
        <v>-0.53943615977578963</v>
      </c>
      <c r="J94" s="192" t="str">
        <f t="shared" si="33"/>
        <v>IMPORTABLE</v>
      </c>
      <c r="K94" s="192" t="str">
        <f t="shared" si="26"/>
        <v>Transable</v>
      </c>
      <c r="L94" s="235"/>
      <c r="M94" s="192" t="str">
        <f t="shared" si="27"/>
        <v>Transable</v>
      </c>
      <c r="N94" s="235">
        <f t="shared" si="28"/>
        <v>0</v>
      </c>
      <c r="O94" s="236" t="str">
        <f t="shared" si="29"/>
        <v>Transable</v>
      </c>
      <c r="P94" s="195" t="str">
        <f t="shared" si="34"/>
        <v>IMPORTABLE</v>
      </c>
      <c r="Q94" s="237">
        <f t="shared" si="35"/>
        <v>0</v>
      </c>
      <c r="R94" s="195">
        <f t="shared" si="30"/>
        <v>0</v>
      </c>
      <c r="S94" s="195">
        <f t="shared" si="31"/>
        <v>0</v>
      </c>
      <c r="T94" s="195">
        <f t="shared" si="32"/>
        <v>0</v>
      </c>
      <c r="U94" s="195">
        <f>IF(Q94=1,D94/[1]COU!FA98,0)</f>
        <v>0</v>
      </c>
      <c r="V94" s="196"/>
      <c r="W94" s="195">
        <f>[1]COU!$FE98/[1]COU!$FA98</f>
        <v>0</v>
      </c>
      <c r="X94" s="195">
        <f>[1]COU!$FB98/[1]COU!$FA98</f>
        <v>4.1729220487680053E-2</v>
      </c>
      <c r="Y94" s="195">
        <f>IF([1]EQOUN!DI98&gt;0,[1]COU!FD98/[1]EQOUN!DI98,0)</f>
        <v>0</v>
      </c>
      <c r="Z94" s="195">
        <f>IF([1]EQOUN!DI98&gt;0,[1]COU!$FG$10/[1]EQOUN!DI98,0)</f>
        <v>0</v>
      </c>
      <c r="AA94" s="197">
        <f>IF([1]COU!$EY98&gt;0,[1]COU!$FC98/[1]COU!$EY98,0)</f>
        <v>6.6498791504013527E-2</v>
      </c>
      <c r="AB94" s="195"/>
      <c r="AC94" s="197">
        <f>IF([1]COU!EY98&gt;0,[1]EQOUM!N98/[1]COU!EY98,0)</f>
        <v>0.36627990081372369</v>
      </c>
      <c r="AD94" s="197">
        <f>IF([1]EQOUN!DJ98&gt;0,[1]EQOUN!DP98/[1]EQOUN!DJ98,0)</f>
        <v>0.14567440665107606</v>
      </c>
      <c r="AE94" s="197">
        <f>IF([1]EQOUN!F98&gt;0,[1]EQOUN!N98/[1]EQOUN!F98,0)</f>
        <v>0.34196985638735999</v>
      </c>
      <c r="AF94" s="195">
        <f>[1]COU!$FJ98/[1]COU!$FA98</f>
        <v>0.35911908762398947</v>
      </c>
      <c r="AG94" s="196"/>
      <c r="AH94" s="238">
        <f t="shared" si="36"/>
        <v>1.06451132</v>
      </c>
      <c r="AI94" s="238">
        <f t="shared" si="37"/>
        <v>602.91999999999996</v>
      </c>
      <c r="AJ94" s="238">
        <f t="shared" si="38"/>
        <v>641.81516505439993</v>
      </c>
      <c r="AK94" s="156"/>
      <c r="AL94" s="239">
        <v>1</v>
      </c>
      <c r="AM94" s="280">
        <f t="shared" si="39"/>
        <v>862.65264285301021</v>
      </c>
      <c r="AN94" s="280">
        <f t="shared" si="40"/>
        <v>838.00399499686932</v>
      </c>
      <c r="AO94" s="280"/>
      <c r="AP94" s="280">
        <v>1</v>
      </c>
      <c r="AQ94" s="280">
        <f t="shared" si="41"/>
        <v>656.47217703994318</v>
      </c>
      <c r="AR94" s="280">
        <f t="shared" si="42"/>
        <v>618.52255517598633</v>
      </c>
      <c r="AS94" s="280"/>
      <c r="AT94" s="280">
        <v>1</v>
      </c>
      <c r="AU94" s="280" t="str">
        <f t="shared" si="43"/>
        <v>-</v>
      </c>
      <c r="AV94" s="280" t="str">
        <f t="shared" si="44"/>
        <v>-</v>
      </c>
      <c r="AW94" s="280"/>
      <c r="AX94" s="280">
        <v>1</v>
      </c>
      <c r="AY94" s="280" t="str">
        <f t="shared" si="45"/>
        <v>-</v>
      </c>
      <c r="AZ94" s="240" t="str">
        <f t="shared" si="50"/>
        <v>-</v>
      </c>
      <c r="BA94" s="241"/>
      <c r="BB94" s="242">
        <v>1</v>
      </c>
      <c r="BC94" s="283">
        <f t="shared" si="46"/>
        <v>876.89916005126918</v>
      </c>
      <c r="BD94" s="283"/>
      <c r="BE94" s="283">
        <v>1</v>
      </c>
      <c r="BF94" s="283">
        <f t="shared" si="47"/>
        <v>657.41772023038641</v>
      </c>
      <c r="BG94" s="283"/>
      <c r="BH94" s="283">
        <v>1</v>
      </c>
      <c r="BI94" s="283" t="str">
        <f t="shared" si="48"/>
        <v>-</v>
      </c>
      <c r="BJ94" s="283"/>
      <c r="BK94" s="283">
        <v>1</v>
      </c>
      <c r="BL94" s="283" t="str">
        <f t="shared" si="49"/>
        <v>-</v>
      </c>
      <c r="BM94" s="243"/>
      <c r="BN94" s="244"/>
    </row>
    <row r="95" spans="1:66" ht="18" x14ac:dyDescent="0.2">
      <c r="A95" s="188" t="str">
        <f>[1]COU!$B99</f>
        <v>Cemento, cal y yeso</v>
      </c>
      <c r="B95" s="189" t="str">
        <f>[1]COU!$A99</f>
        <v>NP090</v>
      </c>
      <c r="C95" s="190"/>
      <c r="D95" s="191">
        <f>[1]COU!$EY99-[1]EQOUN!$DI99</f>
        <v>-8229.6826418184482</v>
      </c>
      <c r="E95" s="233">
        <f>[1]COU!$EY99/[1]COU!$FA99</f>
        <v>5.2250742131084556E-2</v>
      </c>
      <c r="F95" s="234">
        <f>[1]EQOUM!U99/[1]COU!FA99</f>
        <v>5.1681638980085633E-2</v>
      </c>
      <c r="G95" s="234">
        <f>[1]EQOUN!DI99/[1]COU!FA99</f>
        <v>0.1205376348539523</v>
      </c>
      <c r="H95" s="192">
        <f>IF([1]COU!$ET99&gt;0,[1]EQOUN!$DI99/[1]COU!$ET99,0)</f>
        <v>0.12718304325026866</v>
      </c>
      <c r="I95" s="192">
        <f>([1]EQOUN!$DI99-[1]COU!$EY99)/[1]COU!$FA99</f>
        <v>6.8286892722867754E-2</v>
      </c>
      <c r="J95" s="192" t="str">
        <f t="shared" si="33"/>
        <v>EXPORTABLE</v>
      </c>
      <c r="K95" s="192" t="str">
        <f t="shared" si="26"/>
        <v>No transable</v>
      </c>
      <c r="L95" s="235">
        <v>1</v>
      </c>
      <c r="M95" s="192" t="str">
        <f t="shared" si="27"/>
        <v>Transable</v>
      </c>
      <c r="N95" s="235">
        <f t="shared" si="28"/>
        <v>0</v>
      </c>
      <c r="O95" s="236" t="str">
        <f t="shared" si="29"/>
        <v>Transable</v>
      </c>
      <c r="P95" s="195" t="str">
        <f t="shared" si="34"/>
        <v>EXPORTABLE</v>
      </c>
      <c r="Q95" s="237">
        <f t="shared" si="35"/>
        <v>0</v>
      </c>
      <c r="R95" s="195">
        <f t="shared" si="30"/>
        <v>0</v>
      </c>
      <c r="S95" s="195">
        <f t="shared" si="31"/>
        <v>0</v>
      </c>
      <c r="T95" s="195">
        <f t="shared" si="32"/>
        <v>0</v>
      </c>
      <c r="U95" s="195">
        <f>IF(Q95=1,D95/[1]COU!FA99,0)</f>
        <v>0</v>
      </c>
      <c r="V95" s="196"/>
      <c r="W95" s="195">
        <f>[1]COU!$FE99/[1]COU!$FA99</f>
        <v>3.3538178780197755E-2</v>
      </c>
      <c r="X95" s="195">
        <f>[1]COU!$FB99/[1]COU!$FA99</f>
        <v>6.7025078430837812E-2</v>
      </c>
      <c r="Y95" s="195">
        <f>IF([1]EQOUN!DI99&gt;0,[1]COU!FD99/[1]EQOUN!DI99,0)</f>
        <v>0</v>
      </c>
      <c r="Z95" s="195">
        <f>IF([1]EQOUN!DI99&gt;0,[1]COU!$FG$10/[1]EQOUN!DI99,0)</f>
        <v>0</v>
      </c>
      <c r="AA95" s="197">
        <f>IF([1]COU!$EY99&gt;0,[1]COU!$FC99/[1]COU!$EY99,0)</f>
        <v>5.1654997111836236E-2</v>
      </c>
      <c r="AB95" s="195"/>
      <c r="AC95" s="197">
        <f>IF([1]COU!EY99&gt;0,[1]EQOUM!N99/[1]COU!EY99,0)</f>
        <v>4.8938940308557832E-2</v>
      </c>
      <c r="AD95" s="197">
        <f>IF([1]EQOUN!DJ99&gt;0,[1]EQOUN!DP99/[1]EQOUN!DJ99,0)</f>
        <v>6.9515558902880331E-5</v>
      </c>
      <c r="AE95" s="197">
        <f>IF([1]EQOUN!F99&gt;0,[1]EQOUN!N99/[1]EQOUN!F99,0)</f>
        <v>0.26583312511560009</v>
      </c>
      <c r="AF95" s="195">
        <f>[1]COU!$FJ99/[1]COU!$FA99</f>
        <v>0.25450038342168424</v>
      </c>
      <c r="AG95" s="196"/>
      <c r="AH95" s="238">
        <f t="shared" si="36"/>
        <v>1.06451132</v>
      </c>
      <c r="AI95" s="238">
        <f t="shared" si="37"/>
        <v>602.91999999999996</v>
      </c>
      <c r="AJ95" s="238">
        <f t="shared" si="38"/>
        <v>641.81516505439993</v>
      </c>
      <c r="AK95" s="156"/>
      <c r="AL95" s="239">
        <v>1</v>
      </c>
      <c r="AM95" s="280" t="str">
        <f t="shared" si="39"/>
        <v>-</v>
      </c>
      <c r="AN95" s="280" t="str">
        <f t="shared" si="40"/>
        <v>-</v>
      </c>
      <c r="AO95" s="280"/>
      <c r="AP95" s="280">
        <v>1</v>
      </c>
      <c r="AQ95" s="280" t="str">
        <f t="shared" si="41"/>
        <v>-</v>
      </c>
      <c r="AR95" s="280" t="str">
        <f t="shared" si="42"/>
        <v>-</v>
      </c>
      <c r="AS95" s="280"/>
      <c r="AT95" s="280">
        <v>1</v>
      </c>
      <c r="AU95" s="280">
        <f t="shared" si="43"/>
        <v>641.77325273362624</v>
      </c>
      <c r="AV95" s="280">
        <f t="shared" si="44"/>
        <v>602.87538386008885</v>
      </c>
      <c r="AW95" s="280"/>
      <c r="AX95" s="280">
        <v>1</v>
      </c>
      <c r="AY95" s="280">
        <f t="shared" si="45"/>
        <v>802.04936052832386</v>
      </c>
      <c r="AZ95" s="240">
        <f t="shared" si="50"/>
        <v>773.49111493308465</v>
      </c>
      <c r="BA95" s="241"/>
      <c r="BB95" s="242">
        <v>1</v>
      </c>
      <c r="BC95" s="283" t="str">
        <f t="shared" si="46"/>
        <v>-</v>
      </c>
      <c r="BD95" s="283"/>
      <c r="BE95" s="283">
        <v>1</v>
      </c>
      <c r="BF95" s="283" t="str">
        <f t="shared" si="47"/>
        <v>-</v>
      </c>
      <c r="BG95" s="283"/>
      <c r="BH95" s="283">
        <v>1</v>
      </c>
      <c r="BI95" s="283">
        <f t="shared" si="48"/>
        <v>641.77054891448881</v>
      </c>
      <c r="BJ95" s="283"/>
      <c r="BK95" s="283">
        <v>1</v>
      </c>
      <c r="BL95" s="283">
        <f t="shared" si="49"/>
        <v>812.38627998748473</v>
      </c>
      <c r="BM95" s="243"/>
      <c r="BN95" s="244"/>
    </row>
    <row r="96" spans="1:66" ht="18" x14ac:dyDescent="0.2">
      <c r="A96" s="188" t="str">
        <f>[1]COU!$B100</f>
        <v xml:space="preserve">Artículos de hormigón, cemento y yeso y otros productos minerales no metálicos n.c.p. </v>
      </c>
      <c r="B96" s="189" t="str">
        <f>[1]COU!$A100</f>
        <v>NP091</v>
      </c>
      <c r="C96" s="190"/>
      <c r="D96" s="191">
        <f>[1]COU!$EY100-[1]EQOUN!$DI100</f>
        <v>14093.448140612678</v>
      </c>
      <c r="E96" s="233">
        <f>[1]COU!$EY100/[1]COU!$FA100</f>
        <v>0.14319271100583883</v>
      </c>
      <c r="F96" s="234">
        <f>[1]EQOUM!U100/[1]COU!FA100</f>
        <v>0.16299791436465025</v>
      </c>
      <c r="G96" s="234">
        <f>[1]EQOUN!DI100/[1]COU!FA100</f>
        <v>5.9836899868307647E-2</v>
      </c>
      <c r="H96" s="192">
        <f>IF([1]COU!$ET100&gt;0,[1]EQOUN!$DI100/[1]COU!$ET100,0)</f>
        <v>6.9837057453785767E-2</v>
      </c>
      <c r="I96" s="192">
        <f>([1]EQOUN!$DI100-[1]COU!$EY100)/[1]COU!$FA100</f>
        <v>-8.3355811137531169E-2</v>
      </c>
      <c r="J96" s="192" t="str">
        <f t="shared" si="33"/>
        <v>IMPORTABLE</v>
      </c>
      <c r="K96" s="192" t="str">
        <f t="shared" si="26"/>
        <v>No transable</v>
      </c>
      <c r="L96" s="235"/>
      <c r="M96" s="192" t="str">
        <f t="shared" si="27"/>
        <v>No transable</v>
      </c>
      <c r="N96" s="235">
        <f t="shared" si="28"/>
        <v>0</v>
      </c>
      <c r="O96" s="236" t="str">
        <f t="shared" si="29"/>
        <v>No transable</v>
      </c>
      <c r="P96" s="195" t="str">
        <f t="shared" si="34"/>
        <v>No transable</v>
      </c>
      <c r="Q96" s="237">
        <f t="shared" si="35"/>
        <v>1</v>
      </c>
      <c r="R96" s="195">
        <f t="shared" si="30"/>
        <v>0.14319271100583883</v>
      </c>
      <c r="S96" s="195">
        <f t="shared" si="31"/>
        <v>0.16299791436465025</v>
      </c>
      <c r="T96" s="195">
        <f t="shared" si="32"/>
        <v>6.9837057453785767E-2</v>
      </c>
      <c r="U96" s="195">
        <f>IF(Q96=1,D96/[1]COU!FA100,0)</f>
        <v>8.3355811137531169E-2</v>
      </c>
      <c r="V96" s="196"/>
      <c r="W96" s="195">
        <f>[1]COU!$FE100/[1]COU!$FA100</f>
        <v>0</v>
      </c>
      <c r="X96" s="195">
        <f>[1]COU!$FB100/[1]COU!$FA100</f>
        <v>0.14655726159735302</v>
      </c>
      <c r="Y96" s="195">
        <f>IF([1]EQOUN!DI100&gt;0,[1]COU!FD100/[1]EQOUN!DI100,0)</f>
        <v>0</v>
      </c>
      <c r="Z96" s="195">
        <f>IF([1]EQOUN!DI100&gt;0,[1]COU!$FG$10/[1]EQOUN!DI100,0)</f>
        <v>0</v>
      </c>
      <c r="AA96" s="197">
        <f>IF([1]COU!$EY100&gt;0,[1]COU!$FC100/[1]COU!$EY100,0)</f>
        <v>3.6910829150172235E-2</v>
      </c>
      <c r="AB96" s="195"/>
      <c r="AC96" s="197">
        <f>IF([1]COU!EY100&gt;0,[1]EQOUM!N100/[1]COU!EY100,0)</f>
        <v>0.54919401706136295</v>
      </c>
      <c r="AD96" s="197">
        <f>IF([1]EQOUN!DJ100&gt;0,[1]EQOUN!DP100/[1]EQOUN!DJ100,0)</f>
        <v>4.6184838772072391E-2</v>
      </c>
      <c r="AE96" s="197">
        <f>IF([1]EQOUN!F100&gt;0,[1]EQOUN!N100/[1]EQOUN!F100,0)</f>
        <v>0.12947429030247032</v>
      </c>
      <c r="AF96" s="195">
        <f>[1]COU!$FJ100/[1]COU!$FA100</f>
        <v>0.18957510450843812</v>
      </c>
      <c r="AG96" s="196"/>
      <c r="AH96" s="238">
        <f t="shared" si="36"/>
        <v>1.06451132</v>
      </c>
      <c r="AI96" s="238">
        <f t="shared" si="37"/>
        <v>602.91999999999996</v>
      </c>
      <c r="AJ96" s="238">
        <f t="shared" si="38"/>
        <v>641.81516505439993</v>
      </c>
      <c r="AK96" s="156"/>
      <c r="AL96" s="239">
        <v>1</v>
      </c>
      <c r="AM96" s="280" t="str">
        <f t="shared" si="39"/>
        <v>-</v>
      </c>
      <c r="AN96" s="280" t="str">
        <f t="shared" si="40"/>
        <v>-</v>
      </c>
      <c r="AO96" s="280"/>
      <c r="AP96" s="280">
        <v>1</v>
      </c>
      <c r="AQ96" s="280" t="str">
        <f t="shared" si="41"/>
        <v>-</v>
      </c>
      <c r="AR96" s="280" t="str">
        <f t="shared" si="42"/>
        <v>-</v>
      </c>
      <c r="AS96" s="280"/>
      <c r="AT96" s="280">
        <v>1</v>
      </c>
      <c r="AU96" s="280" t="str">
        <f t="shared" si="43"/>
        <v>-</v>
      </c>
      <c r="AV96" s="280" t="str">
        <f t="shared" si="44"/>
        <v>-</v>
      </c>
      <c r="AW96" s="280"/>
      <c r="AX96" s="280">
        <v>1</v>
      </c>
      <c r="AY96" s="280" t="str">
        <f t="shared" si="45"/>
        <v>-</v>
      </c>
      <c r="AZ96" s="240" t="str">
        <f t="shared" si="50"/>
        <v>-</v>
      </c>
      <c r="BA96" s="241"/>
      <c r="BB96" s="242">
        <v>1</v>
      </c>
      <c r="BC96" s="283" t="str">
        <f t="shared" si="46"/>
        <v>-</v>
      </c>
      <c r="BD96" s="283"/>
      <c r="BE96" s="283">
        <v>1</v>
      </c>
      <c r="BF96" s="283" t="str">
        <f t="shared" si="47"/>
        <v>-</v>
      </c>
      <c r="BG96" s="283"/>
      <c r="BH96" s="283">
        <v>1</v>
      </c>
      <c r="BI96" s="283" t="str">
        <f t="shared" si="48"/>
        <v>-</v>
      </c>
      <c r="BJ96" s="283"/>
      <c r="BK96" s="283">
        <v>1</v>
      </c>
      <c r="BL96" s="283" t="str">
        <f t="shared" si="49"/>
        <v>-</v>
      </c>
      <c r="BM96" s="243"/>
      <c r="BN96" s="244"/>
    </row>
    <row r="97" spans="1:66" ht="18" x14ac:dyDescent="0.2">
      <c r="A97" s="188" t="str">
        <f>[1]COU!$B101</f>
        <v xml:space="preserve">Productos Básicos de Hierro y Acero </v>
      </c>
      <c r="B97" s="189" t="str">
        <f>[1]COU!$A101</f>
        <v>NP092</v>
      </c>
      <c r="C97" s="190"/>
      <c r="D97" s="191">
        <f>[1]COU!$EY101-[1]EQOUN!$DI101</f>
        <v>243401.69558354001</v>
      </c>
      <c r="E97" s="233">
        <f>[1]COU!$EY101/[1]COU!$FA101</f>
        <v>0.72763747122428124</v>
      </c>
      <c r="F97" s="234">
        <f>[1]EQOUM!U101/[1]COU!FA101</f>
        <v>0.54421245386930361</v>
      </c>
      <c r="G97" s="234">
        <f>[1]EQOUN!DI101/[1]COU!FA101</f>
        <v>0.15578701418559296</v>
      </c>
      <c r="H97" s="192">
        <f>IF([1]COU!$ET101&gt;0,[1]EQOUN!$DI101/[1]COU!$ET101,0)</f>
        <v>0.57198402029039119</v>
      </c>
      <c r="I97" s="192">
        <f>([1]EQOUN!$DI101-[1]COU!$EY101)/[1]COU!$FA101</f>
        <v>-0.57185045703868831</v>
      </c>
      <c r="J97" s="192" t="str">
        <f t="shared" si="33"/>
        <v>IMPORTABLE</v>
      </c>
      <c r="K97" s="192" t="str">
        <f t="shared" si="26"/>
        <v>Transable</v>
      </c>
      <c r="L97" s="235"/>
      <c r="M97" s="192" t="str">
        <f t="shared" si="27"/>
        <v>Transable</v>
      </c>
      <c r="N97" s="235">
        <f t="shared" si="28"/>
        <v>0</v>
      </c>
      <c r="O97" s="236" t="str">
        <f t="shared" si="29"/>
        <v>Transable</v>
      </c>
      <c r="P97" s="195" t="str">
        <f t="shared" si="34"/>
        <v>IMPORTABLE</v>
      </c>
      <c r="Q97" s="237">
        <f t="shared" si="35"/>
        <v>0</v>
      </c>
      <c r="R97" s="195">
        <f t="shared" si="30"/>
        <v>0</v>
      </c>
      <c r="S97" s="195">
        <f t="shared" si="31"/>
        <v>0</v>
      </c>
      <c r="T97" s="195">
        <f t="shared" si="32"/>
        <v>0</v>
      </c>
      <c r="U97" s="195">
        <f>IF(Q97=1,D97/[1]COU!FA101,0)</f>
        <v>0</v>
      </c>
      <c r="V97" s="196"/>
      <c r="W97" s="195">
        <f>[1]COU!$FE101/[1]COU!$FA101</f>
        <v>0</v>
      </c>
      <c r="X97" s="195">
        <f>[1]COU!$FB101/[1]COU!$FA101</f>
        <v>1.7571299095159081E-2</v>
      </c>
      <c r="Y97" s="195">
        <f>IF([1]EQOUN!DI101&gt;0,[1]COU!FD101/[1]EQOUN!DI101,0)</f>
        <v>0</v>
      </c>
      <c r="Z97" s="195">
        <f>IF([1]EQOUN!DI101&gt;0,[1]COU!$FG$10/[1]EQOUN!DI101,0)</f>
        <v>0</v>
      </c>
      <c r="AA97" s="197">
        <f>IF([1]COU!$EY101&gt;0,[1]COU!$FC101/[1]COU!$EY101,0)</f>
        <v>9.2393389084249947E-3</v>
      </c>
      <c r="AB97" s="195"/>
      <c r="AC97" s="197">
        <f>IF([1]COU!EY101&gt;0,[1]EQOUM!N101/[1]COU!EY101,0)</f>
        <v>0.16343112688159953</v>
      </c>
      <c r="AD97" s="197">
        <f>IF([1]EQOUN!DJ101&gt;0,[1]EQOUN!DP101/[1]EQOUN!DJ101,0)</f>
        <v>1.0639822301254095E-2</v>
      </c>
      <c r="AE97" s="197">
        <f>IF([1]EQOUN!F101&gt;0,[1]EQOUN!N101/[1]EQOUN!F101,0)</f>
        <v>9.0127224332974647E-3</v>
      </c>
      <c r="AF97" s="195">
        <f>[1]COU!$FJ101/[1]COU!$FA101</f>
        <v>0.12137333975654829</v>
      </c>
      <c r="AG97" s="196"/>
      <c r="AH97" s="238">
        <f t="shared" si="36"/>
        <v>1.06451132</v>
      </c>
      <c r="AI97" s="238">
        <f t="shared" si="37"/>
        <v>602.91999999999996</v>
      </c>
      <c r="AJ97" s="238">
        <f t="shared" si="38"/>
        <v>641.81516505439993</v>
      </c>
      <c r="AK97" s="156"/>
      <c r="AL97" s="239">
        <v>1</v>
      </c>
      <c r="AM97" s="280">
        <f t="shared" si="39"/>
        <v>740.35106007385389</v>
      </c>
      <c r="AN97" s="280">
        <f t="shared" si="40"/>
        <v>707.81257567454031</v>
      </c>
      <c r="AO97" s="280"/>
      <c r="AP97" s="280">
        <v>1</v>
      </c>
      <c r="AQ97" s="280">
        <f t="shared" si="41"/>
        <v>734.91710946437024</v>
      </c>
      <c r="AR97" s="280">
        <f t="shared" si="42"/>
        <v>702.02807373842404</v>
      </c>
      <c r="AS97" s="280"/>
      <c r="AT97" s="280">
        <v>1</v>
      </c>
      <c r="AU97" s="280" t="str">
        <f t="shared" si="43"/>
        <v>-</v>
      </c>
      <c r="AV97" s="280" t="str">
        <f t="shared" si="44"/>
        <v>-</v>
      </c>
      <c r="AW97" s="280"/>
      <c r="AX97" s="280">
        <v>1</v>
      </c>
      <c r="AY97" s="280" t="str">
        <f t="shared" si="45"/>
        <v>-</v>
      </c>
      <c r="AZ97" s="240" t="str">
        <f t="shared" si="50"/>
        <v>-</v>
      </c>
      <c r="BA97" s="241"/>
      <c r="BB97" s="242">
        <v>1</v>
      </c>
      <c r="BC97" s="283">
        <f t="shared" si="46"/>
        <v>746.70774072894028</v>
      </c>
      <c r="BD97" s="283"/>
      <c r="BE97" s="283">
        <v>1</v>
      </c>
      <c r="BF97" s="283">
        <f t="shared" si="47"/>
        <v>740.92323879282401</v>
      </c>
      <c r="BG97" s="283"/>
      <c r="BH97" s="283">
        <v>1</v>
      </c>
      <c r="BI97" s="283" t="str">
        <f t="shared" si="48"/>
        <v>-</v>
      </c>
      <c r="BJ97" s="283"/>
      <c r="BK97" s="283">
        <v>1</v>
      </c>
      <c r="BL97" s="283" t="str">
        <f t="shared" si="49"/>
        <v>-</v>
      </c>
      <c r="BM97" s="243"/>
      <c r="BN97" s="244"/>
    </row>
    <row r="98" spans="1:66" ht="18" x14ac:dyDescent="0.2">
      <c r="A98" s="188" t="str">
        <f>[1]COU!$B102</f>
        <v>Productos primarios de aluminio, zinc, oro, plata y otros semiacabados por un proceso de fundición</v>
      </c>
      <c r="B98" s="189" t="str">
        <f>[1]COU!$A102</f>
        <v>NP093</v>
      </c>
      <c r="C98" s="190"/>
      <c r="D98" s="191">
        <f>[1]COU!$EY102-[1]EQOUN!$DI102</f>
        <v>90929.097162036633</v>
      </c>
      <c r="E98" s="233">
        <f>[1]COU!$EY102/[1]COU!$FA102</f>
        <v>0.66720856724450417</v>
      </c>
      <c r="F98" s="234">
        <f>[1]EQOUM!U102/[1]COU!FA102</f>
        <v>0.42563294466517243</v>
      </c>
      <c r="G98" s="234">
        <f>[1]EQOUN!DI102/[1]COU!FA102</f>
        <v>0.24092026537917752</v>
      </c>
      <c r="H98" s="192">
        <f>IF([1]COU!$ET102&gt;0,[1]EQOUN!$DI102/[1]COU!$ET102,0)</f>
        <v>0.72393770291611814</v>
      </c>
      <c r="I98" s="192">
        <f>([1]EQOUN!$DI102-[1]COU!$EY102)/[1]COU!$FA102</f>
        <v>-0.42628830186532668</v>
      </c>
      <c r="J98" s="192" t="str">
        <f t="shared" si="33"/>
        <v>IMPORTABLE</v>
      </c>
      <c r="K98" s="192" t="str">
        <f t="shared" si="26"/>
        <v>Transable</v>
      </c>
      <c r="L98" s="235"/>
      <c r="M98" s="192" t="str">
        <f t="shared" si="27"/>
        <v>Transable</v>
      </c>
      <c r="N98" s="235">
        <f t="shared" si="28"/>
        <v>0</v>
      </c>
      <c r="O98" s="236" t="str">
        <f t="shared" si="29"/>
        <v>Transable</v>
      </c>
      <c r="P98" s="195" t="str">
        <f t="shared" si="34"/>
        <v>IMPORTABLE</v>
      </c>
      <c r="Q98" s="237">
        <f t="shared" si="35"/>
        <v>0</v>
      </c>
      <c r="R98" s="195">
        <f t="shared" si="30"/>
        <v>0</v>
      </c>
      <c r="S98" s="195">
        <f t="shared" si="31"/>
        <v>0</v>
      </c>
      <c r="T98" s="195">
        <f t="shared" si="32"/>
        <v>0</v>
      </c>
      <c r="U98" s="195">
        <f>IF(Q98=1,D98/[1]COU!FA102,0)</f>
        <v>0</v>
      </c>
      <c r="V98" s="196"/>
      <c r="W98" s="195">
        <f>[1]COU!$FE102/[1]COU!$FA102</f>
        <v>0</v>
      </c>
      <c r="X98" s="195">
        <f>[1]COU!$FB102/[1]COU!$FA102</f>
        <v>1.223652709062085E-2</v>
      </c>
      <c r="Y98" s="195">
        <f>IF([1]EQOUN!DI102&gt;0,[1]COU!FD102/[1]EQOUN!DI102,0)</f>
        <v>0</v>
      </c>
      <c r="Z98" s="195">
        <f>IF([1]EQOUN!DI102&gt;0,[1]COU!$FG$10/[1]EQOUN!DI102,0)</f>
        <v>0</v>
      </c>
      <c r="AA98" s="197">
        <f>IF([1]COU!$EY102&gt;0,[1]COU!$FC102/[1]COU!$EY102,0)</f>
        <v>8.8885544575417752E-3</v>
      </c>
      <c r="AB98" s="195"/>
      <c r="AC98" s="197">
        <f>IF([1]COU!EY102&gt;0,[1]EQOUM!N102/[1]COU!EY102,0)</f>
        <v>5.4844633589818011E-2</v>
      </c>
      <c r="AD98" s="197">
        <f>IF([1]EQOUN!DJ102&gt;0,[1]EQOUN!DP102/[1]EQOUN!DJ102,0)</f>
        <v>2.9905418121391733E-2</v>
      </c>
      <c r="AE98" s="197">
        <f>IF([1]EQOUN!F102&gt;0,[1]EQOUN!N102/[1]EQOUN!F102,0)</f>
        <v>3.1497956571446238E-2</v>
      </c>
      <c r="AF98" s="195">
        <f>[1]COU!$FJ102/[1]COU!$FA102</f>
        <v>4.7074845808874319E-2</v>
      </c>
      <c r="AG98" s="196"/>
      <c r="AH98" s="238">
        <f t="shared" si="36"/>
        <v>1.06451132</v>
      </c>
      <c r="AI98" s="238">
        <f t="shared" si="37"/>
        <v>602.91999999999996</v>
      </c>
      <c r="AJ98" s="238">
        <f t="shared" si="38"/>
        <v>641.81516505439993</v>
      </c>
      <c r="AK98" s="156"/>
      <c r="AL98" s="239">
        <v>1</v>
      </c>
      <c r="AM98" s="280">
        <f t="shared" si="39"/>
        <v>674.88209153837295</v>
      </c>
      <c r="AN98" s="280">
        <f t="shared" si="40"/>
        <v>638.12011755979711</v>
      </c>
      <c r="AO98" s="280"/>
      <c r="AP98" s="280">
        <v>1</v>
      </c>
      <c r="AQ98" s="280">
        <f t="shared" si="41"/>
        <v>655.89134356231659</v>
      </c>
      <c r="AR98" s="280">
        <f t="shared" si="42"/>
        <v>617.90425136401802</v>
      </c>
      <c r="AS98" s="280"/>
      <c r="AT98" s="280">
        <v>1</v>
      </c>
      <c r="AU98" s="280" t="str">
        <f t="shared" si="43"/>
        <v>-</v>
      </c>
      <c r="AV98" s="280" t="str">
        <f t="shared" si="44"/>
        <v>-</v>
      </c>
      <c r="AW98" s="280"/>
      <c r="AX98" s="280">
        <v>1</v>
      </c>
      <c r="AY98" s="280" t="str">
        <f t="shared" si="45"/>
        <v>-</v>
      </c>
      <c r="AZ98" s="240" t="str">
        <f t="shared" si="50"/>
        <v>-</v>
      </c>
      <c r="BA98" s="241"/>
      <c r="BB98" s="242">
        <v>1</v>
      </c>
      <c r="BC98" s="283">
        <f t="shared" si="46"/>
        <v>677.01528261419708</v>
      </c>
      <c r="BD98" s="283"/>
      <c r="BE98" s="283">
        <v>1</v>
      </c>
      <c r="BF98" s="283">
        <f t="shared" si="47"/>
        <v>656.79941641841788</v>
      </c>
      <c r="BG98" s="283"/>
      <c r="BH98" s="283">
        <v>1</v>
      </c>
      <c r="BI98" s="283" t="str">
        <f t="shared" si="48"/>
        <v>-</v>
      </c>
      <c r="BJ98" s="283"/>
      <c r="BK98" s="283">
        <v>1</v>
      </c>
      <c r="BL98" s="283" t="str">
        <f t="shared" si="49"/>
        <v>-</v>
      </c>
      <c r="BM98" s="243"/>
      <c r="BN98" s="244"/>
    </row>
    <row r="99" spans="1:66" ht="18" x14ac:dyDescent="0.2">
      <c r="A99" s="188" t="str">
        <f>[1]COU!$B103</f>
        <v>Productos metálicos para uso estructural, tanques, depósitos, recipientes de metal y generadores de vapor</v>
      </c>
      <c r="B99" s="189" t="str">
        <f>[1]COU!$A103</f>
        <v>NP094</v>
      </c>
      <c r="C99" s="190"/>
      <c r="D99" s="191">
        <f>[1]COU!$EY103-[1]EQOUN!$DI103</f>
        <v>35419.0267679846</v>
      </c>
      <c r="E99" s="233">
        <f>[1]COU!$EY103/[1]COU!$FA103</f>
        <v>0.34942611018615333</v>
      </c>
      <c r="F99" s="234">
        <f>[1]EQOUM!U103/[1]COU!FA103</f>
        <v>5.0568028305123794E-3</v>
      </c>
      <c r="G99" s="234">
        <f>[1]EQOUN!DI103/[1]COU!FA103</f>
        <v>2.5723511663497258E-2</v>
      </c>
      <c r="H99" s="192">
        <f>IF([1]COU!$ET103&gt;0,[1]EQOUN!$DI103/[1]COU!$ET103,0)</f>
        <v>3.9539723413827305E-2</v>
      </c>
      <c r="I99" s="192">
        <f>([1]EQOUN!$DI103-[1]COU!$EY103)/[1]COU!$FA103</f>
        <v>-0.32370259852265609</v>
      </c>
      <c r="J99" s="192" t="str">
        <f t="shared" si="33"/>
        <v>IMPORTABLE</v>
      </c>
      <c r="K99" s="192" t="str">
        <f t="shared" si="26"/>
        <v>No transable</v>
      </c>
      <c r="L99" s="235">
        <v>1</v>
      </c>
      <c r="M99" s="192" t="str">
        <f t="shared" si="27"/>
        <v>Transable</v>
      </c>
      <c r="N99" s="235">
        <f t="shared" si="28"/>
        <v>0</v>
      </c>
      <c r="O99" s="236" t="str">
        <f t="shared" si="29"/>
        <v>Transable</v>
      </c>
      <c r="P99" s="195" t="str">
        <f t="shared" si="34"/>
        <v>IMPORTABLE</v>
      </c>
      <c r="Q99" s="237">
        <f t="shared" si="35"/>
        <v>0</v>
      </c>
      <c r="R99" s="195">
        <f t="shared" si="30"/>
        <v>0</v>
      </c>
      <c r="S99" s="195">
        <f t="shared" si="31"/>
        <v>0</v>
      </c>
      <c r="T99" s="195">
        <f t="shared" si="32"/>
        <v>0</v>
      </c>
      <c r="U99" s="195">
        <f>IF(Q99=1,D99/[1]COU!FA103,0)</f>
        <v>0</v>
      </c>
      <c r="V99" s="196"/>
      <c r="W99" s="195">
        <f>[1]COU!$FE103/[1]COU!$FA103</f>
        <v>0</v>
      </c>
      <c r="X99" s="195">
        <f>[1]COU!$FB103/[1]COU!$FA103</f>
        <v>7.5420728012594224E-2</v>
      </c>
      <c r="Y99" s="195">
        <f>IF([1]EQOUN!DI103&gt;0,[1]COU!FD103/[1]EQOUN!DI103,0)</f>
        <v>0</v>
      </c>
      <c r="Z99" s="195">
        <f>IF([1]EQOUN!DI103&gt;0,[1]COU!$FG$10/[1]EQOUN!DI103,0)</f>
        <v>0</v>
      </c>
      <c r="AA99" s="197">
        <f>IF([1]COU!$EY103&gt;0,[1]COU!$FC103/[1]COU!$EY103,0)</f>
        <v>2.2244832182006402E-2</v>
      </c>
      <c r="AB99" s="195"/>
      <c r="AC99" s="197">
        <f>IF([1]COU!EY103&gt;0,[1]EQOUM!N103/[1]COU!EY103,0)</f>
        <v>5.5447631419124975E-2</v>
      </c>
      <c r="AD99" s="197">
        <f>IF([1]EQOUN!DJ103&gt;0,[1]EQOUN!DP103/[1]EQOUN!DJ103,0)</f>
        <v>0.1220924106453921</v>
      </c>
      <c r="AE99" s="197">
        <f>IF([1]EQOUN!F103&gt;0,[1]EQOUN!N103/[1]EQOUN!F103,0)</f>
        <v>0.19544276072466032</v>
      </c>
      <c r="AF99" s="195">
        <f>[1]COU!$FJ103/[1]COU!$FA103</f>
        <v>0.14652044426030358</v>
      </c>
      <c r="AG99" s="196"/>
      <c r="AH99" s="238">
        <f t="shared" si="36"/>
        <v>1.06451132</v>
      </c>
      <c r="AI99" s="238">
        <f t="shared" si="37"/>
        <v>602.91999999999996</v>
      </c>
      <c r="AJ99" s="238">
        <f t="shared" si="38"/>
        <v>641.81516505439993</v>
      </c>
      <c r="AK99" s="156"/>
      <c r="AL99" s="239">
        <v>1</v>
      </c>
      <c r="AM99" s="280">
        <f t="shared" si="39"/>
        <v>675.24565098961875</v>
      </c>
      <c r="AN99" s="280">
        <f t="shared" si="40"/>
        <v>638.50713071114114</v>
      </c>
      <c r="AO99" s="280"/>
      <c r="AP99" s="280">
        <v>1</v>
      </c>
      <c r="AQ99" s="280">
        <f t="shared" si="41"/>
        <v>557.40930169350656</v>
      </c>
      <c r="AR99" s="280">
        <f t="shared" si="42"/>
        <v>513.06900297795573</v>
      </c>
      <c r="AS99" s="280"/>
      <c r="AT99" s="280">
        <v>1</v>
      </c>
      <c r="AU99" s="280" t="str">
        <f t="shared" si="43"/>
        <v>-</v>
      </c>
      <c r="AV99" s="280" t="str">
        <f t="shared" si="44"/>
        <v>-</v>
      </c>
      <c r="AW99" s="280"/>
      <c r="AX99" s="280">
        <v>1</v>
      </c>
      <c r="AY99" s="280" t="str">
        <f t="shared" si="45"/>
        <v>-</v>
      </c>
      <c r="AZ99" s="240" t="str">
        <f t="shared" si="50"/>
        <v>-</v>
      </c>
      <c r="BA99" s="241"/>
      <c r="BB99" s="242">
        <v>1</v>
      </c>
      <c r="BC99" s="283">
        <f t="shared" si="46"/>
        <v>677.40229576554123</v>
      </c>
      <c r="BD99" s="283"/>
      <c r="BE99" s="283">
        <v>1</v>
      </c>
      <c r="BF99" s="283">
        <f t="shared" si="47"/>
        <v>551.9641680323557</v>
      </c>
      <c r="BG99" s="283"/>
      <c r="BH99" s="283">
        <v>1</v>
      </c>
      <c r="BI99" s="283" t="str">
        <f t="shared" si="48"/>
        <v>-</v>
      </c>
      <c r="BJ99" s="283"/>
      <c r="BK99" s="283">
        <v>1</v>
      </c>
      <c r="BL99" s="283" t="str">
        <f t="shared" si="49"/>
        <v>-</v>
      </c>
      <c r="BM99" s="243"/>
      <c r="BN99" s="244"/>
    </row>
    <row r="100" spans="1:66" ht="18" x14ac:dyDescent="0.2">
      <c r="A100" s="188" t="str">
        <f>[1]COU!$B104</f>
        <v>Otros productos de metal</v>
      </c>
      <c r="B100" s="189" t="str">
        <f>[1]COU!$A104</f>
        <v>NP095</v>
      </c>
      <c r="C100" s="190"/>
      <c r="D100" s="191">
        <f>[1]COU!$EY104-[1]EQOUN!$DI104</f>
        <v>186435.25896965966</v>
      </c>
      <c r="E100" s="233">
        <f>[1]COU!$EY104/[1]COU!$FA104</f>
        <v>0.70293309077382382</v>
      </c>
      <c r="F100" s="234">
        <f>[1]EQOUM!U104/[1]COU!FA104</f>
        <v>0.46629591512970414</v>
      </c>
      <c r="G100" s="234">
        <f>[1]EQOUN!DI104/[1]COU!FA104</f>
        <v>0.15050471461502385</v>
      </c>
      <c r="H100" s="192">
        <f>IF([1]COU!$ET104&gt;0,[1]EQOUN!$DI104/[1]COU!$ET104,0)</f>
        <v>0.50663574413949575</v>
      </c>
      <c r="I100" s="192">
        <f>([1]EQOUN!$DI104-[1]COU!$EY104)/[1]COU!$FA104</f>
        <v>-0.55242837615879992</v>
      </c>
      <c r="J100" s="192" t="str">
        <f t="shared" si="33"/>
        <v>IMPORTABLE</v>
      </c>
      <c r="K100" s="192" t="str">
        <f t="shared" si="26"/>
        <v>Transable</v>
      </c>
      <c r="L100" s="235"/>
      <c r="M100" s="192" t="str">
        <f t="shared" si="27"/>
        <v>Transable</v>
      </c>
      <c r="N100" s="235">
        <f t="shared" si="28"/>
        <v>0</v>
      </c>
      <c r="O100" s="236" t="str">
        <f t="shared" si="29"/>
        <v>Transable</v>
      </c>
      <c r="P100" s="195" t="str">
        <f t="shared" si="34"/>
        <v>IMPORTABLE</v>
      </c>
      <c r="Q100" s="237">
        <f t="shared" si="35"/>
        <v>0</v>
      </c>
      <c r="R100" s="195">
        <f t="shared" si="30"/>
        <v>0</v>
      </c>
      <c r="S100" s="195">
        <f t="shared" si="31"/>
        <v>0</v>
      </c>
      <c r="T100" s="195">
        <f t="shared" si="32"/>
        <v>0</v>
      </c>
      <c r="U100" s="195">
        <f>IF(Q100=1,D100/[1]COU!FA104,0)</f>
        <v>0</v>
      </c>
      <c r="V100" s="196"/>
      <c r="W100" s="195">
        <f>[1]COU!$FE104/[1]COU!$FA104</f>
        <v>3.5153431300894386E-6</v>
      </c>
      <c r="X100" s="195">
        <f>[1]COU!$FB104/[1]COU!$FA104</f>
        <v>2.1527267446909356E-2</v>
      </c>
      <c r="Y100" s="195">
        <f>IF([1]EQOUN!DI104&gt;0,[1]COU!FD104/[1]EQOUN!DI104,0)</f>
        <v>0</v>
      </c>
      <c r="Z100" s="195">
        <f>IF([1]EQOUN!DI104&gt;0,[1]COU!$FG$10/[1]EQOUN!DI104,0)</f>
        <v>0</v>
      </c>
      <c r="AA100" s="197">
        <f>IF([1]COU!$EY104&gt;0,[1]COU!$FC104/[1]COU!$EY104,0)</f>
        <v>2.5220055750570666E-2</v>
      </c>
      <c r="AB100" s="195"/>
      <c r="AC100" s="197">
        <f>IF([1]COU!EY104&gt;0,[1]EQOUM!N104/[1]COU!EY104,0)</f>
        <v>0.14855370053935543</v>
      </c>
      <c r="AD100" s="197">
        <f>IF([1]EQOUN!DJ104&gt;0,[1]EQOUN!DP104/[1]EQOUN!DJ104,0)</f>
        <v>2.999895950776903E-2</v>
      </c>
      <c r="AE100" s="197">
        <f>IF([1]EQOUN!F104&gt;0,[1]EQOUN!N104/[1]EQOUN!F104,0)</f>
        <v>0.15916985909002868</v>
      </c>
      <c r="AF100" s="195">
        <f>[1]COU!$FJ104/[1]COU!$FA104</f>
        <v>0.15170692939029287</v>
      </c>
      <c r="AG100" s="196"/>
      <c r="AH100" s="238">
        <f t="shared" si="36"/>
        <v>1.06451132</v>
      </c>
      <c r="AI100" s="238">
        <f t="shared" si="37"/>
        <v>602.91999999999996</v>
      </c>
      <c r="AJ100" s="238">
        <f t="shared" si="38"/>
        <v>641.81516505439993</v>
      </c>
      <c r="AK100" s="156"/>
      <c r="AL100" s="239">
        <v>1</v>
      </c>
      <c r="AM100" s="280">
        <f t="shared" si="39"/>
        <v>731.38116218358812</v>
      </c>
      <c r="AN100" s="280">
        <f t="shared" si="40"/>
        <v>698.26401783110828</v>
      </c>
      <c r="AO100" s="280"/>
      <c r="AP100" s="280">
        <v>1</v>
      </c>
      <c r="AQ100" s="280">
        <f t="shared" si="41"/>
        <v>635.41447074102803</v>
      </c>
      <c r="AR100" s="280">
        <f t="shared" si="42"/>
        <v>596.1063884475559</v>
      </c>
      <c r="AS100" s="280"/>
      <c r="AT100" s="280">
        <v>1</v>
      </c>
      <c r="AU100" s="280" t="str">
        <f t="shared" si="43"/>
        <v>-</v>
      </c>
      <c r="AV100" s="280" t="str">
        <f t="shared" si="44"/>
        <v>-</v>
      </c>
      <c r="AW100" s="280"/>
      <c r="AX100" s="280">
        <v>1</v>
      </c>
      <c r="AY100" s="280" t="str">
        <f t="shared" si="45"/>
        <v>-</v>
      </c>
      <c r="AZ100" s="240" t="str">
        <f t="shared" si="50"/>
        <v>-</v>
      </c>
      <c r="BA100" s="241"/>
      <c r="BB100" s="242">
        <v>1</v>
      </c>
      <c r="BC100" s="283">
        <f t="shared" si="46"/>
        <v>737.15918288550813</v>
      </c>
      <c r="BD100" s="283"/>
      <c r="BE100" s="283">
        <v>1</v>
      </c>
      <c r="BF100" s="283">
        <f t="shared" si="47"/>
        <v>635.00155350195587</v>
      </c>
      <c r="BG100" s="283"/>
      <c r="BH100" s="283">
        <v>1</v>
      </c>
      <c r="BI100" s="283" t="str">
        <f t="shared" si="48"/>
        <v>-</v>
      </c>
      <c r="BJ100" s="283"/>
      <c r="BK100" s="283">
        <v>1</v>
      </c>
      <c r="BL100" s="283" t="str">
        <f t="shared" si="49"/>
        <v>-</v>
      </c>
      <c r="BM100" s="243"/>
      <c r="BN100" s="244"/>
    </row>
    <row r="101" spans="1:66" ht="18" x14ac:dyDescent="0.2">
      <c r="A101" s="188" t="str">
        <f>[1]COU!$B105</f>
        <v>Componentes y tableros electrónicos, computadoras y equipo periférico</v>
      </c>
      <c r="B101" s="189" t="str">
        <f>[1]COU!$A105</f>
        <v>NP096</v>
      </c>
      <c r="C101" s="190"/>
      <c r="D101" s="191">
        <f>[1]COU!$EY105-[1]EQOUN!$DI105</f>
        <v>454585.71244063304</v>
      </c>
      <c r="E101" s="233">
        <f>[1]COU!$EY105/[1]COU!$FA105</f>
        <v>0.91306180042842111</v>
      </c>
      <c r="F101" s="234">
        <f>[1]EQOUM!U105/[1]COU!FA105</f>
        <v>5.7435839999026052E-2</v>
      </c>
      <c r="G101" s="234">
        <f>[1]EQOUN!DI105/[1]COU!FA105</f>
        <v>5.4514239526144044E-2</v>
      </c>
      <c r="H101" s="192">
        <f>IF([1]COU!$ET105&gt;0,[1]EQOUN!$DI105/[1]COU!$ET105,0)</f>
        <v>0.6270458762061295</v>
      </c>
      <c r="I101" s="192">
        <f>([1]EQOUN!$DI105-[1]COU!$EY105)/[1]COU!$FA105</f>
        <v>-0.85854756090227702</v>
      </c>
      <c r="J101" s="192" t="str">
        <f t="shared" si="33"/>
        <v>IMPORTABLE</v>
      </c>
      <c r="K101" s="192" t="str">
        <f t="shared" si="26"/>
        <v>Transable</v>
      </c>
      <c r="L101" s="235"/>
      <c r="M101" s="192" t="str">
        <f t="shared" si="27"/>
        <v>Transable</v>
      </c>
      <c r="N101" s="235">
        <f t="shared" si="28"/>
        <v>0</v>
      </c>
      <c r="O101" s="236" t="str">
        <f t="shared" si="29"/>
        <v>Transable</v>
      </c>
      <c r="P101" s="195" t="str">
        <f t="shared" si="34"/>
        <v>IMPORTABLE</v>
      </c>
      <c r="Q101" s="237">
        <f t="shared" si="35"/>
        <v>0</v>
      </c>
      <c r="R101" s="195">
        <f t="shared" si="30"/>
        <v>0</v>
      </c>
      <c r="S101" s="195">
        <f t="shared" si="31"/>
        <v>0</v>
      </c>
      <c r="T101" s="195">
        <f t="shared" si="32"/>
        <v>0</v>
      </c>
      <c r="U101" s="195">
        <f>IF(Q101=1,D101/[1]COU!FA105,0)</f>
        <v>0</v>
      </c>
      <c r="V101" s="196"/>
      <c r="W101" s="195">
        <f>[1]COU!$FE105/[1]COU!$FA105</f>
        <v>0</v>
      </c>
      <c r="X101" s="195">
        <f>[1]COU!$FB105/[1]COU!$FA105</f>
        <v>3.1787743756346534E-2</v>
      </c>
      <c r="Y101" s="195">
        <f>IF([1]EQOUN!DI105&gt;0,[1]COU!FD105/[1]EQOUN!DI105,0)</f>
        <v>0</v>
      </c>
      <c r="Z101" s="195">
        <f>IF([1]EQOUN!DI105&gt;0,[1]COU!$FG$10/[1]EQOUN!DI105,0)</f>
        <v>0</v>
      </c>
      <c r="AA101" s="197">
        <f>IF([1]COU!$EY105&gt;0,[1]COU!$FC105/[1]COU!$EY105,0)</f>
        <v>5.25307133060703E-4</v>
      </c>
      <c r="AB101" s="195"/>
      <c r="AC101" s="197">
        <f>IF([1]COU!EY105&gt;0,[1]EQOUM!N105/[1]COU!EY105,0)</f>
        <v>2.7478050097854822E-2</v>
      </c>
      <c r="AD101" s="197">
        <f>IF([1]EQOUN!DJ105&gt;0,[1]EQOUN!DP105/[1]EQOUN!DJ105,0)</f>
        <v>1.0927051371134312E-4</v>
      </c>
      <c r="AE101" s="197">
        <f>IF([1]EQOUN!F105&gt;0,[1]EQOUN!N105/[1]EQOUN!F105,0)</f>
        <v>1.1907181817144254E-2</v>
      </c>
      <c r="AF101" s="195">
        <f>[1]COU!$FJ105/[1]COU!$FA105</f>
        <v>2.6124345829831024E-2</v>
      </c>
      <c r="AG101" s="196"/>
      <c r="AH101" s="238">
        <f t="shared" si="36"/>
        <v>1.06451132</v>
      </c>
      <c r="AI101" s="238">
        <f t="shared" si="37"/>
        <v>602.91999999999996</v>
      </c>
      <c r="AJ101" s="238">
        <f t="shared" si="38"/>
        <v>641.81516505439993</v>
      </c>
      <c r="AK101" s="156"/>
      <c r="AL101" s="239">
        <v>1</v>
      </c>
      <c r="AM101" s="280">
        <f t="shared" si="39"/>
        <v>658.38223101939855</v>
      </c>
      <c r="AN101" s="280">
        <f t="shared" si="40"/>
        <v>620.5558292589277</v>
      </c>
      <c r="AO101" s="280"/>
      <c r="AP101" s="280">
        <v>1</v>
      </c>
      <c r="AQ101" s="280">
        <f t="shared" si="41"/>
        <v>651.20315295820592</v>
      </c>
      <c r="AR101" s="280">
        <f t="shared" si="42"/>
        <v>612.91361939562455</v>
      </c>
      <c r="AS101" s="280"/>
      <c r="AT101" s="280">
        <v>1</v>
      </c>
      <c r="AU101" s="280" t="str">
        <f t="shared" si="43"/>
        <v>-</v>
      </c>
      <c r="AV101" s="280" t="str">
        <f t="shared" si="44"/>
        <v>-</v>
      </c>
      <c r="AW101" s="280"/>
      <c r="AX101" s="280">
        <v>1</v>
      </c>
      <c r="AY101" s="280" t="str">
        <f t="shared" si="45"/>
        <v>-</v>
      </c>
      <c r="AZ101" s="240" t="str">
        <f t="shared" si="50"/>
        <v>-</v>
      </c>
      <c r="BA101" s="241"/>
      <c r="BB101" s="242">
        <v>1</v>
      </c>
      <c r="BC101" s="283">
        <f t="shared" si="46"/>
        <v>659.45099431332767</v>
      </c>
      <c r="BD101" s="283"/>
      <c r="BE101" s="283">
        <v>1</v>
      </c>
      <c r="BF101" s="283">
        <f t="shared" si="47"/>
        <v>651.80878445002452</v>
      </c>
      <c r="BG101" s="283"/>
      <c r="BH101" s="283">
        <v>1</v>
      </c>
      <c r="BI101" s="283" t="str">
        <f t="shared" si="48"/>
        <v>-</v>
      </c>
      <c r="BJ101" s="283"/>
      <c r="BK101" s="283">
        <v>1</v>
      </c>
      <c r="BL101" s="283" t="str">
        <f t="shared" si="49"/>
        <v>-</v>
      </c>
      <c r="BM101" s="243"/>
      <c r="BN101" s="244"/>
    </row>
    <row r="102" spans="1:66" ht="18" x14ac:dyDescent="0.2">
      <c r="A102" s="188" t="str">
        <f>[1]COU!$B106</f>
        <v>Equipos de comunicaciones y aparatos electrónicos de consumo</v>
      </c>
      <c r="B102" s="189" t="str">
        <f>[1]COU!$A106</f>
        <v>NP097</v>
      </c>
      <c r="C102" s="190"/>
      <c r="D102" s="191">
        <f>[1]COU!$EY106-[1]EQOUN!$DI106</f>
        <v>304782.42795350461</v>
      </c>
      <c r="E102" s="233">
        <f>[1]COU!$EY106/[1]COU!$FA106</f>
        <v>0.97553208772806865</v>
      </c>
      <c r="F102" s="234">
        <f>[1]EQOUM!U106/[1]COU!FA106</f>
        <v>0.10814036229158347</v>
      </c>
      <c r="G102" s="234">
        <f>[1]EQOUN!DI106/[1]COU!FA106</f>
        <v>2.2957424377553617E-2</v>
      </c>
      <c r="H102" s="192">
        <f>IF([1]COU!$ET106&gt;0,[1]EQOUN!$DI106/[1]COU!$ET106,0)</f>
        <v>0.93826658042621036</v>
      </c>
      <c r="I102" s="192">
        <f>([1]EQOUN!$DI106-[1]COU!$EY106)/[1]COU!$FA106</f>
        <v>-0.95257466335051499</v>
      </c>
      <c r="J102" s="192" t="str">
        <f t="shared" si="33"/>
        <v>IMPORTABLE</v>
      </c>
      <c r="K102" s="192" t="str">
        <f t="shared" si="26"/>
        <v>Transable</v>
      </c>
      <c r="L102" s="235"/>
      <c r="M102" s="192" t="str">
        <f t="shared" si="27"/>
        <v>Transable</v>
      </c>
      <c r="N102" s="235">
        <f t="shared" si="28"/>
        <v>0</v>
      </c>
      <c r="O102" s="236" t="str">
        <f t="shared" si="29"/>
        <v>Transable</v>
      </c>
      <c r="P102" s="195" t="str">
        <f t="shared" si="34"/>
        <v>IMPORTABLE</v>
      </c>
      <c r="Q102" s="237">
        <f t="shared" si="35"/>
        <v>0</v>
      </c>
      <c r="R102" s="195">
        <f t="shared" si="30"/>
        <v>0</v>
      </c>
      <c r="S102" s="195">
        <f t="shared" si="31"/>
        <v>0</v>
      </c>
      <c r="T102" s="195">
        <f t="shared" si="32"/>
        <v>0</v>
      </c>
      <c r="U102" s="195">
        <f>IF(Q102=1,D102/[1]COU!FA106,0)</f>
        <v>0</v>
      </c>
      <c r="V102" s="196"/>
      <c r="W102" s="195">
        <f>[1]COU!$FE106/[1]COU!$FA106</f>
        <v>5.2496128565995342E-3</v>
      </c>
      <c r="X102" s="195">
        <f>[1]COU!$FB106/[1]COU!$FA106</f>
        <v>5.2726865898433853E-2</v>
      </c>
      <c r="Y102" s="195">
        <f>IF([1]EQOUN!DI106&gt;0,[1]COU!FD106/[1]EQOUN!DI106,0)</f>
        <v>0</v>
      </c>
      <c r="Z102" s="195">
        <f>IF([1]EQOUN!DI106&gt;0,[1]COU!$FG$10/[1]EQOUN!DI106,0)</f>
        <v>0</v>
      </c>
      <c r="AA102" s="197">
        <f>IF([1]COU!$EY106&gt;0,[1]COU!$FC106/[1]COU!$EY106,0)</f>
        <v>4.8348076819247264E-2</v>
      </c>
      <c r="AB102" s="195"/>
      <c r="AC102" s="197">
        <f>IF([1]COU!EY106&gt;0,[1]EQOUM!N106/[1]COU!EY106,0)</f>
        <v>0.1410863319756776</v>
      </c>
      <c r="AD102" s="197">
        <f>IF([1]EQOUN!DJ106&gt;0,[1]EQOUN!DP106/[1]EQOUN!DJ106,0)</f>
        <v>2.5075031179250258E-2</v>
      </c>
      <c r="AE102" s="197">
        <f>IF([1]EQOUN!F106&gt;0,[1]EQOUN!N106/[1]EQOUN!F106,0)</f>
        <v>3.6832535237938981E-2</v>
      </c>
      <c r="AF102" s="195">
        <f>[1]COU!$FJ106/[1]COU!$FA106</f>
        <v>0.13853403854540802</v>
      </c>
      <c r="AG102" s="196"/>
      <c r="AH102" s="238">
        <f t="shared" si="36"/>
        <v>1.06451132</v>
      </c>
      <c r="AI102" s="238">
        <f t="shared" si="37"/>
        <v>602.91999999999996</v>
      </c>
      <c r="AJ102" s="238">
        <f t="shared" si="38"/>
        <v>641.81516505439993</v>
      </c>
      <c r="AK102" s="156"/>
      <c r="AL102" s="239">
        <v>1</v>
      </c>
      <c r="AM102" s="280">
        <f t="shared" si="39"/>
        <v>726.87893632917542</v>
      </c>
      <c r="AN102" s="280">
        <f t="shared" si="40"/>
        <v>693.47134744388939</v>
      </c>
      <c r="AO102" s="280"/>
      <c r="AP102" s="280">
        <v>1</v>
      </c>
      <c r="AQ102" s="280">
        <f t="shared" si="41"/>
        <v>704.6718641835173</v>
      </c>
      <c r="AR102" s="280">
        <f t="shared" si="42"/>
        <v>669.83166776077951</v>
      </c>
      <c r="AS102" s="280"/>
      <c r="AT102" s="280">
        <v>1</v>
      </c>
      <c r="AU102" s="280" t="str">
        <f t="shared" si="43"/>
        <v>-</v>
      </c>
      <c r="AV102" s="280" t="str">
        <f t="shared" si="44"/>
        <v>-</v>
      </c>
      <c r="AW102" s="280"/>
      <c r="AX102" s="280">
        <v>1</v>
      </c>
      <c r="AY102" s="280" t="str">
        <f t="shared" si="45"/>
        <v>-</v>
      </c>
      <c r="AZ102" s="240" t="str">
        <f t="shared" si="50"/>
        <v>-</v>
      </c>
      <c r="BA102" s="241"/>
      <c r="BB102" s="242">
        <v>1</v>
      </c>
      <c r="BC102" s="283">
        <f t="shared" si="46"/>
        <v>732.36651249828935</v>
      </c>
      <c r="BD102" s="283"/>
      <c r="BE102" s="283">
        <v>1</v>
      </c>
      <c r="BF102" s="283">
        <f t="shared" si="47"/>
        <v>708.72683281517948</v>
      </c>
      <c r="BG102" s="283"/>
      <c r="BH102" s="283">
        <v>1</v>
      </c>
      <c r="BI102" s="283" t="str">
        <f t="shared" si="48"/>
        <v>-</v>
      </c>
      <c r="BJ102" s="283"/>
      <c r="BK102" s="283">
        <v>1</v>
      </c>
      <c r="BL102" s="283" t="str">
        <f t="shared" si="49"/>
        <v>-</v>
      </c>
      <c r="BM102" s="243"/>
      <c r="BN102" s="244"/>
    </row>
    <row r="103" spans="1:66" ht="18" x14ac:dyDescent="0.2">
      <c r="A103" s="188" t="str">
        <f>[1]COU!$B107</f>
        <v>Equipo de medición, prueba, navegación y control y de relojes</v>
      </c>
      <c r="B103" s="189" t="str">
        <f>[1]COU!$A107</f>
        <v>NP098</v>
      </c>
      <c r="C103" s="190"/>
      <c r="D103" s="191">
        <f>[1]COU!$EY107-[1]EQOUN!$DI107</f>
        <v>46786.925317651039</v>
      </c>
      <c r="E103" s="233">
        <f>[1]COU!$EY107/[1]COU!$FA107</f>
        <v>0.81805249961371673</v>
      </c>
      <c r="F103" s="234">
        <f>[1]EQOUM!U107/[1]COU!FA107</f>
        <v>8.8890443841389361E-2</v>
      </c>
      <c r="G103" s="234">
        <f>[1]EQOUN!DI107/[1]COU!FA107</f>
        <v>0.17756389535863168</v>
      </c>
      <c r="H103" s="192">
        <f>IF([1]COU!$ET107&gt;0,[1]EQOUN!$DI107/[1]COU!$ET107,0)</f>
        <v>0.97590730832605566</v>
      </c>
      <c r="I103" s="192">
        <f>([1]EQOUN!$DI107-[1]COU!$EY107)/[1]COU!$FA107</f>
        <v>-0.64048860425508503</v>
      </c>
      <c r="J103" s="192" t="str">
        <f t="shared" si="33"/>
        <v>IMPORTABLE</v>
      </c>
      <c r="K103" s="192" t="str">
        <f t="shared" si="26"/>
        <v>Transable</v>
      </c>
      <c r="L103" s="235"/>
      <c r="M103" s="192" t="str">
        <f t="shared" si="27"/>
        <v>Transable</v>
      </c>
      <c r="N103" s="235">
        <f t="shared" si="28"/>
        <v>0</v>
      </c>
      <c r="O103" s="236" t="str">
        <f t="shared" si="29"/>
        <v>Transable</v>
      </c>
      <c r="P103" s="195" t="str">
        <f t="shared" si="34"/>
        <v>IMPORTABLE</v>
      </c>
      <c r="Q103" s="237">
        <f t="shared" si="35"/>
        <v>0</v>
      </c>
      <c r="R103" s="195">
        <f t="shared" si="30"/>
        <v>0</v>
      </c>
      <c r="S103" s="195">
        <f t="shared" si="31"/>
        <v>0</v>
      </c>
      <c r="T103" s="195">
        <f t="shared" si="32"/>
        <v>0</v>
      </c>
      <c r="U103" s="195">
        <f>IF(Q103=1,D103/[1]COU!FA107,0)</f>
        <v>0</v>
      </c>
      <c r="V103" s="196"/>
      <c r="W103" s="195">
        <f>[1]COU!$FE107/[1]COU!$FA107</f>
        <v>0</v>
      </c>
      <c r="X103" s="195">
        <f>[1]COU!$FB107/[1]COU!$FA107</f>
        <v>4.6902315897830088E-2</v>
      </c>
      <c r="Y103" s="195">
        <f>IF([1]EQOUN!DI107&gt;0,[1]COU!FD107/[1]EQOUN!DI107,0)</f>
        <v>0</v>
      </c>
      <c r="Z103" s="195">
        <f>IF([1]EQOUN!DI107&gt;0,[1]COU!$FG$10/[1]EQOUN!DI107,0)</f>
        <v>0</v>
      </c>
      <c r="AA103" s="197">
        <f>IF([1]COU!$EY107&gt;0,[1]COU!$FC107/[1]COU!$EY107,0)</f>
        <v>1.3035398199150139E-2</v>
      </c>
      <c r="AB103" s="195"/>
      <c r="AC103" s="197">
        <f>IF([1]COU!EY107&gt;0,[1]EQOUM!N107/[1]COU!EY107,0)</f>
        <v>0.10641425030407516</v>
      </c>
      <c r="AD103" s="197">
        <f>IF([1]EQOUN!DJ107&gt;0,[1]EQOUN!DP107/[1]EQOUN!DJ107,0)</f>
        <v>2.8977774574270618E-2</v>
      </c>
      <c r="AE103" s="197">
        <f>IF([1]EQOUN!F107&gt;0,[1]EQOUN!N107/[1]EQOUN!F107,0)</f>
        <v>4.0283245110748003E-2</v>
      </c>
      <c r="AF103" s="195">
        <f>[1]COU!$FJ107/[1]COU!$FA107</f>
        <v>9.4382010653446438E-2</v>
      </c>
      <c r="AG103" s="196"/>
      <c r="AH103" s="238">
        <f t="shared" si="36"/>
        <v>1.06451132</v>
      </c>
      <c r="AI103" s="238">
        <f t="shared" si="37"/>
        <v>602.91999999999996</v>
      </c>
      <c r="AJ103" s="238">
        <f t="shared" si="38"/>
        <v>641.81516505439993</v>
      </c>
      <c r="AK103" s="156"/>
      <c r="AL103" s="239">
        <v>1</v>
      </c>
      <c r="AM103" s="280">
        <f t="shared" si="39"/>
        <v>705.97444484773291</v>
      </c>
      <c r="AN103" s="280">
        <f t="shared" si="40"/>
        <v>671.21827962305019</v>
      </c>
      <c r="AO103" s="280"/>
      <c r="AP103" s="280">
        <v>1</v>
      </c>
      <c r="AQ103" s="280">
        <f t="shared" si="41"/>
        <v>681.68687070556075</v>
      </c>
      <c r="AR103" s="280">
        <f t="shared" si="42"/>
        <v>645.36388201336865</v>
      </c>
      <c r="AS103" s="280"/>
      <c r="AT103" s="280">
        <v>1</v>
      </c>
      <c r="AU103" s="280" t="str">
        <f t="shared" si="43"/>
        <v>-</v>
      </c>
      <c r="AV103" s="280" t="str">
        <f t="shared" si="44"/>
        <v>-</v>
      </c>
      <c r="AW103" s="280"/>
      <c r="AX103" s="280">
        <v>1</v>
      </c>
      <c r="AY103" s="280" t="str">
        <f t="shared" si="45"/>
        <v>-</v>
      </c>
      <c r="AZ103" s="240" t="str">
        <f t="shared" si="50"/>
        <v>-</v>
      </c>
      <c r="BA103" s="241"/>
      <c r="BB103" s="242">
        <v>1</v>
      </c>
      <c r="BC103" s="283">
        <f t="shared" si="46"/>
        <v>710.11344467745016</v>
      </c>
      <c r="BD103" s="283"/>
      <c r="BE103" s="283">
        <v>1</v>
      </c>
      <c r="BF103" s="283">
        <f t="shared" si="47"/>
        <v>684.25904706776851</v>
      </c>
      <c r="BG103" s="283"/>
      <c r="BH103" s="283">
        <v>1</v>
      </c>
      <c r="BI103" s="283" t="str">
        <f t="shared" si="48"/>
        <v>-</v>
      </c>
      <c r="BJ103" s="283"/>
      <c r="BK103" s="283">
        <v>1</v>
      </c>
      <c r="BL103" s="283" t="str">
        <f t="shared" si="49"/>
        <v>-</v>
      </c>
      <c r="BM103" s="243"/>
      <c r="BN103" s="244"/>
    </row>
    <row r="104" spans="1:66" ht="18" x14ac:dyDescent="0.2">
      <c r="A104" s="188" t="str">
        <f>[1]COU!$B108</f>
        <v>Equipo de irradiación, electrónico, médico y terapéutico</v>
      </c>
      <c r="B104" s="189" t="str">
        <f>[1]COU!$A108</f>
        <v>NP099</v>
      </c>
      <c r="C104" s="190"/>
      <c r="D104" s="191">
        <f>[1]COU!$EY108-[1]EQOUN!$DI108</f>
        <v>-3540.7216391331731</v>
      </c>
      <c r="E104" s="233">
        <f>[1]COU!$EY108/[1]COU!$FA108</f>
        <v>0.43830384667873795</v>
      </c>
      <c r="F104" s="234">
        <f>[1]EQOUM!U108/[1]COU!FA108</f>
        <v>3.0111245672581874E-2</v>
      </c>
      <c r="G104" s="234">
        <f>[1]EQOUN!DI108/[1]COU!FA108</f>
        <v>0.56258456955573122</v>
      </c>
      <c r="H104" s="192">
        <f>IF([1]COU!$ET108&gt;0,[1]EQOUN!$DI108/[1]COU!$ET108,0)</f>
        <v>1.0015816669372151</v>
      </c>
      <c r="I104" s="192">
        <f>([1]EQOUN!$DI108-[1]COU!$EY108)/[1]COU!$FA108</f>
        <v>0.12428072287699325</v>
      </c>
      <c r="J104" s="192" t="str">
        <f t="shared" si="33"/>
        <v>EXPORTABLE</v>
      </c>
      <c r="K104" s="192" t="str">
        <f t="shared" si="26"/>
        <v>Transable</v>
      </c>
      <c r="L104" s="235"/>
      <c r="M104" s="192" t="str">
        <f t="shared" si="27"/>
        <v>Transable</v>
      </c>
      <c r="N104" s="235">
        <f t="shared" si="28"/>
        <v>0</v>
      </c>
      <c r="O104" s="236" t="str">
        <f t="shared" si="29"/>
        <v>Transable</v>
      </c>
      <c r="P104" s="195" t="str">
        <f t="shared" si="34"/>
        <v>EXPORTABLE</v>
      </c>
      <c r="Q104" s="237">
        <f t="shared" si="35"/>
        <v>0</v>
      </c>
      <c r="R104" s="195">
        <f t="shared" si="30"/>
        <v>0</v>
      </c>
      <c r="S104" s="195">
        <f t="shared" si="31"/>
        <v>0</v>
      </c>
      <c r="T104" s="195">
        <f t="shared" si="32"/>
        <v>0</v>
      </c>
      <c r="U104" s="195">
        <f>IF(Q104=1,D104/[1]COU!FA108,0)</f>
        <v>0</v>
      </c>
      <c r="V104" s="196"/>
      <c r="W104" s="195">
        <f>[1]COU!$FE108/[1]COU!$FA108</f>
        <v>0</v>
      </c>
      <c r="X104" s="195">
        <f>[1]COU!$FB108/[1]COU!$FA108</f>
        <v>3.3666870983448706E-3</v>
      </c>
      <c r="Y104" s="195">
        <f>IF([1]EQOUN!DI108&gt;0,[1]COU!FD108/[1]EQOUN!DI108,0)</f>
        <v>0</v>
      </c>
      <c r="Z104" s="195">
        <f>IF([1]EQOUN!DI108&gt;0,[1]COU!$FG$10/[1]EQOUN!DI108,0)</f>
        <v>0</v>
      </c>
      <c r="AA104" s="197">
        <f>IF([1]COU!$EY108&gt;0,[1]COU!$FC108/[1]COU!$EY108,0)</f>
        <v>1.4264555876734447E-3</v>
      </c>
      <c r="AB104" s="195"/>
      <c r="AC104" s="197">
        <f>IF([1]COU!EY108&gt;0,[1]EQOUM!N108/[1]COU!EY108,0)</f>
        <v>0.19446940866145457</v>
      </c>
      <c r="AD104" s="197">
        <f>IF([1]EQOUN!DJ108&gt;0,[1]EQOUN!DP108/[1]EQOUN!DJ108,0)</f>
        <v>1.4332995370825127E-2</v>
      </c>
      <c r="AE104" s="197">
        <f>IF([1]EQOUN!F108&gt;0,[1]EQOUN!N108/[1]EQOUN!F108,0)</f>
        <v>1.4535235428723578E-2</v>
      </c>
      <c r="AF104" s="195">
        <f>[1]COU!$FJ108/[1]COU!$FA108</f>
        <v>9.3401075705587991E-2</v>
      </c>
      <c r="AG104" s="196"/>
      <c r="AH104" s="238">
        <f t="shared" si="36"/>
        <v>1.06451132</v>
      </c>
      <c r="AI104" s="238">
        <f t="shared" si="37"/>
        <v>602.91999999999996</v>
      </c>
      <c r="AJ104" s="238">
        <f t="shared" si="38"/>
        <v>641.81516505439993</v>
      </c>
      <c r="AK104" s="156"/>
      <c r="AL104" s="239">
        <v>1</v>
      </c>
      <c r="AM104" s="280" t="str">
        <f t="shared" si="39"/>
        <v>-</v>
      </c>
      <c r="AN104" s="280" t="str">
        <f t="shared" si="40"/>
        <v>-</v>
      </c>
      <c r="AO104" s="280"/>
      <c r="AP104" s="280">
        <v>1</v>
      </c>
      <c r="AQ104" s="280" t="str">
        <f t="shared" si="41"/>
        <v>-</v>
      </c>
      <c r="AR104" s="280" t="str">
        <f t="shared" si="42"/>
        <v>-</v>
      </c>
      <c r="AS104" s="280"/>
      <c r="AT104" s="280">
        <v>1</v>
      </c>
      <c r="AU104" s="280">
        <f t="shared" si="43"/>
        <v>633.17351548542206</v>
      </c>
      <c r="AV104" s="280">
        <f t="shared" si="44"/>
        <v>593.72086621034987</v>
      </c>
      <c r="AW104" s="280"/>
      <c r="AX104" s="280">
        <v>1</v>
      </c>
      <c r="AY104" s="280">
        <f t="shared" si="45"/>
        <v>641.93709963010804</v>
      </c>
      <c r="AZ104" s="240">
        <f t="shared" si="50"/>
        <v>603.0498007361407</v>
      </c>
      <c r="BA104" s="241"/>
      <c r="BB104" s="242">
        <v>1</v>
      </c>
      <c r="BC104" s="283" t="str">
        <f t="shared" si="46"/>
        <v>-</v>
      </c>
      <c r="BD104" s="283"/>
      <c r="BE104" s="283">
        <v>1</v>
      </c>
      <c r="BF104" s="283" t="str">
        <f t="shared" si="47"/>
        <v>-</v>
      </c>
      <c r="BG104" s="283"/>
      <c r="BH104" s="283">
        <v>1</v>
      </c>
      <c r="BI104" s="283">
        <f t="shared" si="48"/>
        <v>632.61603126474984</v>
      </c>
      <c r="BJ104" s="283"/>
      <c r="BK104" s="283">
        <v>1</v>
      </c>
      <c r="BL104" s="283">
        <f t="shared" si="49"/>
        <v>641.94496579054066</v>
      </c>
      <c r="BM104" s="243"/>
      <c r="BN104" s="244"/>
    </row>
    <row r="105" spans="1:66" ht="18" x14ac:dyDescent="0.2">
      <c r="A105" s="188" t="str">
        <f>[1]COU!$B109</f>
        <v>Instrumentos ópticos, fotográfico, soportes magnéticos y ópticos</v>
      </c>
      <c r="B105" s="189" t="str">
        <f>[1]COU!$A109</f>
        <v>NP100</v>
      </c>
      <c r="C105" s="190"/>
      <c r="D105" s="191">
        <f>[1]COU!$EY109-[1]EQOUN!$DI109</f>
        <v>-8124.1621968457603</v>
      </c>
      <c r="E105" s="233">
        <f>[1]COU!$EY109/[1]COU!$FA109</f>
        <v>0.36190700623294869</v>
      </c>
      <c r="F105" s="234">
        <f>[1]EQOUM!U109/[1]COU!FA109</f>
        <v>2.4987937509858282E-3</v>
      </c>
      <c r="G105" s="234">
        <f>[1]EQOUN!DI109/[1]COU!FA109</f>
        <v>0.63145622665384549</v>
      </c>
      <c r="H105" s="192">
        <f>IF([1]COU!$ET109&gt;0,[1]EQOUN!$DI109/[1]COU!$ET109,0)</f>
        <v>0.98959905973261841</v>
      </c>
      <c r="I105" s="192">
        <f>([1]EQOUN!$DI109-[1]COU!$EY109)/[1]COU!$FA109</f>
        <v>0.26954922042089685</v>
      </c>
      <c r="J105" s="192" t="str">
        <f t="shared" si="33"/>
        <v>EXPORTABLE</v>
      </c>
      <c r="K105" s="192" t="str">
        <f t="shared" si="26"/>
        <v>Transable</v>
      </c>
      <c r="L105" s="235"/>
      <c r="M105" s="192" t="str">
        <f t="shared" si="27"/>
        <v>Transable</v>
      </c>
      <c r="N105" s="235">
        <f t="shared" si="28"/>
        <v>0</v>
      </c>
      <c r="O105" s="236" t="str">
        <f t="shared" si="29"/>
        <v>Transable</v>
      </c>
      <c r="P105" s="195" t="str">
        <f t="shared" si="34"/>
        <v>EXPORTABLE</v>
      </c>
      <c r="Q105" s="237">
        <f t="shared" si="35"/>
        <v>0</v>
      </c>
      <c r="R105" s="195">
        <f t="shared" si="30"/>
        <v>0</v>
      </c>
      <c r="S105" s="195">
        <f t="shared" si="31"/>
        <v>0</v>
      </c>
      <c r="T105" s="195">
        <f t="shared" si="32"/>
        <v>0</v>
      </c>
      <c r="U105" s="195">
        <f>IF(Q105=1,D105/[1]COU!FA109,0)</f>
        <v>0</v>
      </c>
      <c r="V105" s="196"/>
      <c r="W105" s="195">
        <f>[1]COU!$FE109/[1]COU!$FA109</f>
        <v>0</v>
      </c>
      <c r="X105" s="195">
        <f>[1]COU!$FB109/[1]COU!$FA109</f>
        <v>2.2193545912343689E-2</v>
      </c>
      <c r="Y105" s="195">
        <f>IF([1]EQOUN!DI109&gt;0,[1]COU!FD109/[1]EQOUN!DI109,0)</f>
        <v>0</v>
      </c>
      <c r="Z105" s="195">
        <f>IF([1]EQOUN!DI109&gt;0,[1]COU!$FG$10/[1]EQOUN!DI109,0)</f>
        <v>0</v>
      </c>
      <c r="AA105" s="197">
        <f>IF([1]COU!$EY109&gt;0,[1]COU!$FC109/[1]COU!$EY109,0)</f>
        <v>5.0626753815346285E-3</v>
      </c>
      <c r="AB105" s="195"/>
      <c r="AC105" s="197">
        <f>IF([1]COU!EY109&gt;0,[1]EQOUM!N109/[1]COU!EY109,0)</f>
        <v>7.3247307465262701E-2</v>
      </c>
      <c r="AD105" s="197">
        <f>IF([1]EQOUN!DJ109&gt;0,[1]EQOUN!DP109/[1]EQOUN!DJ109,0)</f>
        <v>3.266881793568306E-4</v>
      </c>
      <c r="AE105" s="197">
        <f>IF([1]EQOUN!F109&gt;0,[1]EQOUN!N109/[1]EQOUN!F109,0)</f>
        <v>3.5772997635541313E-3</v>
      </c>
      <c r="AF105" s="195">
        <f>[1]COU!$FJ109/[1]COU!$FA109</f>
        <v>2.8775929401689316E-2</v>
      </c>
      <c r="AG105" s="196"/>
      <c r="AH105" s="238">
        <f t="shared" si="36"/>
        <v>1.06451132</v>
      </c>
      <c r="AI105" s="238">
        <f t="shared" si="37"/>
        <v>602.91999999999996</v>
      </c>
      <c r="AJ105" s="238">
        <f t="shared" si="38"/>
        <v>641.81516505439993</v>
      </c>
      <c r="AK105" s="156"/>
      <c r="AL105" s="239">
        <v>1</v>
      </c>
      <c r="AM105" s="280" t="str">
        <f t="shared" si="39"/>
        <v>-</v>
      </c>
      <c r="AN105" s="280" t="str">
        <f t="shared" si="40"/>
        <v>-</v>
      </c>
      <c r="AO105" s="280"/>
      <c r="AP105" s="280">
        <v>1</v>
      </c>
      <c r="AQ105" s="280" t="str">
        <f t="shared" si="41"/>
        <v>-</v>
      </c>
      <c r="AR105" s="280" t="str">
        <f t="shared" si="42"/>
        <v>-</v>
      </c>
      <c r="AS105" s="280"/>
      <c r="AT105" s="280">
        <v>1</v>
      </c>
      <c r="AU105" s="280">
        <f t="shared" si="43"/>
        <v>641.61819821730205</v>
      </c>
      <c r="AV105" s="280">
        <f t="shared" si="44"/>
        <v>602.71032657224475</v>
      </c>
      <c r="AW105" s="280"/>
      <c r="AX105" s="280">
        <v>1</v>
      </c>
      <c r="AY105" s="280">
        <f t="shared" si="45"/>
        <v>643.77502379074417</v>
      </c>
      <c r="AZ105" s="240">
        <f t="shared" si="50"/>
        <v>605.00629181043928</v>
      </c>
      <c r="BA105" s="241"/>
      <c r="BB105" s="242">
        <v>1</v>
      </c>
      <c r="BC105" s="283" t="str">
        <f t="shared" si="46"/>
        <v>-</v>
      </c>
      <c r="BD105" s="283"/>
      <c r="BE105" s="283">
        <v>1</v>
      </c>
      <c r="BF105" s="283" t="str">
        <f t="shared" si="47"/>
        <v>-</v>
      </c>
      <c r="BG105" s="283"/>
      <c r="BH105" s="283">
        <v>1</v>
      </c>
      <c r="BI105" s="283">
        <f t="shared" si="48"/>
        <v>641.60549162664472</v>
      </c>
      <c r="BJ105" s="283"/>
      <c r="BK105" s="283">
        <v>1</v>
      </c>
      <c r="BL105" s="283">
        <f t="shared" si="49"/>
        <v>643.90145686483925</v>
      </c>
      <c r="BM105" s="243"/>
      <c r="BN105" s="244"/>
    </row>
    <row r="106" spans="1:66" ht="18" x14ac:dyDescent="0.2">
      <c r="A106" s="188" t="str">
        <f>[1]COU!$B110</f>
        <v>Motores, generadores, transformadores eléctricos, aparatos de distribución y control de la energía eléctrica</v>
      </c>
      <c r="B106" s="189" t="str">
        <f>[1]COU!$A110</f>
        <v>NP101</v>
      </c>
      <c r="C106" s="190"/>
      <c r="D106" s="191">
        <f>[1]COU!$EY110-[1]EQOUN!$DI110</f>
        <v>78688.63544443663</v>
      </c>
      <c r="E106" s="233">
        <f>[1]COU!$EY110/[1]COU!$FA110</f>
        <v>0.65156815370028687</v>
      </c>
      <c r="F106" s="234">
        <f>[1]EQOUM!U110/[1]COU!FA110</f>
        <v>0.17057670540219341</v>
      </c>
      <c r="G106" s="234">
        <f>[1]EQOUN!DI110/[1]COU!FA110</f>
        <v>0.24872834671206986</v>
      </c>
      <c r="H106" s="192">
        <f>IF([1]COU!$ET110&gt;0,[1]EQOUN!$DI110/[1]COU!$ET110,0)</f>
        <v>0.71385078417349757</v>
      </c>
      <c r="I106" s="192">
        <f>([1]EQOUN!$DI110-[1]COU!$EY110)/[1]COU!$FA110</f>
        <v>-0.40283980698821703</v>
      </c>
      <c r="J106" s="192" t="str">
        <f t="shared" si="33"/>
        <v>IMPORTABLE</v>
      </c>
      <c r="K106" s="192" t="str">
        <f t="shared" si="26"/>
        <v>Transable</v>
      </c>
      <c r="L106" s="235"/>
      <c r="M106" s="192" t="str">
        <f t="shared" si="27"/>
        <v>Transable</v>
      </c>
      <c r="N106" s="235">
        <f t="shared" si="28"/>
        <v>0</v>
      </c>
      <c r="O106" s="236" t="str">
        <f t="shared" si="29"/>
        <v>Transable</v>
      </c>
      <c r="P106" s="195" t="str">
        <f t="shared" si="34"/>
        <v>IMPORTABLE</v>
      </c>
      <c r="Q106" s="237">
        <f t="shared" si="35"/>
        <v>0</v>
      </c>
      <c r="R106" s="195">
        <f t="shared" si="30"/>
        <v>0</v>
      </c>
      <c r="S106" s="195">
        <f t="shared" si="31"/>
        <v>0</v>
      </c>
      <c r="T106" s="195">
        <f t="shared" si="32"/>
        <v>0</v>
      </c>
      <c r="U106" s="195">
        <f>IF(Q106=1,D106/[1]COU!FA110,0)</f>
        <v>0</v>
      </c>
      <c r="V106" s="196"/>
      <c r="W106" s="195">
        <f>[1]COU!$FE110/[1]COU!$FA110</f>
        <v>0</v>
      </c>
      <c r="X106" s="195">
        <f>[1]COU!$FB110/[1]COU!$FA110</f>
        <v>3.6423730993289133E-2</v>
      </c>
      <c r="Y106" s="195">
        <f>IF([1]EQOUN!DI110&gt;0,[1]COU!FD110/[1]EQOUN!DI110,0)</f>
        <v>0</v>
      </c>
      <c r="Z106" s="195">
        <f>IF([1]EQOUN!DI110&gt;0,[1]COU!$FG$10/[1]EQOUN!DI110,0)</f>
        <v>0</v>
      </c>
      <c r="AA106" s="197">
        <f>IF([1]COU!$EY110&gt;0,[1]COU!$FC110/[1]COU!$EY110,0)</f>
        <v>8.0641410257338945E-3</v>
      </c>
      <c r="AB106" s="195"/>
      <c r="AC106" s="197">
        <f>IF([1]COU!EY110&gt;0,[1]EQOUM!N110/[1]COU!EY110,0)</f>
        <v>0.15476752297899701</v>
      </c>
      <c r="AD106" s="197">
        <f>IF([1]EQOUN!DJ110&gt;0,[1]EQOUN!DP110/[1]EQOUN!DJ110,0)</f>
        <v>6.9601420346472875E-2</v>
      </c>
      <c r="AE106" s="197">
        <f>IF([1]EQOUN!F110&gt;0,[1]EQOUN!N110/[1]EQOUN!F110,0)</f>
        <v>0.11453446849574152</v>
      </c>
      <c r="AF106" s="195">
        <f>[1]COU!$FJ110/[1]COU!$FA110</f>
        <v>0.14074901780980259</v>
      </c>
      <c r="AG106" s="196"/>
      <c r="AH106" s="238">
        <f t="shared" si="36"/>
        <v>1.06451132</v>
      </c>
      <c r="AI106" s="238">
        <f t="shared" si="37"/>
        <v>602.91999999999996</v>
      </c>
      <c r="AJ106" s="238">
        <f t="shared" si="38"/>
        <v>641.81516505439993</v>
      </c>
      <c r="AK106" s="156"/>
      <c r="AL106" s="239">
        <v>1</v>
      </c>
      <c r="AM106" s="280">
        <f t="shared" si="39"/>
        <v>735.12760000889682</v>
      </c>
      <c r="AN106" s="280">
        <f t="shared" si="40"/>
        <v>702.2521433058256</v>
      </c>
      <c r="AO106" s="280"/>
      <c r="AP106" s="280">
        <v>1</v>
      </c>
      <c r="AQ106" s="280">
        <f t="shared" si="41"/>
        <v>666.07247826344428</v>
      </c>
      <c r="AR106" s="280">
        <f t="shared" si="42"/>
        <v>628.74218450381329</v>
      </c>
      <c r="AS106" s="280"/>
      <c r="AT106" s="280">
        <v>1</v>
      </c>
      <c r="AU106" s="280" t="str">
        <f t="shared" si="43"/>
        <v>-</v>
      </c>
      <c r="AV106" s="280" t="str">
        <f t="shared" si="44"/>
        <v>-</v>
      </c>
      <c r="AW106" s="280"/>
      <c r="AX106" s="280">
        <v>1</v>
      </c>
      <c r="AY106" s="280" t="str">
        <f t="shared" si="45"/>
        <v>-</v>
      </c>
      <c r="AZ106" s="240" t="str">
        <f t="shared" si="50"/>
        <v>-</v>
      </c>
      <c r="BA106" s="241"/>
      <c r="BB106" s="242">
        <v>1</v>
      </c>
      <c r="BC106" s="283">
        <f t="shared" si="46"/>
        <v>741.14730836022557</v>
      </c>
      <c r="BD106" s="283"/>
      <c r="BE106" s="283">
        <v>1</v>
      </c>
      <c r="BF106" s="283">
        <f t="shared" si="47"/>
        <v>667.63734955821315</v>
      </c>
      <c r="BG106" s="283"/>
      <c r="BH106" s="283">
        <v>1</v>
      </c>
      <c r="BI106" s="283" t="str">
        <f t="shared" si="48"/>
        <v>-</v>
      </c>
      <c r="BJ106" s="283"/>
      <c r="BK106" s="283">
        <v>1</v>
      </c>
      <c r="BL106" s="283" t="str">
        <f t="shared" si="49"/>
        <v>-</v>
      </c>
      <c r="BM106" s="243"/>
      <c r="BN106" s="244"/>
    </row>
    <row r="107" spans="1:66" ht="18" x14ac:dyDescent="0.2">
      <c r="A107" s="188" t="str">
        <f>[1]COU!$B111</f>
        <v>Pilas, baterías, acumuladores, cables y dispositivos de cableado</v>
      </c>
      <c r="B107" s="189" t="str">
        <f>[1]COU!$A111</f>
        <v>NP102</v>
      </c>
      <c r="C107" s="190"/>
      <c r="D107" s="191">
        <f>[1]COU!$EY111-[1]EQOUN!$DI111</f>
        <v>-15503.812196203813</v>
      </c>
      <c r="E107" s="233">
        <f>[1]COU!$EY111/[1]COU!$FA111</f>
        <v>0.39696450916570053</v>
      </c>
      <c r="F107" s="234">
        <f>[1]EQOUM!U111/[1]COU!FA111</f>
        <v>1.0151988961721063E-3</v>
      </c>
      <c r="G107" s="234">
        <f>[1]EQOUN!DI111/[1]COU!FA111</f>
        <v>0.46439572814470015</v>
      </c>
      <c r="H107" s="192">
        <f>IF([1]COU!$ET111&gt;0,[1]EQOUN!$DI111/[1]COU!$ET111,0)</f>
        <v>0.77009684372342468</v>
      </c>
      <c r="I107" s="192">
        <f>([1]EQOUN!$DI111-[1]COU!$EY111)/[1]COU!$FA111</f>
        <v>6.7431218978999605E-2</v>
      </c>
      <c r="J107" s="192" t="str">
        <f t="shared" si="33"/>
        <v>EXPORTABLE</v>
      </c>
      <c r="K107" s="192" t="str">
        <f t="shared" si="26"/>
        <v>Transable</v>
      </c>
      <c r="L107" s="235"/>
      <c r="M107" s="192" t="str">
        <f t="shared" si="27"/>
        <v>Transable</v>
      </c>
      <c r="N107" s="235">
        <f t="shared" si="28"/>
        <v>0</v>
      </c>
      <c r="O107" s="236" t="str">
        <f t="shared" si="29"/>
        <v>Transable</v>
      </c>
      <c r="P107" s="195" t="str">
        <f t="shared" si="34"/>
        <v>EXPORTABLE</v>
      </c>
      <c r="Q107" s="237">
        <f t="shared" si="35"/>
        <v>0</v>
      </c>
      <c r="R107" s="195">
        <f t="shared" si="30"/>
        <v>0</v>
      </c>
      <c r="S107" s="195">
        <f t="shared" si="31"/>
        <v>0</v>
      </c>
      <c r="T107" s="195">
        <f t="shared" si="32"/>
        <v>0</v>
      </c>
      <c r="U107" s="195">
        <f>IF(Q107=1,D107/[1]COU!FA111,0)</f>
        <v>0</v>
      </c>
      <c r="V107" s="196"/>
      <c r="W107" s="195">
        <f>[1]COU!$FE111/[1]COU!$FA111</f>
        <v>2.6804300989209237E-3</v>
      </c>
      <c r="X107" s="195">
        <f>[1]COU!$FB111/[1]COU!$FA111</f>
        <v>1.1938946702922341E-2</v>
      </c>
      <c r="Y107" s="195">
        <f>IF([1]EQOUN!DI111&gt;0,[1]COU!FD111/[1]EQOUN!DI111,0)</f>
        <v>0</v>
      </c>
      <c r="Z107" s="195">
        <f>IF([1]EQOUN!DI111&gt;0,[1]COU!$FG$10/[1]EQOUN!DI111,0)</f>
        <v>0</v>
      </c>
      <c r="AA107" s="197">
        <f>IF([1]COU!$EY111&gt;0,[1]COU!$FC111/[1]COU!$EY111,0)</f>
        <v>6.0337948088341711E-2</v>
      </c>
      <c r="AB107" s="195"/>
      <c r="AC107" s="197">
        <f>IF([1]COU!EY111&gt;0,[1]EQOUM!N111/[1]COU!EY111,0)</f>
        <v>0.13500156580757733</v>
      </c>
      <c r="AD107" s="197">
        <f>IF([1]EQOUN!DJ111&gt;0,[1]EQOUN!DP111/[1]EQOUN!DJ111,0)</f>
        <v>5.4537856410597912E-3</v>
      </c>
      <c r="AE107" s="197">
        <f>IF([1]EQOUN!F111&gt;0,[1]EQOUN!N111/[1]EQOUN!F111,0)</f>
        <v>9.5407003901174847E-2</v>
      </c>
      <c r="AF107" s="195">
        <f>[1]COU!$FJ111/[1]COU!$FA111</f>
        <v>0.11112468731824349</v>
      </c>
      <c r="AG107" s="196"/>
      <c r="AH107" s="238">
        <f t="shared" si="36"/>
        <v>1.06451132</v>
      </c>
      <c r="AI107" s="238">
        <f t="shared" si="37"/>
        <v>602.91999999999996</v>
      </c>
      <c r="AJ107" s="238">
        <f t="shared" si="38"/>
        <v>641.81516505439993</v>
      </c>
      <c r="AK107" s="156"/>
      <c r="AL107" s="239">
        <v>1</v>
      </c>
      <c r="AM107" s="280" t="str">
        <f t="shared" si="39"/>
        <v>-</v>
      </c>
      <c r="AN107" s="280" t="str">
        <f t="shared" si="40"/>
        <v>-</v>
      </c>
      <c r="AO107" s="280"/>
      <c r="AP107" s="280">
        <v>1</v>
      </c>
      <c r="AQ107" s="280" t="str">
        <f t="shared" si="41"/>
        <v>-</v>
      </c>
      <c r="AR107" s="280" t="str">
        <f t="shared" si="42"/>
        <v>-</v>
      </c>
      <c r="AS107" s="280"/>
      <c r="AT107" s="280">
        <v>1</v>
      </c>
      <c r="AU107" s="280">
        <f t="shared" si="43"/>
        <v>638.52696861569211</v>
      </c>
      <c r="AV107" s="280">
        <f t="shared" si="44"/>
        <v>599.41967766861183</v>
      </c>
      <c r="AW107" s="280"/>
      <c r="AX107" s="280">
        <v>1</v>
      </c>
      <c r="AY107" s="280">
        <f t="shared" si="45"/>
        <v>696.04975940778854</v>
      </c>
      <c r="AZ107" s="240">
        <f t="shared" si="50"/>
        <v>660.65333962479019</v>
      </c>
      <c r="BA107" s="241"/>
      <c r="BB107" s="242">
        <v>1</v>
      </c>
      <c r="BC107" s="283" t="str">
        <f t="shared" si="46"/>
        <v>-</v>
      </c>
      <c r="BD107" s="283"/>
      <c r="BE107" s="283">
        <v>1</v>
      </c>
      <c r="BF107" s="283" t="str">
        <f t="shared" si="47"/>
        <v>-</v>
      </c>
      <c r="BG107" s="283"/>
      <c r="BH107" s="283">
        <v>1</v>
      </c>
      <c r="BI107" s="283">
        <f t="shared" si="48"/>
        <v>638.31484272301179</v>
      </c>
      <c r="BJ107" s="283"/>
      <c r="BK107" s="283">
        <v>1</v>
      </c>
      <c r="BL107" s="283">
        <f t="shared" si="49"/>
        <v>699.54850467919016</v>
      </c>
      <c r="BM107" s="243"/>
      <c r="BN107" s="244"/>
    </row>
    <row r="108" spans="1:66" ht="18" x14ac:dyDescent="0.2">
      <c r="A108" s="188" t="str">
        <f>[1]COU!$B112</f>
        <v>Equipo eléctrico de iluminación</v>
      </c>
      <c r="B108" s="189" t="str">
        <f>[1]COU!$A112</f>
        <v>NP103</v>
      </c>
      <c r="C108" s="190"/>
      <c r="D108" s="191">
        <f>[1]COU!$EY112-[1]EQOUN!$DI112</f>
        <v>17062.932504291875</v>
      </c>
      <c r="E108" s="233">
        <f>[1]COU!$EY112/[1]COU!$FA112</f>
        <v>0.56101805979977126</v>
      </c>
      <c r="F108" s="234">
        <f>[1]EQOUM!U112/[1]COU!FA112</f>
        <v>2.1425518733356352E-2</v>
      </c>
      <c r="G108" s="234">
        <f>[1]EQOUN!DI112/[1]COU!FA112</f>
        <v>0.11287524311172878</v>
      </c>
      <c r="H108" s="192">
        <f>IF([1]COU!$ET112&gt;0,[1]EQOUN!$DI112/[1]COU!$ET112,0)</f>
        <v>0.25712958273464293</v>
      </c>
      <c r="I108" s="192">
        <f>([1]EQOUN!$DI112-[1]COU!$EY112)/[1]COU!$FA112</f>
        <v>-0.44814281668804251</v>
      </c>
      <c r="J108" s="192" t="str">
        <f t="shared" si="33"/>
        <v>IMPORTABLE</v>
      </c>
      <c r="K108" s="192" t="str">
        <f t="shared" si="26"/>
        <v>No transable</v>
      </c>
      <c r="L108" s="235">
        <v>1</v>
      </c>
      <c r="M108" s="192" t="str">
        <f t="shared" si="27"/>
        <v>Transable</v>
      </c>
      <c r="N108" s="235">
        <f t="shared" si="28"/>
        <v>0</v>
      </c>
      <c r="O108" s="236" t="str">
        <f t="shared" si="29"/>
        <v>Transable</v>
      </c>
      <c r="P108" s="195" t="str">
        <f t="shared" si="34"/>
        <v>IMPORTABLE</v>
      </c>
      <c r="Q108" s="237">
        <f t="shared" si="35"/>
        <v>0</v>
      </c>
      <c r="R108" s="195">
        <f t="shared" si="30"/>
        <v>0</v>
      </c>
      <c r="S108" s="195">
        <f t="shared" si="31"/>
        <v>0</v>
      </c>
      <c r="T108" s="195">
        <f t="shared" si="32"/>
        <v>0</v>
      </c>
      <c r="U108" s="195">
        <f>IF(Q108=1,D108/[1]COU!FA112,0)</f>
        <v>0</v>
      </c>
      <c r="V108" s="196"/>
      <c r="W108" s="195">
        <f>[1]COU!$FE112/[1]COU!$FA112</f>
        <v>3.5542441688963249E-5</v>
      </c>
      <c r="X108" s="195">
        <f>[1]COU!$FB112/[1]COU!$FA112</f>
        <v>8.3691944355901354E-2</v>
      </c>
      <c r="Y108" s="195">
        <f>IF([1]EQOUN!DI112&gt;0,[1]COU!FD112/[1]EQOUN!DI112,0)</f>
        <v>0</v>
      </c>
      <c r="Z108" s="195">
        <f>IF([1]EQOUN!DI112&gt;0,[1]COU!$FG$10/[1]EQOUN!DI112,0)</f>
        <v>0</v>
      </c>
      <c r="AA108" s="197">
        <f>IF([1]COU!$EY112&gt;0,[1]COU!$FC112/[1]COU!$EY112,0)</f>
        <v>6.3818325302523668E-2</v>
      </c>
      <c r="AB108" s="195"/>
      <c r="AC108" s="197">
        <f>IF([1]COU!EY112&gt;0,[1]EQOUM!N112/[1]COU!EY112,0)</f>
        <v>0.2978138180799989</v>
      </c>
      <c r="AD108" s="197">
        <f>IF([1]EQOUN!DJ112&gt;0,[1]EQOUN!DP112/[1]EQOUN!DJ112,0)</f>
        <v>3.6433302344938079E-2</v>
      </c>
      <c r="AE108" s="197">
        <f>IF([1]EQOUN!F112&gt;0,[1]EQOUN!N112/[1]EQOUN!F112,0)</f>
        <v>0.4536230946684412</v>
      </c>
      <c r="AF108" s="195">
        <f>[1]COU!$FJ112/[1]COU!$FA112</f>
        <v>0.36667129610149923</v>
      </c>
      <c r="AG108" s="196"/>
      <c r="AH108" s="238">
        <f t="shared" si="36"/>
        <v>1.06451132</v>
      </c>
      <c r="AI108" s="238">
        <f t="shared" si="37"/>
        <v>602.91999999999996</v>
      </c>
      <c r="AJ108" s="238">
        <f t="shared" si="38"/>
        <v>641.81516505439993</v>
      </c>
      <c r="AK108" s="156"/>
      <c r="AL108" s="239">
        <v>1</v>
      </c>
      <c r="AM108" s="280">
        <f t="shared" si="39"/>
        <v>821.37307225119287</v>
      </c>
      <c r="AN108" s="280">
        <f t="shared" si="40"/>
        <v>794.06142480649555</v>
      </c>
      <c r="AO108" s="280"/>
      <c r="AP108" s="280">
        <v>1</v>
      </c>
      <c r="AQ108" s="280">
        <f t="shared" si="41"/>
        <v>547.87463601369632</v>
      </c>
      <c r="AR108" s="280">
        <f t="shared" si="42"/>
        <v>502.91924342938222</v>
      </c>
      <c r="AS108" s="280"/>
      <c r="AT108" s="280">
        <v>1</v>
      </c>
      <c r="AU108" s="280" t="str">
        <f t="shared" si="43"/>
        <v>-</v>
      </c>
      <c r="AV108" s="280" t="str">
        <f t="shared" si="44"/>
        <v>-</v>
      </c>
      <c r="AW108" s="280"/>
      <c r="AX108" s="280">
        <v>1</v>
      </c>
      <c r="AY108" s="280" t="str">
        <f t="shared" si="45"/>
        <v>-</v>
      </c>
      <c r="AZ108" s="240" t="str">
        <f t="shared" si="50"/>
        <v>-</v>
      </c>
      <c r="BA108" s="241"/>
      <c r="BB108" s="242">
        <v>1</v>
      </c>
      <c r="BC108" s="283">
        <f t="shared" si="46"/>
        <v>832.95658986089552</v>
      </c>
      <c r="BD108" s="283"/>
      <c r="BE108" s="283">
        <v>1</v>
      </c>
      <c r="BF108" s="283">
        <f t="shared" si="47"/>
        <v>541.81440848378224</v>
      </c>
      <c r="BG108" s="283"/>
      <c r="BH108" s="283">
        <v>1</v>
      </c>
      <c r="BI108" s="283" t="str">
        <f t="shared" si="48"/>
        <v>-</v>
      </c>
      <c r="BJ108" s="283"/>
      <c r="BK108" s="283">
        <v>1</v>
      </c>
      <c r="BL108" s="283" t="str">
        <f t="shared" si="49"/>
        <v>-</v>
      </c>
      <c r="BM108" s="243"/>
      <c r="BN108" s="244"/>
    </row>
    <row r="109" spans="1:66" ht="18" x14ac:dyDescent="0.2">
      <c r="A109" s="188" t="str">
        <f>[1]COU!$B113</f>
        <v>Refrigeradoras, cocinas, lavadoras y otros aparatos de uso doméstico</v>
      </c>
      <c r="B109" s="189" t="str">
        <f>[1]COU!$A113</f>
        <v>NP104</v>
      </c>
      <c r="C109" s="190"/>
      <c r="D109" s="191">
        <f>[1]COU!$EY113-[1]EQOUN!$DI113</f>
        <v>15117.15704209113</v>
      </c>
      <c r="E109" s="233">
        <f>[1]COU!$EY113/[1]COU!$FA113</f>
        <v>0.49294679402179542</v>
      </c>
      <c r="F109" s="234">
        <f>[1]EQOUM!U113/[1]COU!FA113</f>
        <v>1.6044096745520047E-3</v>
      </c>
      <c r="G109" s="234">
        <f>[1]EQOUN!DI113/[1]COU!FA113</f>
        <v>0.3718575873787609</v>
      </c>
      <c r="H109" s="192">
        <f>IF([1]COU!$ET113&gt;0,[1]EQOUN!$DI113/[1]COU!$ET113,0)</f>
        <v>0.73336995604115163</v>
      </c>
      <c r="I109" s="192">
        <f>([1]EQOUN!$DI113-[1]COU!$EY113)/[1]COU!$FA113</f>
        <v>-0.12108920664303453</v>
      </c>
      <c r="J109" s="192" t="str">
        <f t="shared" si="33"/>
        <v>IMPORTABLE</v>
      </c>
      <c r="K109" s="192" t="str">
        <f t="shared" si="26"/>
        <v>Transable</v>
      </c>
      <c r="L109" s="235"/>
      <c r="M109" s="192" t="str">
        <f t="shared" si="27"/>
        <v>Transable</v>
      </c>
      <c r="N109" s="235">
        <f t="shared" si="28"/>
        <v>0</v>
      </c>
      <c r="O109" s="236" t="str">
        <f t="shared" si="29"/>
        <v>Transable</v>
      </c>
      <c r="P109" s="195" t="str">
        <f t="shared" si="34"/>
        <v>IMPORTABLE</v>
      </c>
      <c r="Q109" s="237">
        <f t="shared" si="35"/>
        <v>0</v>
      </c>
      <c r="R109" s="195">
        <f t="shared" si="30"/>
        <v>0</v>
      </c>
      <c r="S109" s="195">
        <f t="shared" si="31"/>
        <v>0</v>
      </c>
      <c r="T109" s="195">
        <f t="shared" si="32"/>
        <v>0</v>
      </c>
      <c r="U109" s="195">
        <f>IF(Q109=1,D109/[1]COU!FA113,0)</f>
        <v>0</v>
      </c>
      <c r="V109" s="196"/>
      <c r="W109" s="195">
        <f>[1]COU!$FE113/[1]COU!$FA113</f>
        <v>8.294712947523545E-3</v>
      </c>
      <c r="X109" s="195">
        <f>[1]COU!$FB113/[1]COU!$FA113</f>
        <v>0.1202639784665791</v>
      </c>
      <c r="Y109" s="195">
        <f>IF([1]EQOUN!DI113&gt;0,[1]COU!FD113/[1]EQOUN!DI113,0)</f>
        <v>0</v>
      </c>
      <c r="Z109" s="195">
        <f>IF([1]EQOUN!DI113&gt;0,[1]COU!$FG$10/[1]EQOUN!DI113,0)</f>
        <v>0</v>
      </c>
      <c r="AA109" s="197">
        <f>IF([1]COU!$EY113&gt;0,[1]COU!$FC113/[1]COU!$EY113,0)</f>
        <v>0.19133330325883732</v>
      </c>
      <c r="AB109" s="195"/>
      <c r="AC109" s="197">
        <f>IF([1]COU!EY113&gt;0,[1]EQOUM!N113/[1]COU!EY113,0)</f>
        <v>0.4544000734615859</v>
      </c>
      <c r="AD109" s="197">
        <f>IF([1]EQOUN!DJ113&gt;0,[1]EQOUN!DP113/[1]EQOUN!DJ113,0)</f>
        <v>1.6390089791291273E-3</v>
      </c>
      <c r="AE109" s="197">
        <f>IF([1]EQOUN!F113&gt;0,[1]EQOUN!N113/[1]EQOUN!F113,0)</f>
        <v>0.14751380574852999</v>
      </c>
      <c r="AF109" s="195">
        <f>[1]COU!$FJ113/[1]COU!$FA113</f>
        <v>0.29879337785719184</v>
      </c>
      <c r="AG109" s="196"/>
      <c r="AH109" s="238">
        <f t="shared" si="36"/>
        <v>1.06451132</v>
      </c>
      <c r="AI109" s="238">
        <f t="shared" si="37"/>
        <v>602.91999999999996</v>
      </c>
      <c r="AJ109" s="238">
        <f t="shared" si="38"/>
        <v>641.81516505439993</v>
      </c>
      <c r="AK109" s="156"/>
      <c r="AL109" s="239">
        <v>1</v>
      </c>
      <c r="AM109" s="280">
        <f t="shared" si="39"/>
        <v>915.78205734585936</v>
      </c>
      <c r="AN109" s="280">
        <f t="shared" si="40"/>
        <v>894.56085814947915</v>
      </c>
      <c r="AO109" s="280"/>
      <c r="AP109" s="280">
        <v>1</v>
      </c>
      <c r="AQ109" s="280">
        <f t="shared" si="41"/>
        <v>826.84303358395562</v>
      </c>
      <c r="AR109" s="280">
        <f t="shared" si="42"/>
        <v>799.88426056518369</v>
      </c>
      <c r="AS109" s="280"/>
      <c r="AT109" s="280">
        <v>1</v>
      </c>
      <c r="AU109" s="280" t="str">
        <f t="shared" si="43"/>
        <v>-</v>
      </c>
      <c r="AV109" s="280" t="str">
        <f t="shared" si="44"/>
        <v>-</v>
      </c>
      <c r="AW109" s="280"/>
      <c r="AX109" s="280">
        <v>1</v>
      </c>
      <c r="AY109" s="280" t="str">
        <f t="shared" si="45"/>
        <v>-</v>
      </c>
      <c r="AZ109" s="240" t="str">
        <f t="shared" si="50"/>
        <v>-</v>
      </c>
      <c r="BA109" s="241"/>
      <c r="BB109" s="242">
        <v>1</v>
      </c>
      <c r="BC109" s="283">
        <f t="shared" si="46"/>
        <v>933.45602320387911</v>
      </c>
      <c r="BD109" s="283"/>
      <c r="BE109" s="283">
        <v>1</v>
      </c>
      <c r="BF109" s="283">
        <f t="shared" si="47"/>
        <v>838.77942561958366</v>
      </c>
      <c r="BG109" s="283"/>
      <c r="BH109" s="283">
        <v>1</v>
      </c>
      <c r="BI109" s="283" t="str">
        <f t="shared" si="48"/>
        <v>-</v>
      </c>
      <c r="BJ109" s="283"/>
      <c r="BK109" s="283">
        <v>1</v>
      </c>
      <c r="BL109" s="283" t="str">
        <f t="shared" si="49"/>
        <v>-</v>
      </c>
      <c r="BM109" s="243"/>
      <c r="BN109" s="244"/>
    </row>
    <row r="110" spans="1:66" ht="18" x14ac:dyDescent="0.2">
      <c r="A110" s="188" t="str">
        <f>[1]COU!$B114</f>
        <v>Otros tipos de equipo eléctrico</v>
      </c>
      <c r="B110" s="189" t="str">
        <f>[1]COU!$A114</f>
        <v>NP105</v>
      </c>
      <c r="C110" s="190"/>
      <c r="D110" s="191">
        <f>[1]COU!$EY114-[1]EQOUN!$DI114</f>
        <v>-4565.2186331724188</v>
      </c>
      <c r="E110" s="233">
        <f>[1]COU!$EY114/[1]COU!$FA114</f>
        <v>0.43878936912005584</v>
      </c>
      <c r="F110" s="234">
        <f>[1]EQOUM!U114/[1]COU!FA114</f>
        <v>0.18305761950456156</v>
      </c>
      <c r="G110" s="234">
        <f>[1]EQOUN!DI114/[1]COU!FA114</f>
        <v>0.54620533298818119</v>
      </c>
      <c r="H110" s="192">
        <f>IF([1]COU!$ET114&gt;0,[1]EQOUN!$DI114/[1]COU!$ET114,0)</f>
        <v>0.97326262713834266</v>
      </c>
      <c r="I110" s="192">
        <f>([1]EQOUN!$DI114-[1]COU!$EY114)/[1]COU!$FA114</f>
        <v>0.10741596386812537</v>
      </c>
      <c r="J110" s="192" t="str">
        <f t="shared" si="33"/>
        <v>EXPORTABLE</v>
      </c>
      <c r="K110" s="192" t="str">
        <f t="shared" si="26"/>
        <v>Transable</v>
      </c>
      <c r="L110" s="235"/>
      <c r="M110" s="192" t="str">
        <f t="shared" si="27"/>
        <v>Transable</v>
      </c>
      <c r="N110" s="235">
        <f t="shared" si="28"/>
        <v>0</v>
      </c>
      <c r="O110" s="236" t="str">
        <f t="shared" si="29"/>
        <v>Transable</v>
      </c>
      <c r="P110" s="195" t="str">
        <f t="shared" si="34"/>
        <v>EXPORTABLE</v>
      </c>
      <c r="Q110" s="237">
        <f t="shared" si="35"/>
        <v>0</v>
      </c>
      <c r="R110" s="195">
        <f t="shared" si="30"/>
        <v>0</v>
      </c>
      <c r="S110" s="195">
        <f t="shared" si="31"/>
        <v>0</v>
      </c>
      <c r="T110" s="195">
        <f t="shared" si="32"/>
        <v>0</v>
      </c>
      <c r="U110" s="195">
        <f>IF(Q110=1,D110/[1]COU!FA114,0)</f>
        <v>0</v>
      </c>
      <c r="V110" s="196"/>
      <c r="W110" s="195">
        <f>[1]COU!$FE114/[1]COU!$FA114</f>
        <v>4.6220738753117118E-4</v>
      </c>
      <c r="X110" s="195">
        <f>[1]COU!$FB114/[1]COU!$FA114</f>
        <v>4.9439125807464901E-2</v>
      </c>
      <c r="Y110" s="195">
        <f>IF([1]EQOUN!DI114&gt;0,[1]COU!FD114/[1]EQOUN!DI114,0)</f>
        <v>0</v>
      </c>
      <c r="Z110" s="195">
        <f>IF([1]EQOUN!DI114&gt;0,[1]COU!$FG$10/[1]EQOUN!DI114,0)</f>
        <v>0</v>
      </c>
      <c r="AA110" s="197">
        <f>IF([1]COU!$EY114&gt;0,[1]COU!$FC114/[1]COU!$EY114,0)</f>
        <v>1.7199686744401817E-2</v>
      </c>
      <c r="AB110" s="195"/>
      <c r="AC110" s="197">
        <f>IF([1]COU!EY114&gt;0,[1]EQOUM!N114/[1]COU!EY114,0)</f>
        <v>0.17190117877747166</v>
      </c>
      <c r="AD110" s="197">
        <f>IF([1]EQOUN!DJ114&gt;0,[1]EQOUN!DP114/[1]EQOUN!DJ114,0)</f>
        <v>5.6071631451879659E-3</v>
      </c>
      <c r="AE110" s="197">
        <f>IF([1]EQOUN!F114&gt;0,[1]EQOUN!N114/[1]EQOUN!F114,0)</f>
        <v>3.3586140617039163E-2</v>
      </c>
      <c r="AF110" s="195">
        <f>[1]COU!$FJ114/[1]COU!$FA114</f>
        <v>9.4276003916953774E-2</v>
      </c>
      <c r="AG110" s="196"/>
      <c r="AH110" s="238">
        <f t="shared" si="36"/>
        <v>1.06451132</v>
      </c>
      <c r="AI110" s="238">
        <f t="shared" si="37"/>
        <v>602.91999999999996</v>
      </c>
      <c r="AJ110" s="238">
        <f t="shared" si="38"/>
        <v>641.81516505439993</v>
      </c>
      <c r="AK110" s="156"/>
      <c r="AL110" s="239">
        <v>1</v>
      </c>
      <c r="AM110" s="280" t="str">
        <f t="shared" si="39"/>
        <v>-</v>
      </c>
      <c r="AN110" s="280" t="str">
        <f t="shared" si="40"/>
        <v>-</v>
      </c>
      <c r="AO110" s="280"/>
      <c r="AP110" s="280">
        <v>1</v>
      </c>
      <c r="AQ110" s="280" t="str">
        <f t="shared" si="41"/>
        <v>-</v>
      </c>
      <c r="AR110" s="280" t="str">
        <f t="shared" si="42"/>
        <v>-</v>
      </c>
      <c r="AS110" s="280"/>
      <c r="AT110" s="280">
        <v>1</v>
      </c>
      <c r="AU110" s="280">
        <f t="shared" si="43"/>
        <v>638.43449425090319</v>
      </c>
      <c r="AV110" s="280">
        <f t="shared" si="44"/>
        <v>599.32123766048414</v>
      </c>
      <c r="AW110" s="280"/>
      <c r="AX110" s="280">
        <v>1</v>
      </c>
      <c r="AY110" s="280">
        <f t="shared" si="45"/>
        <v>658.68425015172841</v>
      </c>
      <c r="AZ110" s="240">
        <f t="shared" si="50"/>
        <v>620.87733204414951</v>
      </c>
      <c r="BA110" s="241"/>
      <c r="BB110" s="242">
        <v>1</v>
      </c>
      <c r="BC110" s="283" t="str">
        <f t="shared" si="46"/>
        <v>-</v>
      </c>
      <c r="BD110" s="283"/>
      <c r="BE110" s="283">
        <v>1</v>
      </c>
      <c r="BF110" s="283" t="str">
        <f t="shared" si="47"/>
        <v>-</v>
      </c>
      <c r="BG110" s="283"/>
      <c r="BH110" s="283">
        <v>1</v>
      </c>
      <c r="BI110" s="283">
        <f t="shared" si="48"/>
        <v>638.21640271488423</v>
      </c>
      <c r="BJ110" s="283"/>
      <c r="BK110" s="283">
        <v>1</v>
      </c>
      <c r="BL110" s="283">
        <f t="shared" si="49"/>
        <v>659.77249709854948</v>
      </c>
      <c r="BM110" s="243"/>
      <c r="BN110" s="244"/>
    </row>
    <row r="111" spans="1:66" ht="18" x14ac:dyDescent="0.2">
      <c r="A111" s="188" t="str">
        <f>[1]COU!$B115</f>
        <v>Maquinaria de uso general y especial, partes y piezas</v>
      </c>
      <c r="B111" s="189" t="str">
        <f>[1]COU!$A115</f>
        <v>NP106</v>
      </c>
      <c r="C111" s="190"/>
      <c r="D111" s="191">
        <f>[1]COU!$EY115-[1]EQOUN!$DI115</f>
        <v>389281.96946562961</v>
      </c>
      <c r="E111" s="233">
        <f>[1]COU!$EY115/[1]COU!$FA115</f>
        <v>0.92074232866057193</v>
      </c>
      <c r="F111" s="234">
        <f>[1]EQOUM!U115/[1]COU!FA115</f>
        <v>0.22128476843541375</v>
      </c>
      <c r="G111" s="234">
        <f>[1]EQOUN!DI115/[1]COU!FA115</f>
        <v>4.1982489208824456E-2</v>
      </c>
      <c r="H111" s="192">
        <f>IF([1]COU!$ET115&gt;0,[1]EQOUN!$DI115/[1]COU!$ET115,0)</f>
        <v>0.52969622371354663</v>
      </c>
      <c r="I111" s="192">
        <f>([1]EQOUN!$DI115-[1]COU!$EY115)/[1]COU!$FA115</f>
        <v>-0.87875983945174752</v>
      </c>
      <c r="J111" s="192" t="str">
        <f t="shared" si="33"/>
        <v>IMPORTABLE</v>
      </c>
      <c r="K111" s="192" t="str">
        <f t="shared" si="26"/>
        <v>Transable</v>
      </c>
      <c r="L111" s="235"/>
      <c r="M111" s="192" t="str">
        <f t="shared" si="27"/>
        <v>Transable</v>
      </c>
      <c r="N111" s="235">
        <f t="shared" si="28"/>
        <v>0</v>
      </c>
      <c r="O111" s="236" t="str">
        <f t="shared" si="29"/>
        <v>Transable</v>
      </c>
      <c r="P111" s="195" t="str">
        <f t="shared" si="34"/>
        <v>IMPORTABLE</v>
      </c>
      <c r="Q111" s="237">
        <f t="shared" si="35"/>
        <v>0</v>
      </c>
      <c r="R111" s="195">
        <f t="shared" si="30"/>
        <v>0</v>
      </c>
      <c r="S111" s="195">
        <f t="shared" si="31"/>
        <v>0</v>
      </c>
      <c r="T111" s="195">
        <f t="shared" si="32"/>
        <v>0</v>
      </c>
      <c r="U111" s="195">
        <f>IF(Q111=1,D111/[1]COU!FA115,0)</f>
        <v>0</v>
      </c>
      <c r="V111" s="196"/>
      <c r="W111" s="195">
        <f>[1]COU!$FE115/[1]COU!$FA115</f>
        <v>5.993956313845275E-5</v>
      </c>
      <c r="X111" s="195">
        <f>[1]COU!$FB115/[1]COU!$FA115</f>
        <v>5.217749055901847E-2</v>
      </c>
      <c r="Y111" s="195">
        <f>IF([1]EQOUN!DI115&gt;0,[1]COU!FD115/[1]EQOUN!DI115,0)</f>
        <v>0</v>
      </c>
      <c r="Z111" s="195">
        <f>IF([1]EQOUN!DI115&gt;0,[1]COU!$FG$10/[1]EQOUN!DI115,0)</f>
        <v>0</v>
      </c>
      <c r="AA111" s="197">
        <f>IF([1]COU!$EY115&gt;0,[1]COU!$FC115/[1]COU!$EY115,0)</f>
        <v>1.3100786598016648E-2</v>
      </c>
      <c r="AB111" s="195"/>
      <c r="AC111" s="197">
        <f>IF([1]COU!EY115&gt;0,[1]EQOUM!N115/[1]COU!EY115,0)</f>
        <v>0.19203876188225336</v>
      </c>
      <c r="AD111" s="197">
        <f>IF([1]EQOUN!DJ115&gt;0,[1]EQOUN!DP115/[1]EQOUN!DJ115,0)</f>
        <v>4.3970373711720592E-2</v>
      </c>
      <c r="AE111" s="197">
        <f>IF([1]EQOUN!F115&gt;0,[1]EQOUN!N115/[1]EQOUN!F115,0)</f>
        <v>0.12171631761701104</v>
      </c>
      <c r="AF111" s="195">
        <f>[1]COU!$FJ115/[1]COU!$FA115</f>
        <v>0.18646517196282211</v>
      </c>
      <c r="AG111" s="196"/>
      <c r="AH111" s="238">
        <f t="shared" si="36"/>
        <v>1.06451132</v>
      </c>
      <c r="AI111" s="238">
        <f t="shared" si="37"/>
        <v>602.91999999999996</v>
      </c>
      <c r="AJ111" s="238">
        <f t="shared" si="38"/>
        <v>641.81516505439993</v>
      </c>
      <c r="AK111" s="156"/>
      <c r="AL111" s="239">
        <v>1</v>
      </c>
      <c r="AM111" s="280">
        <f t="shared" si="39"/>
        <v>757.59917536844807</v>
      </c>
      <c r="AN111" s="280">
        <f t="shared" si="40"/>
        <v>726.17338965430099</v>
      </c>
      <c r="AO111" s="280"/>
      <c r="AP111" s="280">
        <v>1</v>
      </c>
      <c r="AQ111" s="280">
        <f t="shared" si="41"/>
        <v>684.2139731507998</v>
      </c>
      <c r="AR111" s="280">
        <f t="shared" si="42"/>
        <v>648.05401117312533</v>
      </c>
      <c r="AS111" s="280"/>
      <c r="AT111" s="280">
        <v>1</v>
      </c>
      <c r="AU111" s="280" t="str">
        <f t="shared" si="43"/>
        <v>-</v>
      </c>
      <c r="AV111" s="280" t="str">
        <f t="shared" si="44"/>
        <v>-</v>
      </c>
      <c r="AW111" s="280"/>
      <c r="AX111" s="280">
        <v>1</v>
      </c>
      <c r="AY111" s="280" t="str">
        <f t="shared" si="45"/>
        <v>-</v>
      </c>
      <c r="AZ111" s="240" t="str">
        <f t="shared" si="50"/>
        <v>-</v>
      </c>
      <c r="BA111" s="241"/>
      <c r="BB111" s="242">
        <v>1</v>
      </c>
      <c r="BC111" s="283">
        <f t="shared" si="46"/>
        <v>765.06855470870107</v>
      </c>
      <c r="BD111" s="283"/>
      <c r="BE111" s="283">
        <v>1</v>
      </c>
      <c r="BF111" s="283">
        <f t="shared" si="47"/>
        <v>686.9491762275253</v>
      </c>
      <c r="BG111" s="283"/>
      <c r="BH111" s="283">
        <v>1</v>
      </c>
      <c r="BI111" s="283" t="str">
        <f t="shared" si="48"/>
        <v>-</v>
      </c>
      <c r="BJ111" s="283"/>
      <c r="BK111" s="283">
        <v>1</v>
      </c>
      <c r="BL111" s="283" t="str">
        <f t="shared" si="49"/>
        <v>-</v>
      </c>
      <c r="BM111" s="243"/>
      <c r="BN111" s="244"/>
    </row>
    <row r="112" spans="1:66" ht="18" x14ac:dyDescent="0.2">
      <c r="A112" s="188" t="str">
        <f>[1]COU!$B116</f>
        <v>Vehículos automotores, carrocerías, remolques y semirremolques</v>
      </c>
      <c r="B112" s="189" t="str">
        <f>[1]COU!$A116</f>
        <v>NP107</v>
      </c>
      <c r="C112" s="190"/>
      <c r="D112" s="191">
        <f>[1]COU!$EY116-[1]EQOUN!$DI116</f>
        <v>358047.31165052578</v>
      </c>
      <c r="E112" s="233">
        <f>[1]COU!$EY116/[1]COU!$FA116</f>
        <v>0.98890680263969544</v>
      </c>
      <c r="F112" s="234">
        <f>[1]EQOUM!U116/[1]COU!FA116</f>
        <v>2.2607907335553236E-4</v>
      </c>
      <c r="G112" s="234">
        <f>[1]EQOUN!DI116/[1]COU!FA116</f>
        <v>3.2098576948807296E-4</v>
      </c>
      <c r="H112" s="192">
        <f>IF([1]COU!$ET116&gt;0,[1]EQOUN!$DI116/[1]COU!$ET116,0)</f>
        <v>2.893536994452825E-2</v>
      </c>
      <c r="I112" s="192">
        <f>([1]EQOUN!$DI116-[1]COU!$EY116)/[1]COU!$FA116</f>
        <v>-0.98858581687020741</v>
      </c>
      <c r="J112" s="192" t="str">
        <f t="shared" si="33"/>
        <v>IMPORTABLE</v>
      </c>
      <c r="K112" s="192" t="str">
        <f t="shared" si="26"/>
        <v>No transable</v>
      </c>
      <c r="L112" s="235"/>
      <c r="M112" s="192" t="str">
        <f t="shared" si="27"/>
        <v>No transable</v>
      </c>
      <c r="N112" s="235">
        <f t="shared" si="28"/>
        <v>0</v>
      </c>
      <c r="O112" s="236" t="str">
        <f t="shared" si="29"/>
        <v>No transable</v>
      </c>
      <c r="P112" s="195" t="str">
        <f t="shared" si="34"/>
        <v>No transable</v>
      </c>
      <c r="Q112" s="237">
        <f t="shared" si="35"/>
        <v>1</v>
      </c>
      <c r="R112" s="195">
        <f t="shared" si="30"/>
        <v>0.98890680263969544</v>
      </c>
      <c r="S112" s="195">
        <f t="shared" si="31"/>
        <v>2.2607907335553236E-4</v>
      </c>
      <c r="T112" s="195">
        <f t="shared" si="32"/>
        <v>2.893536994452825E-2</v>
      </c>
      <c r="U112" s="195">
        <f>IF(Q112=1,D112/[1]COU!FA116,0)</f>
        <v>0.98858581687020741</v>
      </c>
      <c r="V112" s="196"/>
      <c r="W112" s="195">
        <f>[1]COU!$FE116/[1]COU!$FA116</f>
        <v>4.8778545880890881E-2</v>
      </c>
      <c r="X112" s="195">
        <f>[1]COU!$FB116/[1]COU!$FA116</f>
        <v>0.21226810482903266</v>
      </c>
      <c r="Y112" s="195">
        <f>IF([1]EQOUN!DI116&gt;0,[1]COU!FD116/[1]EQOUN!DI116,0)</f>
        <v>0</v>
      </c>
      <c r="Z112" s="195">
        <f>IF([1]EQOUN!DI116&gt;0,[1]COU!$FG$10/[1]EQOUN!DI116,0)</f>
        <v>0</v>
      </c>
      <c r="AA112" s="197">
        <f>IF([1]COU!$EY116&gt;0,[1]COU!$FC116/[1]COU!$EY116,0)</f>
        <v>0.29094705376649554</v>
      </c>
      <c r="AB112" s="195"/>
      <c r="AC112" s="197">
        <f>IF([1]COU!EY116&gt;0,[1]EQOUM!N116/[1]COU!EY116,0)</f>
        <v>0.2480952311277505</v>
      </c>
      <c r="AD112" s="197">
        <f>IF([1]EQOUN!DJ116&gt;0,[1]EQOUN!DP116/[1]EQOUN!DJ116,0)</f>
        <v>2.6209813354183799E-2</v>
      </c>
      <c r="AE112" s="197">
        <f>IF([1]EQOUN!F116&gt;0,[1]EQOUN!N116/[1]EQOUN!F116,0)</f>
        <v>7.3902104200459031E-4</v>
      </c>
      <c r="AF112" s="195">
        <f>[1]COU!$FJ116/[1]COU!$FA116</f>
        <v>0.24533911001047001</v>
      </c>
      <c r="AG112" s="196"/>
      <c r="AH112" s="238">
        <f t="shared" si="36"/>
        <v>1.06451132</v>
      </c>
      <c r="AI112" s="238">
        <f t="shared" si="37"/>
        <v>602.91999999999996</v>
      </c>
      <c r="AJ112" s="238">
        <f t="shared" si="38"/>
        <v>641.81516505439993</v>
      </c>
      <c r="AK112" s="156"/>
      <c r="AL112" s="239">
        <v>1</v>
      </c>
      <c r="AM112" s="280" t="str">
        <f t="shared" si="39"/>
        <v>-</v>
      </c>
      <c r="AN112" s="280" t="str">
        <f t="shared" si="40"/>
        <v>-</v>
      </c>
      <c r="AO112" s="280"/>
      <c r="AP112" s="280">
        <v>1</v>
      </c>
      <c r="AQ112" s="280" t="str">
        <f t="shared" si="41"/>
        <v>-</v>
      </c>
      <c r="AR112" s="280" t="str">
        <f t="shared" si="42"/>
        <v>-</v>
      </c>
      <c r="AS112" s="280"/>
      <c r="AT112" s="280">
        <v>1</v>
      </c>
      <c r="AU112" s="280" t="str">
        <f t="shared" si="43"/>
        <v>-</v>
      </c>
      <c r="AV112" s="280" t="str">
        <f t="shared" si="44"/>
        <v>-</v>
      </c>
      <c r="AW112" s="280"/>
      <c r="AX112" s="280">
        <v>1</v>
      </c>
      <c r="AY112" s="280" t="str">
        <f t="shared" si="45"/>
        <v>-</v>
      </c>
      <c r="AZ112" s="240" t="str">
        <f t="shared" si="50"/>
        <v>-</v>
      </c>
      <c r="BA112" s="241"/>
      <c r="BB112" s="242">
        <v>1</v>
      </c>
      <c r="BC112" s="283" t="str">
        <f t="shared" si="46"/>
        <v>-</v>
      </c>
      <c r="BD112" s="283"/>
      <c r="BE112" s="283">
        <v>1</v>
      </c>
      <c r="BF112" s="283" t="str">
        <f t="shared" si="47"/>
        <v>-</v>
      </c>
      <c r="BG112" s="283"/>
      <c r="BH112" s="283">
        <v>1</v>
      </c>
      <c r="BI112" s="283" t="str">
        <f t="shared" si="48"/>
        <v>-</v>
      </c>
      <c r="BJ112" s="283"/>
      <c r="BK112" s="283">
        <v>1</v>
      </c>
      <c r="BL112" s="283" t="str">
        <f t="shared" si="49"/>
        <v>-</v>
      </c>
      <c r="BM112" s="243"/>
      <c r="BN112" s="244"/>
    </row>
    <row r="113" spans="1:66" ht="18" x14ac:dyDescent="0.2">
      <c r="A113" s="188" t="str">
        <f>[1]COU!$B117</f>
        <v>Partes y piezas para vehículos automotores</v>
      </c>
      <c r="B113" s="189" t="str">
        <f>[1]COU!$A117</f>
        <v>NP108</v>
      </c>
      <c r="C113" s="190"/>
      <c r="D113" s="191">
        <f>[1]COU!$EY117-[1]EQOUN!$DI117</f>
        <v>61552.893977352272</v>
      </c>
      <c r="E113" s="233">
        <f>[1]COU!$EY117/[1]COU!$FA117</f>
        <v>0.86985404930872245</v>
      </c>
      <c r="F113" s="234">
        <f>[1]EQOUM!U117/[1]COU!FA117</f>
        <v>0.34028355914317832</v>
      </c>
      <c r="G113" s="234">
        <f>[1]EQOUN!DI117/[1]COU!FA117</f>
        <v>9.5335988349083023E-2</v>
      </c>
      <c r="H113" s="192">
        <f>IF([1]COU!$ET117&gt;0,[1]EQOUN!$DI117/[1]COU!$ET117,0)</f>
        <v>0.73253134532961317</v>
      </c>
      <c r="I113" s="192">
        <f>([1]EQOUN!$DI117-[1]COU!$EY117)/[1]COU!$FA117</f>
        <v>-0.77451806095963938</v>
      </c>
      <c r="J113" s="192" t="str">
        <f t="shared" si="33"/>
        <v>IMPORTABLE</v>
      </c>
      <c r="K113" s="192" t="str">
        <f t="shared" si="26"/>
        <v>Transable</v>
      </c>
      <c r="L113" s="235"/>
      <c r="M113" s="192" t="str">
        <f t="shared" si="27"/>
        <v>Transable</v>
      </c>
      <c r="N113" s="235">
        <f t="shared" si="28"/>
        <v>0</v>
      </c>
      <c r="O113" s="236" t="str">
        <f t="shared" si="29"/>
        <v>Transable</v>
      </c>
      <c r="P113" s="195" t="str">
        <f t="shared" si="34"/>
        <v>IMPORTABLE</v>
      </c>
      <c r="Q113" s="237">
        <f t="shared" si="35"/>
        <v>0</v>
      </c>
      <c r="R113" s="195">
        <f t="shared" si="30"/>
        <v>0</v>
      </c>
      <c r="S113" s="195">
        <f t="shared" si="31"/>
        <v>0</v>
      </c>
      <c r="T113" s="195">
        <f t="shared" si="32"/>
        <v>0</v>
      </c>
      <c r="U113" s="195">
        <f>IF(Q113=1,D113/[1]COU!FA117,0)</f>
        <v>0</v>
      </c>
      <c r="V113" s="196"/>
      <c r="W113" s="195">
        <f>[1]COU!$FE117/[1]COU!$FA117</f>
        <v>1.2352721710582123E-2</v>
      </c>
      <c r="X113" s="195">
        <f>[1]COU!$FB117/[1]COU!$FA117</f>
        <v>0.12745899881005546</v>
      </c>
      <c r="Y113" s="195">
        <f>IF([1]EQOUN!DI117&gt;0,[1]COU!FD117/[1]EQOUN!DI117,0)</f>
        <v>0</v>
      </c>
      <c r="Z113" s="195">
        <f>IF([1]EQOUN!DI117&gt;0,[1]COU!$FG$10/[1]EQOUN!DI117,0)</f>
        <v>0</v>
      </c>
      <c r="AA113" s="197">
        <f>IF([1]COU!$EY117&gt;0,[1]COU!$FC117/[1]COU!$EY117,0)</f>
        <v>0.12898448061022993</v>
      </c>
      <c r="AB113" s="195"/>
      <c r="AC113" s="197">
        <f>IF([1]COU!EY117&gt;0,[1]EQOUM!N117/[1]COU!EY117,0)</f>
        <v>0.28164033935013683</v>
      </c>
      <c r="AD113" s="197">
        <f>IF([1]EQOUN!DJ117&gt;0,[1]EQOUN!DP117/[1]EQOUN!DJ117,0)</f>
        <v>3.1967973042652002E-3</v>
      </c>
      <c r="AE113" s="197">
        <f>IF([1]EQOUN!F117&gt;0,[1]EQOUN!N117/[1]EQOUN!F117,0)</f>
        <v>3.5763624493352554E-2</v>
      </c>
      <c r="AF113" s="195">
        <f>[1]COU!$FJ117/[1]COU!$FA117</f>
        <v>0.24963997197717663</v>
      </c>
      <c r="AG113" s="196"/>
      <c r="AH113" s="238">
        <f t="shared" si="36"/>
        <v>1.06451132</v>
      </c>
      <c r="AI113" s="238">
        <f t="shared" si="37"/>
        <v>602.91999999999996</v>
      </c>
      <c r="AJ113" s="238">
        <f t="shared" si="38"/>
        <v>641.81516505439993</v>
      </c>
      <c r="AK113" s="156"/>
      <c r="AL113" s="239">
        <v>1</v>
      </c>
      <c r="AM113" s="280">
        <f t="shared" si="39"/>
        <v>811.62175845538445</v>
      </c>
      <c r="AN113" s="280">
        <f t="shared" si="40"/>
        <v>783.68104088598523</v>
      </c>
      <c r="AO113" s="280"/>
      <c r="AP113" s="280">
        <v>1</v>
      </c>
      <c r="AQ113" s="280">
        <f t="shared" si="41"/>
        <v>790.05915397585227</v>
      </c>
      <c r="AR113" s="280">
        <f t="shared" si="42"/>
        <v>760.72740432884063</v>
      </c>
      <c r="AS113" s="280"/>
      <c r="AT113" s="280">
        <v>1</v>
      </c>
      <c r="AU113" s="280" t="str">
        <f t="shared" si="43"/>
        <v>-</v>
      </c>
      <c r="AV113" s="280" t="str">
        <f t="shared" si="44"/>
        <v>-</v>
      </c>
      <c r="AW113" s="280"/>
      <c r="AX113" s="280">
        <v>1</v>
      </c>
      <c r="AY113" s="280" t="str">
        <f t="shared" si="45"/>
        <v>-</v>
      </c>
      <c r="AZ113" s="240" t="str">
        <f t="shared" si="50"/>
        <v>-</v>
      </c>
      <c r="BA113" s="241"/>
      <c r="BB113" s="242">
        <v>1</v>
      </c>
      <c r="BC113" s="283">
        <f t="shared" si="46"/>
        <v>822.57620594038519</v>
      </c>
      <c r="BD113" s="283"/>
      <c r="BE113" s="283">
        <v>1</v>
      </c>
      <c r="BF113" s="283">
        <f t="shared" si="47"/>
        <v>799.62256938324049</v>
      </c>
      <c r="BG113" s="283"/>
      <c r="BH113" s="283">
        <v>1</v>
      </c>
      <c r="BI113" s="283" t="str">
        <f t="shared" si="48"/>
        <v>-</v>
      </c>
      <c r="BJ113" s="283"/>
      <c r="BK113" s="283">
        <v>1</v>
      </c>
      <c r="BL113" s="283" t="str">
        <f t="shared" si="49"/>
        <v>-</v>
      </c>
      <c r="BM113" s="243"/>
      <c r="BN113" s="244"/>
    </row>
    <row r="114" spans="1:66" ht="18" x14ac:dyDescent="0.2">
      <c r="A114" s="188" t="str">
        <f>[1]COU!$B118</f>
        <v>Otros tipos de equipo de transporte</v>
      </c>
      <c r="B114" s="189" t="str">
        <f>[1]COU!$A118</f>
        <v>NP109</v>
      </c>
      <c r="C114" s="190"/>
      <c r="D114" s="191">
        <f>[1]COU!$EY118-[1]EQOUN!$DI118</f>
        <v>44748.582142427971</v>
      </c>
      <c r="E114" s="233">
        <f>[1]COU!$EY118/[1]COU!$FA118</f>
        <v>0.93912273651280709</v>
      </c>
      <c r="F114" s="234">
        <f>[1]EQOUM!U118/[1]COU!FA118</f>
        <v>0.15195316079980459</v>
      </c>
      <c r="G114" s="234">
        <f>[1]EQOUN!DI118/[1]COU!FA118</f>
        <v>3.714321979227686E-2</v>
      </c>
      <c r="H114" s="192">
        <f>IF([1]COU!$ET118&gt;0,[1]EQOUN!$DI118/[1]COU!$ET118,0)</f>
        <v>0.61013287497870083</v>
      </c>
      <c r="I114" s="192">
        <f>([1]EQOUN!$DI118-[1]COU!$EY118)/[1]COU!$FA118</f>
        <v>-0.90197951672053023</v>
      </c>
      <c r="J114" s="192" t="str">
        <f t="shared" si="33"/>
        <v>IMPORTABLE</v>
      </c>
      <c r="K114" s="192" t="str">
        <f t="shared" si="26"/>
        <v>Transable</v>
      </c>
      <c r="L114" s="235"/>
      <c r="M114" s="192" t="str">
        <f t="shared" si="27"/>
        <v>Transable</v>
      </c>
      <c r="N114" s="235">
        <f t="shared" si="28"/>
        <v>0</v>
      </c>
      <c r="O114" s="236" t="str">
        <f t="shared" si="29"/>
        <v>Transable</v>
      </c>
      <c r="P114" s="195" t="str">
        <f t="shared" si="34"/>
        <v>IMPORTABLE</v>
      </c>
      <c r="Q114" s="237">
        <f t="shared" si="35"/>
        <v>0</v>
      </c>
      <c r="R114" s="195">
        <f t="shared" si="30"/>
        <v>0</v>
      </c>
      <c r="S114" s="195">
        <f t="shared" si="31"/>
        <v>0</v>
      </c>
      <c r="T114" s="195">
        <f t="shared" si="32"/>
        <v>0</v>
      </c>
      <c r="U114" s="195">
        <f>IF(Q114=1,D114/[1]COU!FA118,0)</f>
        <v>0</v>
      </c>
      <c r="V114" s="196"/>
      <c r="W114" s="195">
        <f>[1]COU!$FE118/[1]COU!$FA118</f>
        <v>7.6212554095095855E-3</v>
      </c>
      <c r="X114" s="195">
        <f>[1]COU!$FB118/[1]COU!$FA118</f>
        <v>0.1091313881526043</v>
      </c>
      <c r="Y114" s="195">
        <f>IF([1]EQOUN!DI118&gt;0,[1]COU!FD118/[1]EQOUN!DI118,0)</f>
        <v>0</v>
      </c>
      <c r="Z114" s="195">
        <f>IF([1]EQOUN!DI118&gt;0,[1]COU!$FG$10/[1]EQOUN!DI118,0)</f>
        <v>0</v>
      </c>
      <c r="AA114" s="197">
        <f>IF([1]COU!$EY118&gt;0,[1]COU!$FC118/[1]COU!$EY118,0)</f>
        <v>6.4500348334858015E-2</v>
      </c>
      <c r="AB114" s="195"/>
      <c r="AC114" s="197">
        <f>IF([1]COU!EY118&gt;0,[1]EQOUM!N118/[1]COU!EY118,0)</f>
        <v>0.33503930498600698</v>
      </c>
      <c r="AD114" s="197">
        <f>IF([1]EQOUN!DJ118&gt;0,[1]EQOUN!DP118/[1]EQOUN!DJ118,0)</f>
        <v>3.5465888369306149E-2</v>
      </c>
      <c r="AE114" s="197">
        <f>IF([1]EQOUN!F118&gt;0,[1]EQOUN!N118/[1]EQOUN!F118,0)</f>
        <v>0.17443359519389015</v>
      </c>
      <c r="AF114" s="195">
        <f>[1]COU!$FJ118/[1]COU!$FA118</f>
        <v>0.32526104856835059</v>
      </c>
      <c r="AG114" s="196"/>
      <c r="AH114" s="238">
        <f t="shared" si="36"/>
        <v>1.06451132</v>
      </c>
      <c r="AI114" s="238">
        <f t="shared" si="37"/>
        <v>602.91999999999996</v>
      </c>
      <c r="AJ114" s="238">
        <f t="shared" si="38"/>
        <v>641.81516505439993</v>
      </c>
      <c r="AK114" s="156"/>
      <c r="AL114" s="239">
        <v>1</v>
      </c>
      <c r="AM114" s="280">
        <f t="shared" si="39"/>
        <v>843.81706281656329</v>
      </c>
      <c r="AN114" s="280">
        <f t="shared" si="40"/>
        <v>817.95330682930546</v>
      </c>
      <c r="AO114" s="280"/>
      <c r="AP114" s="280">
        <v>1</v>
      </c>
      <c r="AQ114" s="280">
        <f t="shared" si="41"/>
        <v>738.64755960226296</v>
      </c>
      <c r="AR114" s="280">
        <f t="shared" si="42"/>
        <v>705.99918013890647</v>
      </c>
      <c r="AS114" s="280"/>
      <c r="AT114" s="280">
        <v>1</v>
      </c>
      <c r="AU114" s="280" t="str">
        <f t="shared" si="43"/>
        <v>-</v>
      </c>
      <c r="AV114" s="280" t="str">
        <f t="shared" si="44"/>
        <v>-</v>
      </c>
      <c r="AW114" s="280"/>
      <c r="AX114" s="280">
        <v>1</v>
      </c>
      <c r="AY114" s="280" t="str">
        <f t="shared" si="45"/>
        <v>-</v>
      </c>
      <c r="AZ114" s="240" t="str">
        <f t="shared" si="50"/>
        <v>-</v>
      </c>
      <c r="BA114" s="241"/>
      <c r="BB114" s="242">
        <v>1</v>
      </c>
      <c r="BC114" s="283">
        <f t="shared" si="46"/>
        <v>856.84847188370543</v>
      </c>
      <c r="BD114" s="283"/>
      <c r="BE114" s="283">
        <v>1</v>
      </c>
      <c r="BF114" s="283">
        <f t="shared" si="47"/>
        <v>744.89434519330644</v>
      </c>
      <c r="BG114" s="283"/>
      <c r="BH114" s="283">
        <v>1</v>
      </c>
      <c r="BI114" s="283" t="str">
        <f t="shared" si="48"/>
        <v>-</v>
      </c>
      <c r="BJ114" s="283"/>
      <c r="BK114" s="283">
        <v>1</v>
      </c>
      <c r="BL114" s="283" t="str">
        <f t="shared" si="49"/>
        <v>-</v>
      </c>
      <c r="BM114" s="243"/>
      <c r="BN114" s="244"/>
    </row>
    <row r="115" spans="1:66" ht="18" x14ac:dyDescent="0.2">
      <c r="A115" s="188" t="str">
        <f>[1]COU!$B119</f>
        <v>Muebles de madera</v>
      </c>
      <c r="B115" s="189" t="str">
        <f>[1]COU!$A119</f>
        <v>NP110</v>
      </c>
      <c r="C115" s="190"/>
      <c r="D115" s="191">
        <f>[1]COU!$EY119-[1]EQOUN!$DI119</f>
        <v>5064.052245249035</v>
      </c>
      <c r="E115" s="233">
        <f>[1]COU!$EY119/[1]COU!$FA119</f>
        <v>6.6899870047894189E-2</v>
      </c>
      <c r="F115" s="234">
        <f>[1]EQOUM!U119/[1]COU!FA119</f>
        <v>4.6162075352488619E-4</v>
      </c>
      <c r="G115" s="234">
        <f>[1]EQOUN!DI119/[1]COU!FA119</f>
        <v>8.6464068271539206E-3</v>
      </c>
      <c r="H115" s="192">
        <f>IF([1]COU!$ET119&gt;0,[1]EQOUN!$DI119/[1]COU!$ET119,0)</f>
        <v>9.2663226052682301E-3</v>
      </c>
      <c r="I115" s="192">
        <f>([1]EQOUN!$DI119-[1]COU!$EY119)/[1]COU!$FA119</f>
        <v>-5.8253463220740279E-2</v>
      </c>
      <c r="J115" s="192" t="str">
        <f t="shared" si="33"/>
        <v>IMPORTABLE</v>
      </c>
      <c r="K115" s="192" t="str">
        <f t="shared" si="26"/>
        <v>No transable</v>
      </c>
      <c r="L115" s="235">
        <v>1</v>
      </c>
      <c r="M115" s="192" t="str">
        <f t="shared" si="27"/>
        <v>Transable</v>
      </c>
      <c r="N115" s="235">
        <f t="shared" si="28"/>
        <v>0</v>
      </c>
      <c r="O115" s="236" t="str">
        <f t="shared" si="29"/>
        <v>Transable</v>
      </c>
      <c r="P115" s="195" t="str">
        <f t="shared" si="34"/>
        <v>IMPORTABLE</v>
      </c>
      <c r="Q115" s="237">
        <f t="shared" si="35"/>
        <v>0</v>
      </c>
      <c r="R115" s="195">
        <f t="shared" si="30"/>
        <v>0</v>
      </c>
      <c r="S115" s="195">
        <f t="shared" si="31"/>
        <v>0</v>
      </c>
      <c r="T115" s="195">
        <f t="shared" si="32"/>
        <v>0</v>
      </c>
      <c r="U115" s="195">
        <f>IF(Q115=1,D115/[1]COU!FA119,0)</f>
        <v>0</v>
      </c>
      <c r="V115" s="196"/>
      <c r="W115" s="195">
        <f>[1]COU!$FE119/[1]COU!$FA119</f>
        <v>0</v>
      </c>
      <c r="X115" s="195">
        <f>[1]COU!$FB119/[1]COU!$FA119</f>
        <v>0.12397697476001193</v>
      </c>
      <c r="Y115" s="195">
        <f>IF([1]EQOUN!DI119&gt;0,[1]COU!FD119/[1]EQOUN!DI119,0)</f>
        <v>0</v>
      </c>
      <c r="Z115" s="195">
        <f>IF([1]EQOUN!DI119&gt;0,[1]COU!$FG$10/[1]EQOUN!DI119,0)</f>
        <v>0</v>
      </c>
      <c r="AA115" s="197">
        <f>IF([1]COU!$EY119&gt;0,[1]COU!$FC119/[1]COU!$EY119,0)</f>
        <v>0.11854740299300205</v>
      </c>
      <c r="AB115" s="195"/>
      <c r="AC115" s="197">
        <f>IF([1]COU!EY119&gt;0,[1]EQOUM!N119/[1]COU!EY119,0)</f>
        <v>0.23226091345511354</v>
      </c>
      <c r="AD115" s="197">
        <f>IF([1]EQOUN!DJ119&gt;0,[1]EQOUN!DP119/[1]EQOUN!DJ119,0)</f>
        <v>3.0285924267064199E-2</v>
      </c>
      <c r="AE115" s="197">
        <f>IF([1]EQOUN!F119&gt;0,[1]EQOUN!N119/[1]EQOUN!F119,0)</f>
        <v>6.2806878662053076E-2</v>
      </c>
      <c r="AF115" s="195">
        <f>[1]COU!$FJ119/[1]COU!$FA119</f>
        <v>7.4143512252935403E-2</v>
      </c>
      <c r="AG115" s="196"/>
      <c r="AH115" s="238">
        <f t="shared" si="36"/>
        <v>1.06451132</v>
      </c>
      <c r="AI115" s="238">
        <f t="shared" si="37"/>
        <v>602.91999999999996</v>
      </c>
      <c r="AJ115" s="238">
        <f t="shared" si="38"/>
        <v>641.81516505439993</v>
      </c>
      <c r="AK115" s="156"/>
      <c r="AL115" s="239">
        <v>1</v>
      </c>
      <c r="AM115" s="280">
        <f t="shared" si="39"/>
        <v>781.849914994757</v>
      </c>
      <c r="AN115" s="280">
        <f t="shared" si="40"/>
        <v>751.98857650487935</v>
      </c>
      <c r="AO115" s="280"/>
      <c r="AP115" s="280">
        <v>1</v>
      </c>
      <c r="AQ115" s="280">
        <f t="shared" si="41"/>
        <v>743.98239171183195</v>
      </c>
      <c r="AR115" s="280">
        <f t="shared" si="42"/>
        <v>711.67816930984213</v>
      </c>
      <c r="AS115" s="280"/>
      <c r="AT115" s="280">
        <v>1</v>
      </c>
      <c r="AU115" s="280" t="str">
        <f t="shared" si="43"/>
        <v>-</v>
      </c>
      <c r="AV115" s="280" t="str">
        <f t="shared" si="44"/>
        <v>-</v>
      </c>
      <c r="AW115" s="280"/>
      <c r="AX115" s="280">
        <v>1</v>
      </c>
      <c r="AY115" s="280" t="str">
        <f t="shared" si="45"/>
        <v>-</v>
      </c>
      <c r="AZ115" s="240" t="str">
        <f t="shared" si="50"/>
        <v>-</v>
      </c>
      <c r="BA115" s="241"/>
      <c r="BB115" s="242">
        <v>1</v>
      </c>
      <c r="BC115" s="283">
        <f t="shared" si="46"/>
        <v>790.88374155927931</v>
      </c>
      <c r="BD115" s="283"/>
      <c r="BE115" s="283">
        <v>1</v>
      </c>
      <c r="BF115" s="283">
        <f t="shared" si="47"/>
        <v>750.57333436424199</v>
      </c>
      <c r="BG115" s="283"/>
      <c r="BH115" s="283">
        <v>1</v>
      </c>
      <c r="BI115" s="283" t="str">
        <f t="shared" si="48"/>
        <v>-</v>
      </c>
      <c r="BJ115" s="283"/>
      <c r="BK115" s="283">
        <v>1</v>
      </c>
      <c r="BL115" s="283" t="str">
        <f t="shared" si="49"/>
        <v>-</v>
      </c>
      <c r="BM115" s="243"/>
      <c r="BN115" s="244"/>
    </row>
    <row r="116" spans="1:66" ht="18" x14ac:dyDescent="0.2">
      <c r="A116" s="188" t="str">
        <f>[1]COU!$B120</f>
        <v>Muebles de otro tipo de material, excepto de piedra, hormigón y cerámica</v>
      </c>
      <c r="B116" s="189" t="str">
        <f>[1]COU!$A120</f>
        <v>NP111</v>
      </c>
      <c r="C116" s="190"/>
      <c r="D116" s="191">
        <f>[1]COU!$EY120-[1]EQOUN!$DI120</f>
        <v>27801.071799924714</v>
      </c>
      <c r="E116" s="233">
        <f>[1]COU!$EY120/[1]COU!$FA120</f>
        <v>0.43325359977171218</v>
      </c>
      <c r="F116" s="234">
        <f>[1]EQOUM!U120/[1]COU!FA120</f>
        <v>5.3809376787411507E-3</v>
      </c>
      <c r="G116" s="234">
        <f>[1]EQOUN!DI120/[1]COU!FA120</f>
        <v>0.14194507096303641</v>
      </c>
      <c r="H116" s="192">
        <f>IF([1]COU!$ET120&gt;0,[1]EQOUN!$DI120/[1]COU!$ET120,0)</f>
        <v>0.25045606095752937</v>
      </c>
      <c r="I116" s="192">
        <f>([1]EQOUN!$DI120-[1]COU!$EY120)/[1]COU!$FA120</f>
        <v>-0.2913085288086758</v>
      </c>
      <c r="J116" s="192" t="str">
        <f t="shared" si="33"/>
        <v>IMPORTABLE</v>
      </c>
      <c r="K116" s="192" t="str">
        <f t="shared" si="26"/>
        <v>No transable</v>
      </c>
      <c r="L116" s="235">
        <v>1</v>
      </c>
      <c r="M116" s="192" t="str">
        <f t="shared" si="27"/>
        <v>Transable</v>
      </c>
      <c r="N116" s="235">
        <f t="shared" si="28"/>
        <v>0</v>
      </c>
      <c r="O116" s="236" t="str">
        <f t="shared" si="29"/>
        <v>Transable</v>
      </c>
      <c r="P116" s="195" t="str">
        <f t="shared" si="34"/>
        <v>IMPORTABLE</v>
      </c>
      <c r="Q116" s="237">
        <f t="shared" si="35"/>
        <v>0</v>
      </c>
      <c r="R116" s="195">
        <f t="shared" si="30"/>
        <v>0</v>
      </c>
      <c r="S116" s="195">
        <f t="shared" si="31"/>
        <v>0</v>
      </c>
      <c r="T116" s="195">
        <f t="shared" si="32"/>
        <v>0</v>
      </c>
      <c r="U116" s="195">
        <f>IF(Q116=1,D116/[1]COU!FA120,0)</f>
        <v>0</v>
      </c>
      <c r="V116" s="196"/>
      <c r="W116" s="195">
        <f>[1]COU!$FE120/[1]COU!$FA120</f>
        <v>0</v>
      </c>
      <c r="X116" s="195">
        <f>[1]COU!$FB120/[1]COU!$FA120</f>
        <v>9.3637406702517911E-2</v>
      </c>
      <c r="Y116" s="195">
        <f>IF([1]EQOUN!DI120&gt;0,[1]COU!FD120/[1]EQOUN!DI120,0)</f>
        <v>0</v>
      </c>
      <c r="Z116" s="195">
        <f>IF([1]EQOUN!DI120&gt;0,[1]COU!$FG$10/[1]EQOUN!DI120,0)</f>
        <v>0</v>
      </c>
      <c r="AA116" s="197">
        <f>IF([1]COU!$EY120&gt;0,[1]COU!$FC120/[1]COU!$EY120,0)</f>
        <v>9.3492909335062699E-2</v>
      </c>
      <c r="AB116" s="195"/>
      <c r="AC116" s="197">
        <f>IF([1]COU!EY120&gt;0,[1]EQOUM!N120/[1]COU!EY120,0)</f>
        <v>0.26988904546910142</v>
      </c>
      <c r="AD116" s="197">
        <f>IF([1]EQOUN!DJ120&gt;0,[1]EQOUN!DP120/[1]EQOUN!DJ120,0)</f>
        <v>1.6423205831727593E-2</v>
      </c>
      <c r="AE116" s="197">
        <f>IF([1]EQOUN!F120&gt;0,[1]EQOUN!N120/[1]EQOUN!F120,0)</f>
        <v>0.23879556529132165</v>
      </c>
      <c r="AF116" s="195">
        <f>[1]COU!$FJ120/[1]COU!$FA120</f>
        <v>0.25226693520170124</v>
      </c>
      <c r="AG116" s="196"/>
      <c r="AH116" s="238">
        <f t="shared" si="36"/>
        <v>1.06451132</v>
      </c>
      <c r="AI116" s="238">
        <f t="shared" si="37"/>
        <v>602.91999999999996</v>
      </c>
      <c r="AJ116" s="238">
        <f t="shared" si="38"/>
        <v>641.81516505439993</v>
      </c>
      <c r="AK116" s="156"/>
      <c r="AL116" s="239">
        <v>1</v>
      </c>
      <c r="AM116" s="280">
        <f t="shared" si="39"/>
        <v>804.53666834863054</v>
      </c>
      <c r="AN116" s="280">
        <f t="shared" si="40"/>
        <v>776.13888226412575</v>
      </c>
      <c r="AO116" s="280"/>
      <c r="AP116" s="280">
        <v>1</v>
      </c>
      <c r="AQ116" s="280">
        <f t="shared" si="41"/>
        <v>660.56204612318686</v>
      </c>
      <c r="AR116" s="280">
        <f t="shared" si="42"/>
        <v>622.87626711241739</v>
      </c>
      <c r="AS116" s="280"/>
      <c r="AT116" s="280">
        <v>1</v>
      </c>
      <c r="AU116" s="280" t="str">
        <f t="shared" si="43"/>
        <v>-</v>
      </c>
      <c r="AV116" s="280" t="str">
        <f t="shared" si="44"/>
        <v>-</v>
      </c>
      <c r="AW116" s="280"/>
      <c r="AX116" s="280">
        <v>1</v>
      </c>
      <c r="AY116" s="280" t="str">
        <f t="shared" si="45"/>
        <v>-</v>
      </c>
      <c r="AZ116" s="240" t="str">
        <f t="shared" si="50"/>
        <v>-</v>
      </c>
      <c r="BA116" s="241"/>
      <c r="BB116" s="242">
        <v>1</v>
      </c>
      <c r="BC116" s="283">
        <f t="shared" si="46"/>
        <v>815.03404731852572</v>
      </c>
      <c r="BD116" s="283"/>
      <c r="BE116" s="283">
        <v>1</v>
      </c>
      <c r="BF116" s="283">
        <f t="shared" si="47"/>
        <v>661.77143216681736</v>
      </c>
      <c r="BG116" s="283"/>
      <c r="BH116" s="283">
        <v>1</v>
      </c>
      <c r="BI116" s="283" t="str">
        <f t="shared" si="48"/>
        <v>-</v>
      </c>
      <c r="BJ116" s="283"/>
      <c r="BK116" s="283">
        <v>1</v>
      </c>
      <c r="BL116" s="283" t="str">
        <f t="shared" si="49"/>
        <v>-</v>
      </c>
      <c r="BM116" s="243"/>
      <c r="BN116" s="244"/>
    </row>
    <row r="117" spans="1:66" ht="18" x14ac:dyDescent="0.2">
      <c r="A117" s="188" t="str">
        <f>[1]COU!$B121</f>
        <v>Instrumentos y suministros médicos y dentales</v>
      </c>
      <c r="B117" s="189" t="str">
        <f>[1]COU!$A121</f>
        <v>NP112</v>
      </c>
      <c r="C117" s="190"/>
      <c r="D117" s="191">
        <f>[1]COU!$EY121-[1]EQOUN!$DI121</f>
        <v>-473819.01343416458</v>
      </c>
      <c r="E117" s="233">
        <f>[1]COU!$EY121/[1]COU!$FA121</f>
        <v>0.1422321985159346</v>
      </c>
      <c r="F117" s="234">
        <f>[1]EQOUM!U121/[1]COU!FA121</f>
        <v>8.4553202707753669E-2</v>
      </c>
      <c r="G117" s="234">
        <f>[1]EQOUN!DI121/[1]COU!FA121</f>
        <v>0.83824459343377011</v>
      </c>
      <c r="H117" s="192">
        <f>IF([1]COU!$ET121&gt;0,[1]EQOUN!$DI121/[1]COU!$ET121,0)</f>
        <v>0.97723951864768377</v>
      </c>
      <c r="I117" s="192">
        <f>([1]EQOUN!$DI121-[1]COU!$EY121)/[1]COU!$FA121</f>
        <v>0.69601239491783551</v>
      </c>
      <c r="J117" s="192" t="str">
        <f t="shared" si="33"/>
        <v>EXPORTABLE</v>
      </c>
      <c r="K117" s="192" t="str">
        <f t="shared" si="26"/>
        <v>Transable</v>
      </c>
      <c r="L117" s="235"/>
      <c r="M117" s="192" t="str">
        <f t="shared" si="27"/>
        <v>Transable</v>
      </c>
      <c r="N117" s="235">
        <f t="shared" si="28"/>
        <v>0</v>
      </c>
      <c r="O117" s="236" t="str">
        <f t="shared" si="29"/>
        <v>Transable</v>
      </c>
      <c r="P117" s="195" t="str">
        <f t="shared" si="34"/>
        <v>EXPORTABLE</v>
      </c>
      <c r="Q117" s="237">
        <f t="shared" si="35"/>
        <v>0</v>
      </c>
      <c r="R117" s="195">
        <f t="shared" si="30"/>
        <v>0</v>
      </c>
      <c r="S117" s="195">
        <f t="shared" si="31"/>
        <v>0</v>
      </c>
      <c r="T117" s="195">
        <f t="shared" si="32"/>
        <v>0</v>
      </c>
      <c r="U117" s="195">
        <f>IF(Q117=1,D117/[1]COU!FA121,0)</f>
        <v>0</v>
      </c>
      <c r="V117" s="196"/>
      <c r="W117" s="195">
        <f>[1]COU!$FE121/[1]COU!$FA121</f>
        <v>0</v>
      </c>
      <c r="X117" s="195">
        <f>[1]COU!$FB121/[1]COU!$FA121</f>
        <v>4.8144146692282487E-3</v>
      </c>
      <c r="Y117" s="195">
        <f>IF([1]EQOUN!DI121&gt;0,[1]COU!FD121/[1]EQOUN!DI121,0)</f>
        <v>0</v>
      </c>
      <c r="Z117" s="195">
        <f>IF([1]EQOUN!DI121&gt;0,[1]COU!$FG$10/[1]EQOUN!DI121,0)</f>
        <v>0</v>
      </c>
      <c r="AA117" s="197">
        <f>IF([1]COU!$EY121&gt;0,[1]COU!$FC121/[1]COU!$EY121,0)</f>
        <v>3.6405835037667035E-3</v>
      </c>
      <c r="AB117" s="195"/>
      <c r="AC117" s="197">
        <f>IF([1]COU!EY121&gt;0,[1]EQOUM!N121/[1]COU!EY121,0)</f>
        <v>0.26204005135410841</v>
      </c>
      <c r="AD117" s="197">
        <f>IF([1]EQOUN!DJ121&gt;0,[1]EQOUN!DP121/[1]EQOUN!DJ121,0)</f>
        <v>1.682171425582836E-3</v>
      </c>
      <c r="AE117" s="197">
        <f>IF([1]EQOUN!F121&gt;0,[1]EQOUN!N121/[1]EQOUN!F121,0)</f>
        <v>7.862520277687168E-3</v>
      </c>
      <c r="AF117" s="195">
        <f>[1]COU!$FJ121/[1]COU!$FA121</f>
        <v>4.4014755758208887E-2</v>
      </c>
      <c r="AG117" s="196"/>
      <c r="AH117" s="238">
        <f t="shared" si="36"/>
        <v>1.06451132</v>
      </c>
      <c r="AI117" s="238">
        <f t="shared" si="37"/>
        <v>602.91999999999996</v>
      </c>
      <c r="AJ117" s="238">
        <f t="shared" si="38"/>
        <v>641.81516505439993</v>
      </c>
      <c r="AK117" s="156"/>
      <c r="AL117" s="239">
        <v>1</v>
      </c>
      <c r="AM117" s="280" t="str">
        <f t="shared" si="39"/>
        <v>-</v>
      </c>
      <c r="AN117" s="280" t="str">
        <f t="shared" si="40"/>
        <v>-</v>
      </c>
      <c r="AO117" s="280"/>
      <c r="AP117" s="280">
        <v>1</v>
      </c>
      <c r="AQ117" s="280" t="str">
        <f t="shared" si="41"/>
        <v>-</v>
      </c>
      <c r="AR117" s="280" t="str">
        <f t="shared" si="42"/>
        <v>-</v>
      </c>
      <c r="AS117" s="280"/>
      <c r="AT117" s="280">
        <v>1</v>
      </c>
      <c r="AU117" s="280">
        <f t="shared" si="43"/>
        <v>640.80095025848755</v>
      </c>
      <c r="AV117" s="280">
        <f t="shared" si="44"/>
        <v>601.84035686883976</v>
      </c>
      <c r="AW117" s="280"/>
      <c r="AX117" s="280">
        <v>1</v>
      </c>
      <c r="AY117" s="280">
        <f t="shared" si="45"/>
        <v>645.54142098431066</v>
      </c>
      <c r="AZ117" s="240">
        <f t="shared" si="50"/>
        <v>606.88664161860709</v>
      </c>
      <c r="BA117" s="241"/>
      <c r="BB117" s="242">
        <v>1</v>
      </c>
      <c r="BC117" s="283" t="str">
        <f t="shared" si="46"/>
        <v>-</v>
      </c>
      <c r="BD117" s="283"/>
      <c r="BE117" s="283">
        <v>1</v>
      </c>
      <c r="BF117" s="283" t="str">
        <f t="shared" si="47"/>
        <v>-</v>
      </c>
      <c r="BG117" s="283"/>
      <c r="BH117" s="283">
        <v>1</v>
      </c>
      <c r="BI117" s="283">
        <f t="shared" si="48"/>
        <v>640.73552192323973</v>
      </c>
      <c r="BJ117" s="283"/>
      <c r="BK117" s="283">
        <v>1</v>
      </c>
      <c r="BL117" s="283">
        <f t="shared" si="49"/>
        <v>645.78180667300705</v>
      </c>
      <c r="BM117" s="243"/>
      <c r="BN117" s="244"/>
    </row>
    <row r="118" spans="1:66" ht="18" x14ac:dyDescent="0.2">
      <c r="A118" s="188" t="str">
        <f>[1]COU!$B122</f>
        <v>Otros productos manufactureros</v>
      </c>
      <c r="B118" s="189" t="str">
        <f>[1]COU!$A122</f>
        <v>NP113</v>
      </c>
      <c r="C118" s="190"/>
      <c r="D118" s="191">
        <f>[1]COU!$EY122-[1]EQOUN!$DI122</f>
        <v>50198.813620161913</v>
      </c>
      <c r="E118" s="233">
        <f>[1]COU!$EY122/[1]COU!$FA122</f>
        <v>0.56165952642327699</v>
      </c>
      <c r="F118" s="234">
        <f>[1]EQOUM!U122/[1]COU!FA122</f>
        <v>0.29918888693932616</v>
      </c>
      <c r="G118" s="234">
        <f>[1]EQOUN!DI122/[1]COU!FA122</f>
        <v>0.19850944544504245</v>
      </c>
      <c r="H118" s="192">
        <f>IF([1]COU!$ET122&gt;0,[1]EQOUN!$DI122/[1]COU!$ET122,0)</f>
        <v>0.45286588259867183</v>
      </c>
      <c r="I118" s="192">
        <f>([1]EQOUN!$DI122-[1]COU!$EY122)/[1]COU!$FA122</f>
        <v>-0.36315008097823454</v>
      </c>
      <c r="J118" s="192" t="str">
        <f t="shared" si="33"/>
        <v>IMPORTABLE</v>
      </c>
      <c r="K118" s="192" t="str">
        <f t="shared" si="26"/>
        <v>Transable</v>
      </c>
      <c r="L118" s="235"/>
      <c r="M118" s="192" t="str">
        <f t="shared" si="27"/>
        <v>Transable</v>
      </c>
      <c r="N118" s="235">
        <f t="shared" si="28"/>
        <v>0</v>
      </c>
      <c r="O118" s="236" t="str">
        <f t="shared" si="29"/>
        <v>Transable</v>
      </c>
      <c r="P118" s="195" t="str">
        <f t="shared" si="34"/>
        <v>IMPORTABLE</v>
      </c>
      <c r="Q118" s="237">
        <f t="shared" si="35"/>
        <v>0</v>
      </c>
      <c r="R118" s="195">
        <f t="shared" si="30"/>
        <v>0</v>
      </c>
      <c r="S118" s="195">
        <f t="shared" si="31"/>
        <v>0</v>
      </c>
      <c r="T118" s="195">
        <f t="shared" si="32"/>
        <v>0</v>
      </c>
      <c r="U118" s="195">
        <f>IF(Q118=1,D118/[1]COU!FA122,0)</f>
        <v>0</v>
      </c>
      <c r="V118" s="196"/>
      <c r="W118" s="195">
        <f>[1]COU!$FE122/[1]COU!$FA122</f>
        <v>2.9433902318824008E-4</v>
      </c>
      <c r="X118" s="195">
        <f>[1]COU!$FB122/[1]COU!$FA122</f>
        <v>5.8890834905521695E-2</v>
      </c>
      <c r="Y118" s="195">
        <f>IF([1]EQOUN!DI122&gt;0,[1]COU!FD122/[1]EQOUN!DI122,0)</f>
        <v>0</v>
      </c>
      <c r="Z118" s="195">
        <f>IF([1]EQOUN!DI122&gt;0,[1]COU!$FG$10/[1]EQOUN!DI122,0)</f>
        <v>0</v>
      </c>
      <c r="AA118" s="197">
        <f>IF([1]COU!$EY122&gt;0,[1]COU!$FC122/[1]COU!$EY122,0)</f>
        <v>0.10935082218047917</v>
      </c>
      <c r="AB118" s="195"/>
      <c r="AC118" s="197">
        <f>IF([1]COU!EY122&gt;0,[1]EQOUM!N122/[1]COU!EY122,0)</f>
        <v>0.27453936261743217</v>
      </c>
      <c r="AD118" s="197">
        <f>IF([1]EQOUN!DJ122&gt;0,[1]EQOUN!DP122/[1]EQOUN!DJ122,0)</f>
        <v>2.3741970046077504E-2</v>
      </c>
      <c r="AE118" s="197">
        <f>IF([1]EQOUN!F122&gt;0,[1]EQOUN!N122/[1]EQOUN!F122,0)</f>
        <v>0.22055346407464588</v>
      </c>
      <c r="AF118" s="195">
        <f>[1]COU!$FJ122/[1]COU!$FA122</f>
        <v>0.25087172736058294</v>
      </c>
      <c r="AG118" s="196"/>
      <c r="AH118" s="238">
        <f t="shared" si="36"/>
        <v>1.06451132</v>
      </c>
      <c r="AI118" s="238">
        <f t="shared" si="37"/>
        <v>602.91999999999996</v>
      </c>
      <c r="AJ118" s="238">
        <f t="shared" si="38"/>
        <v>641.81516505439993</v>
      </c>
      <c r="AK118" s="156"/>
      <c r="AL118" s="239">
        <v>1</v>
      </c>
      <c r="AM118" s="280">
        <f t="shared" si="39"/>
        <v>807.34043756370215</v>
      </c>
      <c r="AN118" s="280">
        <f t="shared" si="40"/>
        <v>779.12352633223691</v>
      </c>
      <c r="AO118" s="280"/>
      <c r="AP118" s="280">
        <v>1</v>
      </c>
      <c r="AQ118" s="280">
        <f t="shared" si="41"/>
        <v>674.36434300381666</v>
      </c>
      <c r="AR118" s="280">
        <f t="shared" si="42"/>
        <v>637.56896838384841</v>
      </c>
      <c r="AS118" s="280"/>
      <c r="AT118" s="280">
        <v>1</v>
      </c>
      <c r="AU118" s="280" t="str">
        <f t="shared" si="43"/>
        <v>-</v>
      </c>
      <c r="AV118" s="280" t="str">
        <f t="shared" si="44"/>
        <v>-</v>
      </c>
      <c r="AW118" s="280"/>
      <c r="AX118" s="280">
        <v>1</v>
      </c>
      <c r="AY118" s="280" t="str">
        <f t="shared" si="45"/>
        <v>-</v>
      </c>
      <c r="AZ118" s="240" t="str">
        <f t="shared" si="50"/>
        <v>-</v>
      </c>
      <c r="BA118" s="241"/>
      <c r="BB118" s="242">
        <v>1</v>
      </c>
      <c r="BC118" s="283">
        <f t="shared" si="46"/>
        <v>818.01869138663687</v>
      </c>
      <c r="BD118" s="283"/>
      <c r="BE118" s="283">
        <v>1</v>
      </c>
      <c r="BF118" s="283">
        <f t="shared" si="47"/>
        <v>676.46413343824838</v>
      </c>
      <c r="BG118" s="283"/>
      <c r="BH118" s="283">
        <v>1</v>
      </c>
      <c r="BI118" s="283" t="str">
        <f t="shared" si="48"/>
        <v>-</v>
      </c>
      <c r="BJ118" s="283"/>
      <c r="BK118" s="283">
        <v>1</v>
      </c>
      <c r="BL118" s="283" t="str">
        <f t="shared" si="49"/>
        <v>-</v>
      </c>
      <c r="BM118" s="243"/>
      <c r="BN118" s="244"/>
    </row>
    <row r="119" spans="1:66" ht="18" x14ac:dyDescent="0.2">
      <c r="A119" s="188" t="str">
        <f>[1]COU!$B123</f>
        <v>Desperdicios y desechos</v>
      </c>
      <c r="B119" s="189" t="str">
        <f>[1]COU!$A123</f>
        <v>NP114</v>
      </c>
      <c r="C119" s="190"/>
      <c r="D119" s="191">
        <f>[1]COU!$EY123-[1]EQOUN!$DI123</f>
        <v>-35855.607794347641</v>
      </c>
      <c r="E119" s="233">
        <f>[1]COU!$EY123/[1]COU!$FA123</f>
        <v>0.2563245964795749</v>
      </c>
      <c r="F119" s="234">
        <f>[1]EQOUM!U123/[1]COU!FA123</f>
        <v>8.8153617750737018E-2</v>
      </c>
      <c r="G119" s="234">
        <f>[1]EQOUN!DI123/[1]COU!FA123</f>
        <v>0.70314602868361276</v>
      </c>
      <c r="H119" s="192">
        <f>IF([1]COU!$ET123&gt;0,[1]EQOUN!$DI123/[1]COU!$ET123,0)</f>
        <v>0.94550125680511465</v>
      </c>
      <c r="I119" s="192">
        <f>([1]EQOUN!$DI123-[1]COU!$EY123)/[1]COU!$FA123</f>
        <v>0.44682143220403781</v>
      </c>
      <c r="J119" s="192" t="str">
        <f t="shared" si="33"/>
        <v>EXPORTABLE</v>
      </c>
      <c r="K119" s="192" t="str">
        <f t="shared" si="26"/>
        <v>Transable</v>
      </c>
      <c r="L119" s="235"/>
      <c r="M119" s="192" t="str">
        <f t="shared" si="27"/>
        <v>Transable</v>
      </c>
      <c r="N119" s="235">
        <f t="shared" si="28"/>
        <v>0</v>
      </c>
      <c r="O119" s="236" t="str">
        <f t="shared" si="29"/>
        <v>Transable</v>
      </c>
      <c r="P119" s="195" t="str">
        <f t="shared" si="34"/>
        <v>EXPORTABLE</v>
      </c>
      <c r="Q119" s="237">
        <f t="shared" si="35"/>
        <v>0</v>
      </c>
      <c r="R119" s="195">
        <f t="shared" si="30"/>
        <v>0</v>
      </c>
      <c r="S119" s="195">
        <f t="shared" si="31"/>
        <v>0</v>
      </c>
      <c r="T119" s="195">
        <f t="shared" si="32"/>
        <v>0</v>
      </c>
      <c r="U119" s="195">
        <f>IF(Q119=1,D119/[1]COU!FA123,0)</f>
        <v>0</v>
      </c>
      <c r="V119" s="196"/>
      <c r="W119" s="195">
        <f>[1]COU!$FE123/[1]COU!$FA123</f>
        <v>0</v>
      </c>
      <c r="X119" s="195">
        <f>[1]COU!$FB123/[1]COU!$FA123</f>
        <v>5.6413897585525612E-3</v>
      </c>
      <c r="Y119" s="195">
        <f>IF([1]EQOUN!DI123&gt;0,[1]COU!FD123/[1]EQOUN!DI123,0)</f>
        <v>0</v>
      </c>
      <c r="Z119" s="195">
        <f>IF([1]EQOUN!DI123&gt;0,[1]COU!$FG$10/[1]EQOUN!DI123,0)</f>
        <v>0</v>
      </c>
      <c r="AA119" s="197">
        <f>IF([1]COU!$EY123&gt;0,[1]COU!$FC123/[1]COU!$EY123,0)</f>
        <v>2.4378224887067071E-3</v>
      </c>
      <c r="AB119" s="195"/>
      <c r="AC119" s="197">
        <f>IF([1]COU!EY123&gt;0,[1]EQOUM!N123/[1]COU!EY123,0)</f>
        <v>3.2557946140483546E-2</v>
      </c>
      <c r="AD119" s="197">
        <f>IF([1]EQOUN!DJ123&gt;0,[1]EQOUN!DP123/[1]EQOUN!DJ123,0)</f>
        <v>6.8319190078115599E-2</v>
      </c>
      <c r="AE119" s="197">
        <f>IF([1]EQOUN!F123&gt;0,[1]EQOUN!N123/[1]EQOUN!F123,0)</f>
        <v>6.4207944944186621E-2</v>
      </c>
      <c r="AF119" s="195">
        <f>[1]COU!$FJ123/[1]COU!$FA123</f>
        <v>5.6093849059948901E-2</v>
      </c>
      <c r="AG119" s="196"/>
      <c r="AH119" s="238">
        <f t="shared" si="36"/>
        <v>1.06451132</v>
      </c>
      <c r="AI119" s="238">
        <f t="shared" si="37"/>
        <v>602.91999999999996</v>
      </c>
      <c r="AJ119" s="238">
        <f t="shared" si="38"/>
        <v>641.81516505439993</v>
      </c>
      <c r="AK119" s="156"/>
      <c r="AL119" s="239">
        <v>1</v>
      </c>
      <c r="AM119" s="280" t="str">
        <f t="shared" si="39"/>
        <v>-</v>
      </c>
      <c r="AN119" s="280" t="str">
        <f t="shared" si="40"/>
        <v>-</v>
      </c>
      <c r="AO119" s="280"/>
      <c r="AP119" s="280">
        <v>1</v>
      </c>
      <c r="AQ119" s="280" t="str">
        <f t="shared" si="41"/>
        <v>-</v>
      </c>
      <c r="AR119" s="280" t="str">
        <f t="shared" si="42"/>
        <v>-</v>
      </c>
      <c r="AS119" s="280"/>
      <c r="AT119" s="280">
        <v>1</v>
      </c>
      <c r="AU119" s="280">
        <f t="shared" si="43"/>
        <v>600.62415897250253</v>
      </c>
      <c r="AV119" s="280">
        <f t="shared" si="44"/>
        <v>559.07170774363124</v>
      </c>
      <c r="AW119" s="280"/>
      <c r="AX119" s="280">
        <v>1</v>
      </c>
      <c r="AY119" s="280">
        <f t="shared" si="45"/>
        <v>639.33641313825149</v>
      </c>
      <c r="AZ119" s="240">
        <f t="shared" si="50"/>
        <v>600.28134052578821</v>
      </c>
      <c r="BA119" s="241"/>
      <c r="BB119" s="242">
        <v>1</v>
      </c>
      <c r="BC119" s="283" t="str">
        <f t="shared" si="46"/>
        <v>-</v>
      </c>
      <c r="BD119" s="283"/>
      <c r="BE119" s="283">
        <v>1</v>
      </c>
      <c r="BF119" s="283" t="str">
        <f t="shared" si="47"/>
        <v>-</v>
      </c>
      <c r="BG119" s="283"/>
      <c r="BH119" s="283">
        <v>1</v>
      </c>
      <c r="BI119" s="283">
        <f t="shared" si="48"/>
        <v>597.9668727980312</v>
      </c>
      <c r="BJ119" s="283"/>
      <c r="BK119" s="283">
        <v>1</v>
      </c>
      <c r="BL119" s="283">
        <f t="shared" si="49"/>
        <v>639.17650558018818</v>
      </c>
      <c r="BM119" s="243"/>
      <c r="BN119" s="244"/>
    </row>
    <row r="120" spans="1:66" ht="18" x14ac:dyDescent="0.2">
      <c r="A120" s="188" t="str">
        <f>[1]COU!$B124</f>
        <v>Servicios de reparación e instalación de maquinaria y equipo</v>
      </c>
      <c r="B120" s="189" t="str">
        <f>[1]COU!$A124</f>
        <v>NP115</v>
      </c>
      <c r="C120" s="190"/>
      <c r="D120" s="191">
        <f>[1]COU!$EY124-[1]EQOUN!$DI124</f>
        <v>-24065.66207984</v>
      </c>
      <c r="E120" s="233">
        <f>[1]COU!$EY124/[1]COU!$FA124</f>
        <v>1.1678657511543435E-3</v>
      </c>
      <c r="F120" s="234">
        <f>[1]EQOUM!U124/[1]COU!FA124</f>
        <v>1.1634916658484064E-3</v>
      </c>
      <c r="G120" s="234">
        <f>[1]EQOUN!DI124/[1]COU!FA124</f>
        <v>0.11053311288254285</v>
      </c>
      <c r="H120" s="192">
        <f>IF([1]COU!$ET124&gt;0,[1]EQOUN!$DI124/[1]COU!$ET124,0)</f>
        <v>0.11066235165298056</v>
      </c>
      <c r="I120" s="192">
        <f>([1]EQOUN!$DI124-[1]COU!$EY124)/[1]COU!$FA124</f>
        <v>0.1093652471313885</v>
      </c>
      <c r="J120" s="192" t="str">
        <f t="shared" si="33"/>
        <v>EXPORTABLE</v>
      </c>
      <c r="K120" s="192" t="str">
        <f t="shared" si="26"/>
        <v>No transable</v>
      </c>
      <c r="L120" s="235">
        <v>1</v>
      </c>
      <c r="M120" s="192" t="str">
        <f t="shared" si="27"/>
        <v>Transable</v>
      </c>
      <c r="N120" s="235">
        <f t="shared" si="28"/>
        <v>0</v>
      </c>
      <c r="O120" s="236" t="str">
        <f t="shared" si="29"/>
        <v>Transable</v>
      </c>
      <c r="P120" s="195" t="str">
        <f t="shared" si="34"/>
        <v>EXPORTABLE</v>
      </c>
      <c r="Q120" s="237">
        <f t="shared" si="35"/>
        <v>0</v>
      </c>
      <c r="R120" s="195">
        <f t="shared" si="30"/>
        <v>0</v>
      </c>
      <c r="S120" s="195">
        <f t="shared" si="31"/>
        <v>0</v>
      </c>
      <c r="T120" s="195">
        <f t="shared" si="32"/>
        <v>0</v>
      </c>
      <c r="U120" s="195">
        <f>IF(Q120=1,D120/[1]COU!FA124,0)</f>
        <v>0</v>
      </c>
      <c r="V120" s="196"/>
      <c r="W120" s="195">
        <f>[1]COU!$FE124/[1]COU!$FA124</f>
        <v>0</v>
      </c>
      <c r="X120" s="195">
        <f>[1]COU!$FB124/[1]COU!$FA124</f>
        <v>1.6720703995117582E-2</v>
      </c>
      <c r="Y120" s="195">
        <f>IF([1]EQOUN!DI124&gt;0,[1]COU!FD124/[1]EQOUN!DI124,0)</f>
        <v>0</v>
      </c>
      <c r="Z120" s="195">
        <f>IF([1]EQOUN!DI124&gt;0,[1]COU!$FG$10/[1]EQOUN!DI124,0)</f>
        <v>0</v>
      </c>
      <c r="AA120" s="197">
        <f>IF([1]COU!$EY124&gt;0,[1]COU!$FC124/[1]COU!$EY124,0)</f>
        <v>0</v>
      </c>
      <c r="AB120" s="195"/>
      <c r="AC120" s="197">
        <f>IF([1]COU!EY124&gt;0,[1]EQOUM!N124/[1]COU!EY124,0)</f>
        <v>0</v>
      </c>
      <c r="AD120" s="197">
        <f>IF([1]EQOUN!DJ124&gt;0,[1]EQOUN!DP124/[1]EQOUN!DJ124,0)</f>
        <v>0</v>
      </c>
      <c r="AE120" s="197">
        <f>IF([1]EQOUN!F124&gt;0,[1]EQOUN!N124/[1]EQOUN!F124,0)</f>
        <v>0</v>
      </c>
      <c r="AF120" s="195">
        <f>[1]COU!$FJ124/[1]COU!$FA124</f>
        <v>0</v>
      </c>
      <c r="AG120" s="196"/>
      <c r="AH120" s="238">
        <f t="shared" si="36"/>
        <v>1.06451132</v>
      </c>
      <c r="AI120" s="238">
        <f t="shared" si="37"/>
        <v>602.91999999999996</v>
      </c>
      <c r="AJ120" s="238">
        <f t="shared" si="38"/>
        <v>641.81516505439993</v>
      </c>
      <c r="AK120" s="156"/>
      <c r="AL120" s="239">
        <v>1</v>
      </c>
      <c r="AM120" s="280" t="str">
        <f t="shared" si="39"/>
        <v>-</v>
      </c>
      <c r="AN120" s="280" t="str">
        <f t="shared" si="40"/>
        <v>-</v>
      </c>
      <c r="AO120" s="280"/>
      <c r="AP120" s="280">
        <v>1</v>
      </c>
      <c r="AQ120" s="280" t="str">
        <f t="shared" si="41"/>
        <v>-</v>
      </c>
      <c r="AR120" s="280" t="str">
        <f t="shared" si="42"/>
        <v>-</v>
      </c>
      <c r="AS120" s="280"/>
      <c r="AT120" s="280">
        <v>1</v>
      </c>
      <c r="AU120" s="280">
        <f t="shared" si="43"/>
        <v>641.81516505439993</v>
      </c>
      <c r="AV120" s="280">
        <f t="shared" si="44"/>
        <v>602.91999999999996</v>
      </c>
      <c r="AW120" s="280"/>
      <c r="AX120" s="280">
        <v>1</v>
      </c>
      <c r="AY120" s="280">
        <f t="shared" si="45"/>
        <v>641.81516505439993</v>
      </c>
      <c r="AZ120" s="240">
        <f t="shared" si="50"/>
        <v>602.91999999999996</v>
      </c>
      <c r="BA120" s="241"/>
      <c r="BB120" s="242">
        <v>1</v>
      </c>
      <c r="BC120" s="283" t="str">
        <f t="shared" si="46"/>
        <v>-</v>
      </c>
      <c r="BD120" s="283"/>
      <c r="BE120" s="283">
        <v>1</v>
      </c>
      <c r="BF120" s="283" t="str">
        <f t="shared" si="47"/>
        <v>-</v>
      </c>
      <c r="BG120" s="283"/>
      <c r="BH120" s="283">
        <v>1</v>
      </c>
      <c r="BI120" s="283">
        <f t="shared" si="48"/>
        <v>641.81516505439993</v>
      </c>
      <c r="BJ120" s="283"/>
      <c r="BK120" s="283">
        <v>1</v>
      </c>
      <c r="BL120" s="283">
        <f t="shared" si="49"/>
        <v>641.81516505439993</v>
      </c>
      <c r="BM120" s="243"/>
      <c r="BN120" s="244"/>
    </row>
    <row r="121" spans="1:66" ht="18" x14ac:dyDescent="0.2">
      <c r="A121" s="188" t="str">
        <f>[1]COU!$B125</f>
        <v>Servicios de manufactura</v>
      </c>
      <c r="B121" s="189" t="str">
        <f>[1]COU!$A125</f>
        <v>NP116</v>
      </c>
      <c r="C121" s="190"/>
      <c r="D121" s="191">
        <f>[1]COU!$EY125-[1]EQOUN!$DI125</f>
        <v>-246946.34639065707</v>
      </c>
      <c r="E121" s="233">
        <f>[1]COU!$EY125/[1]COU!$FA125</f>
        <v>0</v>
      </c>
      <c r="F121" s="234">
        <f>[1]EQOUM!U125/[1]COU!FA125</f>
        <v>0</v>
      </c>
      <c r="G121" s="234">
        <f>[1]EQOUN!DI125/[1]COU!FA125</f>
        <v>0.99381249224659907</v>
      </c>
      <c r="H121" s="192">
        <f>IF([1]COU!$ET125&gt;0,[1]EQOUN!$DI125/[1]COU!$ET125,0)</f>
        <v>0.99381249224659907</v>
      </c>
      <c r="I121" s="192">
        <f>([1]EQOUN!$DI125-[1]COU!$EY125)/[1]COU!$FA125</f>
        <v>0.99381249224659907</v>
      </c>
      <c r="J121" s="192" t="str">
        <f t="shared" si="33"/>
        <v>EXPORTABLE</v>
      </c>
      <c r="K121" s="192" t="str">
        <f t="shared" si="26"/>
        <v>Transable</v>
      </c>
      <c r="L121" s="235"/>
      <c r="M121" s="192" t="str">
        <f t="shared" si="27"/>
        <v>Transable</v>
      </c>
      <c r="N121" s="235">
        <f t="shared" si="28"/>
        <v>0</v>
      </c>
      <c r="O121" s="247" t="str">
        <f t="shared" si="29"/>
        <v>Transable</v>
      </c>
      <c r="P121" s="195" t="str">
        <f t="shared" si="34"/>
        <v>EXPORTABLE</v>
      </c>
      <c r="Q121" s="237">
        <f t="shared" si="35"/>
        <v>0</v>
      </c>
      <c r="R121" s="195">
        <f t="shared" si="30"/>
        <v>0</v>
      </c>
      <c r="S121" s="195">
        <f t="shared" si="31"/>
        <v>0</v>
      </c>
      <c r="T121" s="195">
        <f t="shared" si="32"/>
        <v>0</v>
      </c>
      <c r="U121" s="195">
        <f>IF(Q121=1,D121/[1]COU!FA125,0)</f>
        <v>0</v>
      </c>
      <c r="V121" s="196"/>
      <c r="W121" s="195">
        <f>[1]COU!$FE125/[1]COU!$FA125</f>
        <v>0</v>
      </c>
      <c r="X121" s="195">
        <f>[1]COU!$FB125/[1]COU!$FA125</f>
        <v>0</v>
      </c>
      <c r="Y121" s="195">
        <f>IF([1]EQOUN!DI125&gt;0,[1]COU!FD125/[1]EQOUN!DI125,0)</f>
        <v>0</v>
      </c>
      <c r="Z121" s="195">
        <f>IF([1]EQOUN!DI125&gt;0,[1]COU!$FG$10/[1]EQOUN!DI125,0)</f>
        <v>0</v>
      </c>
      <c r="AA121" s="197">
        <f>IF([1]COU!$EY125&gt;0,[1]COU!$FC125/[1]COU!$EY125,0)</f>
        <v>0</v>
      </c>
      <c r="AB121" s="195"/>
      <c r="AC121" s="197">
        <f>IF([1]COU!EY125&gt;0,[1]EQOUM!N125/[1]COU!EY125,0)</f>
        <v>0</v>
      </c>
      <c r="AD121" s="197">
        <f>IF([1]EQOUN!DJ125&gt;0,[1]EQOUN!DP125/[1]EQOUN!DJ125,0)</f>
        <v>0</v>
      </c>
      <c r="AE121" s="197">
        <f>IF([1]EQOUN!F125&gt;0,[1]EQOUN!N125/[1]EQOUN!F125,0)</f>
        <v>0</v>
      </c>
      <c r="AF121" s="195">
        <f>[1]COU!$FJ125/[1]COU!$FA125</f>
        <v>0</v>
      </c>
      <c r="AG121" s="196"/>
      <c r="AH121" s="238">
        <f t="shared" si="36"/>
        <v>1.06451132</v>
      </c>
      <c r="AI121" s="238">
        <f t="shared" si="37"/>
        <v>602.91999999999996</v>
      </c>
      <c r="AJ121" s="238">
        <f t="shared" si="38"/>
        <v>641.81516505439993</v>
      </c>
      <c r="AK121" s="156"/>
      <c r="AL121" s="239">
        <v>1</v>
      </c>
      <c r="AM121" s="280" t="str">
        <f t="shared" si="39"/>
        <v>-</v>
      </c>
      <c r="AN121" s="280" t="str">
        <f t="shared" si="40"/>
        <v>-</v>
      </c>
      <c r="AO121" s="280"/>
      <c r="AP121" s="280">
        <v>1</v>
      </c>
      <c r="AQ121" s="280" t="str">
        <f t="shared" si="41"/>
        <v>-</v>
      </c>
      <c r="AR121" s="280" t="str">
        <f t="shared" si="42"/>
        <v>-</v>
      </c>
      <c r="AS121" s="280"/>
      <c r="AT121" s="280">
        <v>1</v>
      </c>
      <c r="AU121" s="280">
        <f t="shared" si="43"/>
        <v>641.81516505439993</v>
      </c>
      <c r="AV121" s="280">
        <f t="shared" si="44"/>
        <v>602.91999999999996</v>
      </c>
      <c r="AW121" s="280"/>
      <c r="AX121" s="280">
        <v>1</v>
      </c>
      <c r="AY121" s="280">
        <f t="shared" si="45"/>
        <v>641.81516505439993</v>
      </c>
      <c r="AZ121" s="240">
        <f t="shared" si="50"/>
        <v>602.91999999999996</v>
      </c>
      <c r="BA121" s="241"/>
      <c r="BB121" s="242">
        <v>1</v>
      </c>
      <c r="BC121" s="283" t="str">
        <f t="shared" si="46"/>
        <v>-</v>
      </c>
      <c r="BD121" s="283"/>
      <c r="BE121" s="283">
        <v>1</v>
      </c>
      <c r="BF121" s="283" t="str">
        <f t="shared" si="47"/>
        <v>-</v>
      </c>
      <c r="BG121" s="283"/>
      <c r="BH121" s="283">
        <v>1</v>
      </c>
      <c r="BI121" s="283">
        <f t="shared" si="48"/>
        <v>641.81516505439993</v>
      </c>
      <c r="BJ121" s="283"/>
      <c r="BK121" s="283">
        <v>1</v>
      </c>
      <c r="BL121" s="283">
        <f t="shared" si="49"/>
        <v>641.81516505439993</v>
      </c>
      <c r="BM121" s="243"/>
      <c r="BN121" s="244"/>
    </row>
    <row r="122" spans="1:66" ht="18" x14ac:dyDescent="0.2">
      <c r="A122" s="188" t="str">
        <f>[1]COU!$B126</f>
        <v>Energía eléctrica, gas, vapor y aire acondicionado</v>
      </c>
      <c r="B122" s="189" t="str">
        <f>[1]COU!$A126</f>
        <v>NP117</v>
      </c>
      <c r="C122" s="190"/>
      <c r="D122" s="191">
        <f>[1]COU!$EY126-[1]EQOUN!$DI126</f>
        <v>-285.51736736522662</v>
      </c>
      <c r="E122" s="233">
        <f>[1]COU!$EY126/[1]COU!$FA126</f>
        <v>4.2498922162822333E-3</v>
      </c>
      <c r="F122" s="234">
        <f>[1]EQOUM!U126/[1]COU!FA126</f>
        <v>2.0298796429127678E-3</v>
      </c>
      <c r="G122" s="234">
        <f>[1]EQOUN!DI126/[1]COU!FA126</f>
        <v>4.6833222583818898E-3</v>
      </c>
      <c r="H122" s="192">
        <f>IF([1]COU!$ET126&gt;0,[1]EQOUN!$DI126/[1]COU!$ET126,0)</f>
        <v>4.7033108224369203E-3</v>
      </c>
      <c r="I122" s="192">
        <f>([1]EQOUN!$DI126-[1]COU!$EY126)/[1]COU!$FA126</f>
        <v>4.3343004209965666E-4</v>
      </c>
      <c r="J122" s="192" t="str">
        <f t="shared" si="33"/>
        <v>AMBOS</v>
      </c>
      <c r="K122" s="192" t="str">
        <f t="shared" si="26"/>
        <v>No transable</v>
      </c>
      <c r="L122" s="235">
        <v>1</v>
      </c>
      <c r="M122" s="192" t="str">
        <f t="shared" si="27"/>
        <v>Transable</v>
      </c>
      <c r="N122" s="235">
        <f t="shared" si="28"/>
        <v>1</v>
      </c>
      <c r="O122" s="247" t="str">
        <f t="shared" si="29"/>
        <v>No Transable</v>
      </c>
      <c r="P122" s="195" t="str">
        <f t="shared" si="34"/>
        <v>No Transable</v>
      </c>
      <c r="Q122" s="237">
        <f t="shared" si="35"/>
        <v>1</v>
      </c>
      <c r="R122" s="195">
        <f t="shared" si="30"/>
        <v>4.2498922162822333E-3</v>
      </c>
      <c r="S122" s="195">
        <f t="shared" si="31"/>
        <v>2.0298796429127678E-3</v>
      </c>
      <c r="T122" s="195">
        <f t="shared" si="32"/>
        <v>4.7033108224369203E-3</v>
      </c>
      <c r="U122" s="195">
        <f>IF(Q122=1,D122/[1]COU!FA126,0)</f>
        <v>-4.3343004209965666E-4</v>
      </c>
      <c r="V122" s="196"/>
      <c r="W122" s="195">
        <f>[1]COU!$FE126/[1]COU!$FA126</f>
        <v>0</v>
      </c>
      <c r="X122" s="195">
        <f>[1]COU!$FB126/[1]COU!$FA126</f>
        <v>6.04124890898248E-2</v>
      </c>
      <c r="Y122" s="195">
        <f>IF([1]EQOUN!DI126&gt;0,[1]COU!FD126/[1]EQOUN!DI126,0)</f>
        <v>0</v>
      </c>
      <c r="Z122" s="195">
        <f>IF([1]EQOUN!DI126&gt;0,[1]COU!$FG$10/[1]EQOUN!DI126,0)</f>
        <v>0</v>
      </c>
      <c r="AA122" s="197">
        <f>IF([1]COU!$EY126&gt;0,[1]COU!$FC126/[1]COU!$EY126,0)</f>
        <v>1.6484319300445987E-4</v>
      </c>
      <c r="AB122" s="195"/>
      <c r="AC122" s="197">
        <f>IF([1]COU!EY126&gt;0,[1]EQOUM!N126/[1]COU!EY126,0)</f>
        <v>0</v>
      </c>
      <c r="AD122" s="197">
        <f>IF([1]EQOUN!DJ126&gt;0,[1]EQOUN!DP126/[1]EQOUN!DJ126,0)</f>
        <v>0</v>
      </c>
      <c r="AE122" s="197">
        <f>IF([1]EQOUN!F126&gt;0,[1]EQOUN!N126/[1]EQOUN!F126,0)</f>
        <v>0</v>
      </c>
      <c r="AF122" s="195">
        <f>[1]COU!$FJ126/[1]COU!$FA126</f>
        <v>0</v>
      </c>
      <c r="AG122" s="196"/>
      <c r="AH122" s="238">
        <f t="shared" si="36"/>
        <v>1.06451132</v>
      </c>
      <c r="AI122" s="238">
        <f t="shared" si="37"/>
        <v>602.91999999999996</v>
      </c>
      <c r="AJ122" s="238">
        <f t="shared" si="38"/>
        <v>641.81516505439993</v>
      </c>
      <c r="AK122" s="156"/>
      <c r="AL122" s="239">
        <v>1</v>
      </c>
      <c r="AM122" s="280" t="str">
        <f t="shared" si="39"/>
        <v>-</v>
      </c>
      <c r="AN122" s="280" t="str">
        <f t="shared" si="40"/>
        <v>-</v>
      </c>
      <c r="AO122" s="280"/>
      <c r="AP122" s="280">
        <v>1</v>
      </c>
      <c r="AQ122" s="280" t="str">
        <f t="shared" si="41"/>
        <v>-</v>
      </c>
      <c r="AR122" s="280" t="str">
        <f t="shared" si="42"/>
        <v>-</v>
      </c>
      <c r="AS122" s="280"/>
      <c r="AT122" s="280">
        <v>1</v>
      </c>
      <c r="AU122" s="280" t="str">
        <f t="shared" si="43"/>
        <v>-</v>
      </c>
      <c r="AV122" s="280" t="str">
        <f t="shared" si="44"/>
        <v>-</v>
      </c>
      <c r="AW122" s="280"/>
      <c r="AX122" s="280">
        <v>1</v>
      </c>
      <c r="AY122" s="280" t="str">
        <f t="shared" si="45"/>
        <v>-</v>
      </c>
      <c r="AZ122" s="240" t="str">
        <f t="shared" si="50"/>
        <v>-</v>
      </c>
      <c r="BA122" s="241"/>
      <c r="BB122" s="242">
        <v>1</v>
      </c>
      <c r="BC122" s="283" t="str">
        <f t="shared" si="46"/>
        <v>-</v>
      </c>
      <c r="BD122" s="283"/>
      <c r="BE122" s="283">
        <v>1</v>
      </c>
      <c r="BF122" s="283" t="str">
        <f t="shared" si="47"/>
        <v>-</v>
      </c>
      <c r="BG122" s="283"/>
      <c r="BH122" s="283">
        <v>1</v>
      </c>
      <c r="BI122" s="283" t="str">
        <f t="shared" si="48"/>
        <v>-</v>
      </c>
      <c r="BJ122" s="283"/>
      <c r="BK122" s="283">
        <v>1</v>
      </c>
      <c r="BL122" s="283" t="str">
        <f t="shared" si="49"/>
        <v>-</v>
      </c>
      <c r="BM122" s="243"/>
      <c r="BN122" s="244"/>
    </row>
    <row r="123" spans="1:66" ht="18" x14ac:dyDescent="0.2">
      <c r="A123" s="188" t="str">
        <f>[1]COU!$B127</f>
        <v>Agua potable y alcantarillado</v>
      </c>
      <c r="B123" s="189" t="str">
        <f>[1]COU!$A127</f>
        <v>NP118</v>
      </c>
      <c r="C123" s="190"/>
      <c r="D123" s="191">
        <f>[1]COU!$EY127-[1]EQOUN!$DI127</f>
        <v>0</v>
      </c>
      <c r="E123" s="233">
        <f>[1]COU!$EY127/[1]COU!$FA127</f>
        <v>0</v>
      </c>
      <c r="F123" s="234">
        <f>[1]EQOUM!U127/[1]COU!FA127</f>
        <v>0</v>
      </c>
      <c r="G123" s="234">
        <f>[1]EQOUN!DI127/[1]COU!FA127</f>
        <v>0</v>
      </c>
      <c r="H123" s="192">
        <f>IF([1]COU!$ET127&gt;0,[1]EQOUN!$DI127/[1]COU!$ET127,0)</f>
        <v>0</v>
      </c>
      <c r="I123" s="192">
        <f>([1]EQOUN!$DI127-[1]COU!$EY127)/[1]COU!$FA127</f>
        <v>0</v>
      </c>
      <c r="J123" s="192" t="str">
        <f t="shared" si="33"/>
        <v>AMBOS</v>
      </c>
      <c r="K123" s="192" t="str">
        <f t="shared" si="26"/>
        <v>No transable</v>
      </c>
      <c r="L123" s="235">
        <v>1</v>
      </c>
      <c r="M123" s="192" t="str">
        <f t="shared" si="27"/>
        <v>Transable</v>
      </c>
      <c r="N123" s="235">
        <f t="shared" si="28"/>
        <v>1</v>
      </c>
      <c r="O123" s="247" t="str">
        <f t="shared" si="29"/>
        <v>No Transable</v>
      </c>
      <c r="P123" s="195" t="str">
        <f t="shared" si="34"/>
        <v>No Transable</v>
      </c>
      <c r="Q123" s="237">
        <f t="shared" si="35"/>
        <v>1</v>
      </c>
      <c r="R123" s="195">
        <f t="shared" si="30"/>
        <v>0</v>
      </c>
      <c r="S123" s="195">
        <f t="shared" si="31"/>
        <v>0</v>
      </c>
      <c r="T123" s="195">
        <f t="shared" si="32"/>
        <v>0</v>
      </c>
      <c r="U123" s="195">
        <f>IF(Q123=1,D123/[1]COU!FA127,0)</f>
        <v>0</v>
      </c>
      <c r="V123" s="196"/>
      <c r="W123" s="195">
        <f>[1]COU!$FE127/[1]COU!$FA127</f>
        <v>0</v>
      </c>
      <c r="X123" s="195">
        <f>[1]COU!$FB127/[1]COU!$FA127</f>
        <v>8.5668589475915483E-4</v>
      </c>
      <c r="Y123" s="195">
        <f>IF([1]EQOUN!DI127&gt;0,[1]COU!FD127/[1]EQOUN!DI127,0)</f>
        <v>0</v>
      </c>
      <c r="Z123" s="195">
        <f>IF([1]EQOUN!DI127&gt;0,[1]COU!$FG$10/[1]EQOUN!DI127,0)</f>
        <v>0</v>
      </c>
      <c r="AA123" s="197">
        <f>IF([1]COU!$EY127&gt;0,[1]COU!$FC127/[1]COU!$EY127,0)</f>
        <v>0</v>
      </c>
      <c r="AB123" s="195"/>
      <c r="AC123" s="197">
        <f>IF([1]COU!EY127&gt;0,[1]EQOUM!N127/[1]COU!EY127,0)</f>
        <v>0</v>
      </c>
      <c r="AD123" s="197">
        <f>IF([1]EQOUN!DJ127&gt;0,[1]EQOUN!DP127/[1]EQOUN!DJ127,0)</f>
        <v>0</v>
      </c>
      <c r="AE123" s="197">
        <f>IF([1]EQOUN!F127&gt;0,[1]EQOUN!N127/[1]EQOUN!F127,0)</f>
        <v>0</v>
      </c>
      <c r="AF123" s="195">
        <f>[1]COU!$FJ127/[1]COU!$FA127</f>
        <v>0</v>
      </c>
      <c r="AG123" s="196"/>
      <c r="AH123" s="238">
        <f t="shared" si="36"/>
        <v>1.06451132</v>
      </c>
      <c r="AI123" s="238">
        <f t="shared" si="37"/>
        <v>602.91999999999996</v>
      </c>
      <c r="AJ123" s="238">
        <f t="shared" si="38"/>
        <v>641.81516505439993</v>
      </c>
      <c r="AK123" s="156"/>
      <c r="AL123" s="239">
        <v>1</v>
      </c>
      <c r="AM123" s="280" t="str">
        <f t="shared" si="39"/>
        <v>-</v>
      </c>
      <c r="AN123" s="280" t="str">
        <f t="shared" si="40"/>
        <v>-</v>
      </c>
      <c r="AO123" s="280"/>
      <c r="AP123" s="280">
        <v>1</v>
      </c>
      <c r="AQ123" s="280" t="str">
        <f t="shared" si="41"/>
        <v>-</v>
      </c>
      <c r="AR123" s="280" t="str">
        <f t="shared" si="42"/>
        <v>-</v>
      </c>
      <c r="AS123" s="280"/>
      <c r="AT123" s="280">
        <v>1</v>
      </c>
      <c r="AU123" s="280" t="str">
        <f t="shared" si="43"/>
        <v>-</v>
      </c>
      <c r="AV123" s="280" t="str">
        <f t="shared" si="44"/>
        <v>-</v>
      </c>
      <c r="AW123" s="280"/>
      <c r="AX123" s="280">
        <v>1</v>
      </c>
      <c r="AY123" s="280" t="str">
        <f t="shared" si="45"/>
        <v>-</v>
      </c>
      <c r="AZ123" s="240" t="str">
        <f t="shared" si="50"/>
        <v>-</v>
      </c>
      <c r="BA123" s="241"/>
      <c r="BB123" s="242">
        <v>1</v>
      </c>
      <c r="BC123" s="283" t="str">
        <f t="shared" si="46"/>
        <v>-</v>
      </c>
      <c r="BD123" s="283"/>
      <c r="BE123" s="283">
        <v>1</v>
      </c>
      <c r="BF123" s="283" t="str">
        <f t="shared" si="47"/>
        <v>-</v>
      </c>
      <c r="BG123" s="283"/>
      <c r="BH123" s="283">
        <v>1</v>
      </c>
      <c r="BI123" s="283" t="str">
        <f t="shared" si="48"/>
        <v>-</v>
      </c>
      <c r="BJ123" s="283"/>
      <c r="BK123" s="283">
        <v>1</v>
      </c>
      <c r="BL123" s="283" t="str">
        <f t="shared" si="49"/>
        <v>-</v>
      </c>
      <c r="BM123" s="243"/>
      <c r="BN123" s="244"/>
    </row>
    <row r="124" spans="1:66" ht="18" x14ac:dyDescent="0.2">
      <c r="A124" s="188" t="str">
        <f>[1]COU!$B128</f>
        <v>Servicio de recogida, tratamiento y eliminación de desechos</v>
      </c>
      <c r="B124" s="189" t="str">
        <f>[1]COU!$A128</f>
        <v>NP119</v>
      </c>
      <c r="C124" s="190"/>
      <c r="D124" s="191">
        <f>[1]COU!$EY128-[1]EQOUN!$DI128</f>
        <v>0</v>
      </c>
      <c r="E124" s="233">
        <f>[1]COU!$EY128/[1]COU!$FA128</f>
        <v>0</v>
      </c>
      <c r="F124" s="234">
        <f>[1]EQOUM!U128/[1]COU!FA128</f>
        <v>0</v>
      </c>
      <c r="G124" s="234">
        <f>[1]EQOUN!DI128/[1]COU!FA128</f>
        <v>0</v>
      </c>
      <c r="H124" s="192">
        <f>IF([1]COU!$ET128&gt;0,[1]EQOUN!$DI128/[1]COU!$ET128,0)</f>
        <v>0</v>
      </c>
      <c r="I124" s="192">
        <f>([1]EQOUN!$DI128-[1]COU!$EY128)/[1]COU!$FA128</f>
        <v>0</v>
      </c>
      <c r="J124" s="192" t="str">
        <f t="shared" si="33"/>
        <v>AMBOS</v>
      </c>
      <c r="K124" s="192" t="str">
        <f t="shared" si="26"/>
        <v>No transable</v>
      </c>
      <c r="L124" s="235">
        <v>1</v>
      </c>
      <c r="M124" s="192" t="str">
        <f t="shared" si="27"/>
        <v>Transable</v>
      </c>
      <c r="N124" s="235">
        <f t="shared" si="28"/>
        <v>1</v>
      </c>
      <c r="O124" s="247" t="str">
        <f t="shared" si="29"/>
        <v>No Transable</v>
      </c>
      <c r="P124" s="195" t="str">
        <f t="shared" si="34"/>
        <v>No Transable</v>
      </c>
      <c r="Q124" s="237">
        <f t="shared" si="35"/>
        <v>1</v>
      </c>
      <c r="R124" s="195">
        <f t="shared" si="30"/>
        <v>0</v>
      </c>
      <c r="S124" s="195">
        <f t="shared" si="31"/>
        <v>0</v>
      </c>
      <c r="T124" s="195">
        <f t="shared" si="32"/>
        <v>0</v>
      </c>
      <c r="U124" s="195">
        <f>IF(Q124=1,D124/[1]COU!FA128,0)</f>
        <v>0</v>
      </c>
      <c r="V124" s="196"/>
      <c r="W124" s="195">
        <f>[1]COU!$FE128/[1]COU!$FA128</f>
        <v>0</v>
      </c>
      <c r="X124" s="195">
        <f>[1]COU!$FB128/[1]COU!$FA128</f>
        <v>0</v>
      </c>
      <c r="Y124" s="195">
        <f>IF([1]EQOUN!DI128&gt;0,[1]COU!FD128/[1]EQOUN!DI128,0)</f>
        <v>0</v>
      </c>
      <c r="Z124" s="195">
        <f>IF([1]EQOUN!DI128&gt;0,[1]COU!$FG$10/[1]EQOUN!DI128,0)</f>
        <v>0</v>
      </c>
      <c r="AA124" s="197">
        <f>IF([1]COU!$EY128&gt;0,[1]COU!$FC128/[1]COU!$EY128,0)</f>
        <v>0</v>
      </c>
      <c r="AB124" s="195"/>
      <c r="AC124" s="197">
        <f>IF([1]COU!EY128&gt;0,[1]EQOUM!N128/[1]COU!EY128,0)</f>
        <v>0</v>
      </c>
      <c r="AD124" s="197">
        <f>IF([1]EQOUN!DJ128&gt;0,[1]EQOUN!DP128/[1]EQOUN!DJ128,0)</f>
        <v>0</v>
      </c>
      <c r="AE124" s="197">
        <f>IF([1]EQOUN!F128&gt;0,[1]EQOUN!N128/[1]EQOUN!F128,0)</f>
        <v>0</v>
      </c>
      <c r="AF124" s="195">
        <f>[1]COU!$FJ128/[1]COU!$FA128</f>
        <v>0</v>
      </c>
      <c r="AG124" s="196"/>
      <c r="AH124" s="238">
        <f t="shared" si="36"/>
        <v>1.06451132</v>
      </c>
      <c r="AI124" s="238">
        <f t="shared" si="37"/>
        <v>602.91999999999996</v>
      </c>
      <c r="AJ124" s="238">
        <f t="shared" si="38"/>
        <v>641.81516505439993</v>
      </c>
      <c r="AK124" s="156"/>
      <c r="AL124" s="239">
        <v>1</v>
      </c>
      <c r="AM124" s="280" t="str">
        <f t="shared" si="39"/>
        <v>-</v>
      </c>
      <c r="AN124" s="280" t="str">
        <f t="shared" si="40"/>
        <v>-</v>
      </c>
      <c r="AO124" s="280"/>
      <c r="AP124" s="280">
        <v>1</v>
      </c>
      <c r="AQ124" s="280" t="str">
        <f t="shared" si="41"/>
        <v>-</v>
      </c>
      <c r="AR124" s="280" t="str">
        <f t="shared" si="42"/>
        <v>-</v>
      </c>
      <c r="AS124" s="280"/>
      <c r="AT124" s="280">
        <v>1</v>
      </c>
      <c r="AU124" s="280" t="str">
        <f t="shared" si="43"/>
        <v>-</v>
      </c>
      <c r="AV124" s="280" t="str">
        <f t="shared" si="44"/>
        <v>-</v>
      </c>
      <c r="AW124" s="280"/>
      <c r="AX124" s="280">
        <v>1</v>
      </c>
      <c r="AY124" s="280" t="str">
        <f t="shared" si="45"/>
        <v>-</v>
      </c>
      <c r="AZ124" s="240" t="str">
        <f t="shared" si="50"/>
        <v>-</v>
      </c>
      <c r="BA124" s="241"/>
      <c r="BB124" s="242">
        <v>1</v>
      </c>
      <c r="BC124" s="283" t="str">
        <f t="shared" si="46"/>
        <v>-</v>
      </c>
      <c r="BD124" s="283"/>
      <c r="BE124" s="283">
        <v>1</v>
      </c>
      <c r="BF124" s="283" t="str">
        <f t="shared" si="47"/>
        <v>-</v>
      </c>
      <c r="BG124" s="283"/>
      <c r="BH124" s="283">
        <v>1</v>
      </c>
      <c r="BI124" s="283" t="str">
        <f t="shared" si="48"/>
        <v>-</v>
      </c>
      <c r="BJ124" s="283"/>
      <c r="BK124" s="283">
        <v>1</v>
      </c>
      <c r="BL124" s="283" t="str">
        <f t="shared" si="49"/>
        <v>-</v>
      </c>
      <c r="BM124" s="243"/>
      <c r="BN124" s="244"/>
    </row>
    <row r="125" spans="1:66" ht="18" x14ac:dyDescent="0.2">
      <c r="A125" s="188" t="str">
        <f>[1]COU!$B129</f>
        <v>Servicios de protección del medio ambiente</v>
      </c>
      <c r="B125" s="189" t="str">
        <f>[1]COU!$A129</f>
        <v>NP120</v>
      </c>
      <c r="C125" s="190"/>
      <c r="D125" s="191">
        <f>[1]COU!$EY129-[1]EQOUN!$DI129</f>
        <v>0</v>
      </c>
      <c r="E125" s="233">
        <f>[1]COU!$EY129/[1]COU!$FA129</f>
        <v>0</v>
      </c>
      <c r="F125" s="234">
        <f>[1]EQOUM!U129/[1]COU!FA129</f>
        <v>0</v>
      </c>
      <c r="G125" s="234">
        <f>[1]EQOUN!DI129/[1]COU!FA129</f>
        <v>0</v>
      </c>
      <c r="H125" s="192">
        <f>IF([1]COU!$ET129&gt;0,[1]EQOUN!$DI129/[1]COU!$ET129,0)</f>
        <v>0</v>
      </c>
      <c r="I125" s="192">
        <f>([1]EQOUN!$DI129-[1]COU!$EY129)/[1]COU!$FA129</f>
        <v>0</v>
      </c>
      <c r="J125" s="192" t="str">
        <f t="shared" si="33"/>
        <v>AMBOS</v>
      </c>
      <c r="K125" s="192" t="str">
        <f t="shared" si="26"/>
        <v>No transable</v>
      </c>
      <c r="L125" s="235">
        <v>1</v>
      </c>
      <c r="M125" s="192" t="str">
        <f t="shared" si="27"/>
        <v>Transable</v>
      </c>
      <c r="N125" s="235">
        <f t="shared" si="28"/>
        <v>1</v>
      </c>
      <c r="O125" s="247" t="str">
        <f t="shared" si="29"/>
        <v>No Transable</v>
      </c>
      <c r="P125" s="195" t="str">
        <f t="shared" si="34"/>
        <v>No Transable</v>
      </c>
      <c r="Q125" s="237">
        <f t="shared" si="35"/>
        <v>1</v>
      </c>
      <c r="R125" s="195">
        <f t="shared" si="30"/>
        <v>0</v>
      </c>
      <c r="S125" s="195">
        <f t="shared" si="31"/>
        <v>0</v>
      </c>
      <c r="T125" s="195">
        <f t="shared" si="32"/>
        <v>0</v>
      </c>
      <c r="U125" s="195">
        <f>IF(Q125=1,D125/[1]COU!FA129,0)</f>
        <v>0</v>
      </c>
      <c r="V125" s="196"/>
      <c r="W125" s="195">
        <f>[1]COU!$FE129/[1]COU!$FA129</f>
        <v>0</v>
      </c>
      <c r="X125" s="195">
        <f>[1]COU!$FB129/[1]COU!$FA129</f>
        <v>0</v>
      </c>
      <c r="Y125" s="195">
        <f>IF([1]EQOUN!DI129&gt;0,[1]COU!FD129/[1]EQOUN!DI129,0)</f>
        <v>0</v>
      </c>
      <c r="Z125" s="195">
        <f>IF([1]EQOUN!DI129&gt;0,[1]COU!$FG$10/[1]EQOUN!DI129,0)</f>
        <v>0</v>
      </c>
      <c r="AA125" s="197">
        <f>IF([1]COU!$EY129&gt;0,[1]COU!$FC129/[1]COU!$EY129,0)</f>
        <v>0</v>
      </c>
      <c r="AB125" s="195"/>
      <c r="AC125" s="197">
        <f>IF([1]COU!EY129&gt;0,[1]EQOUM!N129/[1]COU!EY129,0)</f>
        <v>0</v>
      </c>
      <c r="AD125" s="197">
        <f>IF([1]EQOUN!DJ129&gt;0,[1]EQOUN!DP129/[1]EQOUN!DJ129,0)</f>
        <v>0</v>
      </c>
      <c r="AE125" s="197">
        <f>IF([1]EQOUN!F129&gt;0,[1]EQOUN!N129/[1]EQOUN!F129,0)</f>
        <v>0</v>
      </c>
      <c r="AF125" s="195">
        <f>[1]COU!$FJ129/[1]COU!$FA129</f>
        <v>0</v>
      </c>
      <c r="AG125" s="196"/>
      <c r="AH125" s="238">
        <f t="shared" si="36"/>
        <v>1.06451132</v>
      </c>
      <c r="AI125" s="238">
        <f t="shared" si="37"/>
        <v>602.91999999999996</v>
      </c>
      <c r="AJ125" s="238">
        <f t="shared" si="38"/>
        <v>641.81516505439993</v>
      </c>
      <c r="AK125" s="156"/>
      <c r="AL125" s="239">
        <v>1</v>
      </c>
      <c r="AM125" s="280" t="str">
        <f t="shared" si="39"/>
        <v>-</v>
      </c>
      <c r="AN125" s="280" t="str">
        <f t="shared" si="40"/>
        <v>-</v>
      </c>
      <c r="AO125" s="280"/>
      <c r="AP125" s="280">
        <v>1</v>
      </c>
      <c r="AQ125" s="280" t="str">
        <f t="shared" si="41"/>
        <v>-</v>
      </c>
      <c r="AR125" s="280" t="str">
        <f t="shared" si="42"/>
        <v>-</v>
      </c>
      <c r="AS125" s="280"/>
      <c r="AT125" s="280">
        <v>1</v>
      </c>
      <c r="AU125" s="280" t="str">
        <f t="shared" si="43"/>
        <v>-</v>
      </c>
      <c r="AV125" s="280" t="str">
        <f t="shared" si="44"/>
        <v>-</v>
      </c>
      <c r="AW125" s="280"/>
      <c r="AX125" s="280">
        <v>1</v>
      </c>
      <c r="AY125" s="280" t="str">
        <f t="shared" si="45"/>
        <v>-</v>
      </c>
      <c r="AZ125" s="240" t="str">
        <f t="shared" si="50"/>
        <v>-</v>
      </c>
      <c r="BA125" s="241"/>
      <c r="BB125" s="242">
        <v>1</v>
      </c>
      <c r="BC125" s="283" t="str">
        <f t="shared" si="46"/>
        <v>-</v>
      </c>
      <c r="BD125" s="283"/>
      <c r="BE125" s="283">
        <v>1</v>
      </c>
      <c r="BF125" s="283" t="str">
        <f t="shared" si="47"/>
        <v>-</v>
      </c>
      <c r="BG125" s="283"/>
      <c r="BH125" s="283">
        <v>1</v>
      </c>
      <c r="BI125" s="283" t="str">
        <f t="shared" si="48"/>
        <v>-</v>
      </c>
      <c r="BJ125" s="283"/>
      <c r="BK125" s="283">
        <v>1</v>
      </c>
      <c r="BL125" s="283" t="str">
        <f t="shared" si="49"/>
        <v>-</v>
      </c>
      <c r="BM125" s="243"/>
      <c r="BN125" s="244"/>
    </row>
    <row r="126" spans="1:66" ht="18" x14ac:dyDescent="0.2">
      <c r="A126" s="188" t="str">
        <f>[1]COU!$B130</f>
        <v>Edificaciones residenciales</v>
      </c>
      <c r="B126" s="189" t="str">
        <f>[1]COU!$A130</f>
        <v>NP121</v>
      </c>
      <c r="C126" s="190"/>
      <c r="D126" s="191">
        <f>[1]COU!$EY130-[1]EQOUN!$DI130</f>
        <v>0</v>
      </c>
      <c r="E126" s="233">
        <f>[1]COU!$EY130/[1]COU!$FA130</f>
        <v>0</v>
      </c>
      <c r="F126" s="234">
        <f>[1]EQOUM!U130/[1]COU!FA130</f>
        <v>0</v>
      </c>
      <c r="G126" s="234">
        <f>[1]EQOUN!DI130/[1]COU!FA130</f>
        <v>0</v>
      </c>
      <c r="H126" s="192">
        <f>IF([1]COU!$ET130&gt;0,[1]EQOUN!$DI130/[1]COU!$ET130,0)</f>
        <v>0</v>
      </c>
      <c r="I126" s="192">
        <f>([1]EQOUN!$DI130-[1]COU!$EY130)/[1]COU!$FA130</f>
        <v>0</v>
      </c>
      <c r="J126" s="192" t="str">
        <f t="shared" si="33"/>
        <v>AMBOS</v>
      </c>
      <c r="K126" s="192" t="str">
        <f t="shared" si="26"/>
        <v>No transable</v>
      </c>
      <c r="L126" s="235">
        <v>1</v>
      </c>
      <c r="M126" s="192" t="str">
        <f t="shared" si="27"/>
        <v>Transable</v>
      </c>
      <c r="N126" s="235">
        <f t="shared" si="28"/>
        <v>1</v>
      </c>
      <c r="O126" s="247" t="str">
        <f t="shared" si="29"/>
        <v>No Transable</v>
      </c>
      <c r="P126" s="195" t="str">
        <f t="shared" si="34"/>
        <v>No Transable</v>
      </c>
      <c r="Q126" s="237">
        <f t="shared" si="35"/>
        <v>1</v>
      </c>
      <c r="R126" s="195">
        <f t="shared" si="30"/>
        <v>0</v>
      </c>
      <c r="S126" s="195">
        <f t="shared" si="31"/>
        <v>0</v>
      </c>
      <c r="T126" s="195">
        <f t="shared" si="32"/>
        <v>0</v>
      </c>
      <c r="U126" s="195">
        <f>IF(Q126=1,D126/[1]COU!FA130,0)</f>
        <v>0</v>
      </c>
      <c r="V126" s="196"/>
      <c r="W126" s="195">
        <f>[1]COU!$FE130/[1]COU!$FA130</f>
        <v>1.1356172585255189E-2</v>
      </c>
      <c r="X126" s="195">
        <f>[1]COU!$FB130/[1]COU!$FA130</f>
        <v>0</v>
      </c>
      <c r="Y126" s="195">
        <f>IF([1]EQOUN!DI130&gt;0,[1]COU!FD130/[1]EQOUN!DI130,0)</f>
        <v>0</v>
      </c>
      <c r="Z126" s="195">
        <f>IF([1]EQOUN!DI130&gt;0,[1]COU!$FG$10/[1]EQOUN!DI130,0)</f>
        <v>0</v>
      </c>
      <c r="AA126" s="197">
        <f>IF([1]COU!$EY130&gt;0,[1]COU!$FC130/[1]COU!$EY130,0)</f>
        <v>0</v>
      </c>
      <c r="AB126" s="195"/>
      <c r="AC126" s="197">
        <f>IF([1]COU!EY130&gt;0,[1]EQOUM!N130/[1]COU!EY130,0)</f>
        <v>0</v>
      </c>
      <c r="AD126" s="197">
        <f>IF([1]EQOUN!DJ130&gt;0,[1]EQOUN!DP130/[1]EQOUN!DJ130,0)</f>
        <v>0</v>
      </c>
      <c r="AE126" s="197">
        <f>IF([1]EQOUN!F130&gt;0,[1]EQOUN!N130/[1]EQOUN!F130,0)</f>
        <v>0</v>
      </c>
      <c r="AF126" s="195">
        <f>[1]COU!$FJ130/[1]COU!$FA130</f>
        <v>0</v>
      </c>
      <c r="AG126" s="196"/>
      <c r="AH126" s="238">
        <f t="shared" si="36"/>
        <v>1.06451132</v>
      </c>
      <c r="AI126" s="238">
        <f t="shared" si="37"/>
        <v>602.91999999999996</v>
      </c>
      <c r="AJ126" s="238">
        <f t="shared" si="38"/>
        <v>641.81516505439993</v>
      </c>
      <c r="AK126" s="156"/>
      <c r="AL126" s="239">
        <v>1</v>
      </c>
      <c r="AM126" s="280" t="str">
        <f t="shared" si="39"/>
        <v>-</v>
      </c>
      <c r="AN126" s="280" t="str">
        <f t="shared" si="40"/>
        <v>-</v>
      </c>
      <c r="AO126" s="280"/>
      <c r="AP126" s="280">
        <v>1</v>
      </c>
      <c r="AQ126" s="280" t="str">
        <f t="shared" si="41"/>
        <v>-</v>
      </c>
      <c r="AR126" s="280" t="str">
        <f t="shared" si="42"/>
        <v>-</v>
      </c>
      <c r="AS126" s="280"/>
      <c r="AT126" s="280">
        <v>1</v>
      </c>
      <c r="AU126" s="280" t="str">
        <f t="shared" si="43"/>
        <v>-</v>
      </c>
      <c r="AV126" s="280" t="str">
        <f t="shared" si="44"/>
        <v>-</v>
      </c>
      <c r="AW126" s="280"/>
      <c r="AX126" s="280">
        <v>1</v>
      </c>
      <c r="AY126" s="280" t="str">
        <f t="shared" si="45"/>
        <v>-</v>
      </c>
      <c r="AZ126" s="240" t="str">
        <f t="shared" si="50"/>
        <v>-</v>
      </c>
      <c r="BA126" s="241"/>
      <c r="BB126" s="242">
        <v>1</v>
      </c>
      <c r="BC126" s="283" t="str">
        <f t="shared" si="46"/>
        <v>-</v>
      </c>
      <c r="BD126" s="283"/>
      <c r="BE126" s="283">
        <v>1</v>
      </c>
      <c r="BF126" s="283" t="str">
        <f t="shared" si="47"/>
        <v>-</v>
      </c>
      <c r="BG126" s="283"/>
      <c r="BH126" s="283">
        <v>1</v>
      </c>
      <c r="BI126" s="283" t="str">
        <f t="shared" si="48"/>
        <v>-</v>
      </c>
      <c r="BJ126" s="283"/>
      <c r="BK126" s="283">
        <v>1</v>
      </c>
      <c r="BL126" s="283" t="str">
        <f t="shared" si="49"/>
        <v>-</v>
      </c>
      <c r="BM126" s="243"/>
      <c r="BN126" s="244"/>
    </row>
    <row r="127" spans="1:66" ht="18" x14ac:dyDescent="0.2">
      <c r="A127" s="188" t="str">
        <f>[1]COU!$B131</f>
        <v>Edificaciones no residenciales</v>
      </c>
      <c r="B127" s="189" t="str">
        <f>[1]COU!$A131</f>
        <v>NP122</v>
      </c>
      <c r="C127" s="190"/>
      <c r="D127" s="191">
        <f>[1]COU!$EY131-[1]EQOUN!$DI131</f>
        <v>0</v>
      </c>
      <c r="E127" s="233">
        <f>[1]COU!$EY131/[1]COU!$FA131</f>
        <v>0</v>
      </c>
      <c r="F127" s="234">
        <f>[1]EQOUM!U131/[1]COU!FA131</f>
        <v>0</v>
      </c>
      <c r="G127" s="234">
        <f>[1]EQOUN!DI131/[1]COU!FA131</f>
        <v>0</v>
      </c>
      <c r="H127" s="192">
        <f>IF([1]COU!$ET131&gt;0,[1]EQOUN!$DI131/[1]COU!$ET131,0)</f>
        <v>0</v>
      </c>
      <c r="I127" s="192">
        <f>([1]EQOUN!$DI131-[1]COU!$EY131)/[1]COU!$FA131</f>
        <v>0</v>
      </c>
      <c r="J127" s="192" t="str">
        <f t="shared" si="33"/>
        <v>AMBOS</v>
      </c>
      <c r="K127" s="192" t="str">
        <f t="shared" si="26"/>
        <v>No transable</v>
      </c>
      <c r="L127" s="235">
        <v>1</v>
      </c>
      <c r="M127" s="192" t="str">
        <f t="shared" si="27"/>
        <v>Transable</v>
      </c>
      <c r="N127" s="235">
        <f t="shared" si="28"/>
        <v>1</v>
      </c>
      <c r="O127" s="247" t="str">
        <f t="shared" si="29"/>
        <v>No Transable</v>
      </c>
      <c r="P127" s="195" t="str">
        <f t="shared" si="34"/>
        <v>No Transable</v>
      </c>
      <c r="Q127" s="237">
        <f t="shared" si="35"/>
        <v>1</v>
      </c>
      <c r="R127" s="195">
        <f t="shared" si="30"/>
        <v>0</v>
      </c>
      <c r="S127" s="195">
        <f t="shared" si="31"/>
        <v>0</v>
      </c>
      <c r="T127" s="195">
        <f t="shared" si="32"/>
        <v>0</v>
      </c>
      <c r="U127" s="195">
        <f>IF(Q127=1,D127/[1]COU!FA131,0)</f>
        <v>0</v>
      </c>
      <c r="V127" s="196"/>
      <c r="W127" s="195">
        <f>[1]COU!$FE131/[1]COU!$FA131</f>
        <v>1.1353900229520927E-3</v>
      </c>
      <c r="X127" s="195">
        <f>[1]COU!$FB131/[1]COU!$FA131</f>
        <v>0</v>
      </c>
      <c r="Y127" s="195">
        <f>IF([1]EQOUN!DI131&gt;0,[1]COU!FD131/[1]EQOUN!DI131,0)</f>
        <v>0</v>
      </c>
      <c r="Z127" s="195">
        <f>IF([1]EQOUN!DI131&gt;0,[1]COU!$FG$10/[1]EQOUN!DI131,0)</f>
        <v>0</v>
      </c>
      <c r="AA127" s="197">
        <f>IF([1]COU!$EY131&gt;0,[1]COU!$FC131/[1]COU!$EY131,0)</f>
        <v>0</v>
      </c>
      <c r="AB127" s="195"/>
      <c r="AC127" s="197">
        <f>IF([1]COU!EY131&gt;0,[1]EQOUM!N131/[1]COU!EY131,0)</f>
        <v>0</v>
      </c>
      <c r="AD127" s="197">
        <f>IF([1]EQOUN!DJ131&gt;0,[1]EQOUN!DP131/[1]EQOUN!DJ131,0)</f>
        <v>0</v>
      </c>
      <c r="AE127" s="197">
        <f>IF([1]EQOUN!F131&gt;0,[1]EQOUN!N131/[1]EQOUN!F131,0)</f>
        <v>0</v>
      </c>
      <c r="AF127" s="195">
        <f>[1]COU!$FJ131/[1]COU!$FA131</f>
        <v>0</v>
      </c>
      <c r="AG127" s="196"/>
      <c r="AH127" s="238">
        <f t="shared" si="36"/>
        <v>1.06451132</v>
      </c>
      <c r="AI127" s="238">
        <f t="shared" si="37"/>
        <v>602.91999999999996</v>
      </c>
      <c r="AJ127" s="238">
        <f t="shared" si="38"/>
        <v>641.81516505439993</v>
      </c>
      <c r="AK127" s="156"/>
      <c r="AL127" s="239">
        <v>1</v>
      </c>
      <c r="AM127" s="280" t="str">
        <f t="shared" si="39"/>
        <v>-</v>
      </c>
      <c r="AN127" s="280" t="str">
        <f t="shared" si="40"/>
        <v>-</v>
      </c>
      <c r="AO127" s="280"/>
      <c r="AP127" s="280">
        <v>1</v>
      </c>
      <c r="AQ127" s="280" t="str">
        <f t="shared" si="41"/>
        <v>-</v>
      </c>
      <c r="AR127" s="280" t="str">
        <f t="shared" si="42"/>
        <v>-</v>
      </c>
      <c r="AS127" s="280"/>
      <c r="AT127" s="280">
        <v>1</v>
      </c>
      <c r="AU127" s="280" t="str">
        <f t="shared" si="43"/>
        <v>-</v>
      </c>
      <c r="AV127" s="280" t="str">
        <f t="shared" si="44"/>
        <v>-</v>
      </c>
      <c r="AW127" s="280"/>
      <c r="AX127" s="280">
        <v>1</v>
      </c>
      <c r="AY127" s="280" t="str">
        <f t="shared" si="45"/>
        <v>-</v>
      </c>
      <c r="AZ127" s="240" t="str">
        <f t="shared" si="50"/>
        <v>-</v>
      </c>
      <c r="BA127" s="241"/>
      <c r="BB127" s="242">
        <v>1</v>
      </c>
      <c r="BC127" s="283" t="str">
        <f t="shared" si="46"/>
        <v>-</v>
      </c>
      <c r="BD127" s="283"/>
      <c r="BE127" s="283">
        <v>1</v>
      </c>
      <c r="BF127" s="283" t="str">
        <f t="shared" si="47"/>
        <v>-</v>
      </c>
      <c r="BG127" s="283"/>
      <c r="BH127" s="283">
        <v>1</v>
      </c>
      <c r="BI127" s="283" t="str">
        <f t="shared" si="48"/>
        <v>-</v>
      </c>
      <c r="BJ127" s="283"/>
      <c r="BK127" s="283">
        <v>1</v>
      </c>
      <c r="BL127" s="283" t="str">
        <f t="shared" si="49"/>
        <v>-</v>
      </c>
      <c r="BM127" s="243"/>
      <c r="BN127" s="244"/>
    </row>
    <row r="128" spans="1:66" ht="18" x14ac:dyDescent="0.2">
      <c r="A128" s="188" t="str">
        <f>[1]COU!$B132</f>
        <v>Carreteras y vías férreas</v>
      </c>
      <c r="B128" s="189" t="str">
        <f>[1]COU!$A132</f>
        <v>NP123</v>
      </c>
      <c r="C128" s="190"/>
      <c r="D128" s="191">
        <f>[1]COU!$EY132-[1]EQOUN!$DI132</f>
        <v>0</v>
      </c>
      <c r="E128" s="233">
        <f>[1]COU!$EY132/[1]COU!$FA132</f>
        <v>0</v>
      </c>
      <c r="F128" s="234">
        <f>[1]EQOUM!U132/[1]COU!FA132</f>
        <v>0</v>
      </c>
      <c r="G128" s="234">
        <f>[1]EQOUN!DI132/[1]COU!FA132</f>
        <v>0</v>
      </c>
      <c r="H128" s="192">
        <f>IF([1]COU!$ET132&gt;0,[1]EQOUN!$DI132/[1]COU!$ET132,0)</f>
        <v>0</v>
      </c>
      <c r="I128" s="192">
        <f>([1]EQOUN!$DI132-[1]COU!$EY132)/[1]COU!$FA132</f>
        <v>0</v>
      </c>
      <c r="J128" s="192" t="str">
        <f t="shared" si="33"/>
        <v>AMBOS</v>
      </c>
      <c r="K128" s="192" t="str">
        <f t="shared" si="26"/>
        <v>No transable</v>
      </c>
      <c r="L128" s="235"/>
      <c r="M128" s="192" t="str">
        <f t="shared" si="27"/>
        <v>No transable</v>
      </c>
      <c r="N128" s="235">
        <f t="shared" si="28"/>
        <v>1</v>
      </c>
      <c r="O128" s="247" t="str">
        <f t="shared" si="29"/>
        <v>No transable</v>
      </c>
      <c r="P128" s="195" t="str">
        <f t="shared" si="34"/>
        <v>No transable</v>
      </c>
      <c r="Q128" s="237">
        <f t="shared" si="35"/>
        <v>1</v>
      </c>
      <c r="R128" s="195">
        <f t="shared" si="30"/>
        <v>0</v>
      </c>
      <c r="S128" s="195">
        <f t="shared" si="31"/>
        <v>0</v>
      </c>
      <c r="T128" s="195">
        <f t="shared" si="32"/>
        <v>0</v>
      </c>
      <c r="U128" s="195">
        <f>IF(Q128=1,D128/[1]COU!FA132,0)</f>
        <v>0</v>
      </c>
      <c r="V128" s="196"/>
      <c r="W128" s="195">
        <f>[1]COU!$FE132/[1]COU!$FA132</f>
        <v>0</v>
      </c>
      <c r="X128" s="195">
        <f>[1]COU!$FB132/[1]COU!$FA132</f>
        <v>0</v>
      </c>
      <c r="Y128" s="195">
        <f>IF([1]EQOUN!DI132&gt;0,[1]COU!FD132/[1]EQOUN!DI132,0)</f>
        <v>0</v>
      </c>
      <c r="Z128" s="195">
        <f>IF([1]EQOUN!DI132&gt;0,[1]COU!$FG$10/[1]EQOUN!DI132,0)</f>
        <v>0</v>
      </c>
      <c r="AA128" s="197">
        <f>IF([1]COU!$EY132&gt;0,[1]COU!$FC132/[1]COU!$EY132,0)</f>
        <v>0</v>
      </c>
      <c r="AB128" s="195"/>
      <c r="AC128" s="197">
        <f>IF([1]COU!EY132&gt;0,[1]EQOUM!N132/[1]COU!EY132,0)</f>
        <v>0</v>
      </c>
      <c r="AD128" s="197">
        <f>IF([1]EQOUN!DJ132&gt;0,[1]EQOUN!DP132/[1]EQOUN!DJ132,0)</f>
        <v>0</v>
      </c>
      <c r="AE128" s="197">
        <f>IF([1]EQOUN!F132&gt;0,[1]EQOUN!N132/[1]EQOUN!F132,0)</f>
        <v>0</v>
      </c>
      <c r="AF128" s="195">
        <f>[1]COU!$FJ132/[1]COU!$FA132</f>
        <v>0</v>
      </c>
      <c r="AG128" s="196"/>
      <c r="AH128" s="238">
        <f t="shared" si="36"/>
        <v>1.06451132</v>
      </c>
      <c r="AI128" s="238">
        <f t="shared" si="37"/>
        <v>602.91999999999996</v>
      </c>
      <c r="AJ128" s="238">
        <f t="shared" si="38"/>
        <v>641.81516505439993</v>
      </c>
      <c r="AK128" s="156"/>
      <c r="AL128" s="239">
        <v>1</v>
      </c>
      <c r="AM128" s="280" t="str">
        <f t="shared" si="39"/>
        <v>-</v>
      </c>
      <c r="AN128" s="280" t="str">
        <f t="shared" si="40"/>
        <v>-</v>
      </c>
      <c r="AO128" s="280"/>
      <c r="AP128" s="280">
        <v>1</v>
      </c>
      <c r="AQ128" s="280" t="str">
        <f t="shared" si="41"/>
        <v>-</v>
      </c>
      <c r="AR128" s="280" t="str">
        <f t="shared" si="42"/>
        <v>-</v>
      </c>
      <c r="AS128" s="280"/>
      <c r="AT128" s="280">
        <v>1</v>
      </c>
      <c r="AU128" s="280" t="str">
        <f t="shared" si="43"/>
        <v>-</v>
      </c>
      <c r="AV128" s="280" t="str">
        <f t="shared" si="44"/>
        <v>-</v>
      </c>
      <c r="AW128" s="280"/>
      <c r="AX128" s="280">
        <v>1</v>
      </c>
      <c r="AY128" s="280" t="str">
        <f t="shared" si="45"/>
        <v>-</v>
      </c>
      <c r="AZ128" s="240" t="str">
        <f t="shared" si="50"/>
        <v>-</v>
      </c>
      <c r="BA128" s="241"/>
      <c r="BB128" s="242">
        <v>1</v>
      </c>
      <c r="BC128" s="283" t="str">
        <f t="shared" si="46"/>
        <v>-</v>
      </c>
      <c r="BD128" s="283"/>
      <c r="BE128" s="283">
        <v>1</v>
      </c>
      <c r="BF128" s="283" t="str">
        <f t="shared" si="47"/>
        <v>-</v>
      </c>
      <c r="BG128" s="283"/>
      <c r="BH128" s="283">
        <v>1</v>
      </c>
      <c r="BI128" s="283" t="str">
        <f t="shared" si="48"/>
        <v>-</v>
      </c>
      <c r="BJ128" s="283"/>
      <c r="BK128" s="283">
        <v>1</v>
      </c>
      <c r="BL128" s="283" t="str">
        <f t="shared" si="49"/>
        <v>-</v>
      </c>
      <c r="BM128" s="243"/>
      <c r="BN128" s="244"/>
    </row>
    <row r="129" spans="1:66" ht="18" x14ac:dyDescent="0.2">
      <c r="A129" s="188" t="str">
        <f>[1]COU!$B133</f>
        <v>Construcción de proyectos de servicio público y otras obras de ingeniería civil</v>
      </c>
      <c r="B129" s="189" t="str">
        <f>[1]COU!$A133</f>
        <v>NP124</v>
      </c>
      <c r="C129" s="190"/>
      <c r="D129" s="191">
        <f>[1]COU!$EY133-[1]EQOUN!$DI133</f>
        <v>0</v>
      </c>
      <c r="E129" s="233">
        <f>[1]COU!$EY133/[1]COU!$FA133</f>
        <v>0</v>
      </c>
      <c r="F129" s="234">
        <f>[1]EQOUM!U133/[1]COU!FA133</f>
        <v>0</v>
      </c>
      <c r="G129" s="234">
        <f>[1]EQOUN!DI133/[1]COU!FA133</f>
        <v>0</v>
      </c>
      <c r="H129" s="192">
        <f>IF([1]COU!$ET133&gt;0,[1]EQOUN!$DI133/[1]COU!$ET133,0)</f>
        <v>0</v>
      </c>
      <c r="I129" s="192">
        <f>([1]EQOUN!$DI133-[1]COU!$EY133)/[1]COU!$FA133</f>
        <v>0</v>
      </c>
      <c r="J129" s="192" t="str">
        <f t="shared" si="33"/>
        <v>AMBOS</v>
      </c>
      <c r="K129" s="192" t="str">
        <f t="shared" si="26"/>
        <v>No transable</v>
      </c>
      <c r="L129" s="235"/>
      <c r="M129" s="192" t="str">
        <f t="shared" si="27"/>
        <v>No transable</v>
      </c>
      <c r="N129" s="235">
        <f t="shared" si="28"/>
        <v>1</v>
      </c>
      <c r="O129" s="247" t="str">
        <f t="shared" si="29"/>
        <v>No transable</v>
      </c>
      <c r="P129" s="195" t="str">
        <f t="shared" si="34"/>
        <v>No transable</v>
      </c>
      <c r="Q129" s="237">
        <f t="shared" si="35"/>
        <v>1</v>
      </c>
      <c r="R129" s="195">
        <f t="shared" si="30"/>
        <v>0</v>
      </c>
      <c r="S129" s="195">
        <f t="shared" si="31"/>
        <v>0</v>
      </c>
      <c r="T129" s="195">
        <f t="shared" si="32"/>
        <v>0</v>
      </c>
      <c r="U129" s="195">
        <f>IF(Q129=1,D129/[1]COU!FA133,0)</f>
        <v>0</v>
      </c>
      <c r="V129" s="196"/>
      <c r="W129" s="195">
        <f>[1]COU!$FE133/[1]COU!$FA133</f>
        <v>0</v>
      </c>
      <c r="X129" s="195">
        <f>[1]COU!$FB133/[1]COU!$FA133</f>
        <v>0</v>
      </c>
      <c r="Y129" s="195">
        <f>IF([1]EQOUN!DI133&gt;0,[1]COU!FD133/[1]EQOUN!DI133,0)</f>
        <v>0</v>
      </c>
      <c r="Z129" s="195">
        <f>IF([1]EQOUN!DI133&gt;0,[1]COU!$FG$10/[1]EQOUN!DI133,0)</f>
        <v>0</v>
      </c>
      <c r="AA129" s="197">
        <f>IF([1]COU!$EY133&gt;0,[1]COU!$FC133/[1]COU!$EY133,0)</f>
        <v>0</v>
      </c>
      <c r="AB129" s="195"/>
      <c r="AC129" s="197">
        <f>IF([1]COU!EY133&gt;0,[1]EQOUM!N133/[1]COU!EY133,0)</f>
        <v>0</v>
      </c>
      <c r="AD129" s="197">
        <f>IF([1]EQOUN!DJ133&gt;0,[1]EQOUN!DP133/[1]EQOUN!DJ133,0)</f>
        <v>0</v>
      </c>
      <c r="AE129" s="197">
        <f>IF([1]EQOUN!F133&gt;0,[1]EQOUN!N133/[1]EQOUN!F133,0)</f>
        <v>0</v>
      </c>
      <c r="AF129" s="195">
        <f>[1]COU!$FJ133/[1]COU!$FA133</f>
        <v>0</v>
      </c>
      <c r="AG129" s="196"/>
      <c r="AH129" s="238">
        <f t="shared" si="36"/>
        <v>1.06451132</v>
      </c>
      <c r="AI129" s="238">
        <f t="shared" si="37"/>
        <v>602.91999999999996</v>
      </c>
      <c r="AJ129" s="238">
        <f t="shared" si="38"/>
        <v>641.81516505439993</v>
      </c>
      <c r="AK129" s="156"/>
      <c r="AL129" s="239">
        <v>1</v>
      </c>
      <c r="AM129" s="280" t="str">
        <f t="shared" si="39"/>
        <v>-</v>
      </c>
      <c r="AN129" s="280" t="str">
        <f t="shared" si="40"/>
        <v>-</v>
      </c>
      <c r="AO129" s="280"/>
      <c r="AP129" s="280">
        <v>1</v>
      </c>
      <c r="AQ129" s="280" t="str">
        <f t="shared" si="41"/>
        <v>-</v>
      </c>
      <c r="AR129" s="280" t="str">
        <f t="shared" si="42"/>
        <v>-</v>
      </c>
      <c r="AS129" s="280"/>
      <c r="AT129" s="280">
        <v>1</v>
      </c>
      <c r="AU129" s="280" t="str">
        <f t="shared" si="43"/>
        <v>-</v>
      </c>
      <c r="AV129" s="280" t="str">
        <f t="shared" si="44"/>
        <v>-</v>
      </c>
      <c r="AW129" s="280"/>
      <c r="AX129" s="280">
        <v>1</v>
      </c>
      <c r="AY129" s="280" t="str">
        <f t="shared" si="45"/>
        <v>-</v>
      </c>
      <c r="AZ129" s="240" t="str">
        <f t="shared" si="50"/>
        <v>-</v>
      </c>
      <c r="BA129" s="241"/>
      <c r="BB129" s="242">
        <v>1</v>
      </c>
      <c r="BC129" s="283" t="str">
        <f t="shared" si="46"/>
        <v>-</v>
      </c>
      <c r="BD129" s="283"/>
      <c r="BE129" s="283">
        <v>1</v>
      </c>
      <c r="BF129" s="283" t="str">
        <f t="shared" si="47"/>
        <v>-</v>
      </c>
      <c r="BG129" s="283"/>
      <c r="BH129" s="283">
        <v>1</v>
      </c>
      <c r="BI129" s="283" t="str">
        <f t="shared" si="48"/>
        <v>-</v>
      </c>
      <c r="BJ129" s="283"/>
      <c r="BK129" s="283">
        <v>1</v>
      </c>
      <c r="BL129" s="283" t="str">
        <f t="shared" si="49"/>
        <v>-</v>
      </c>
      <c r="BM129" s="243"/>
      <c r="BN129" s="244"/>
    </row>
    <row r="130" spans="1:66" ht="18" x14ac:dyDescent="0.2">
      <c r="A130" s="188" t="str">
        <f>[1]COU!$B134</f>
        <v>Servicios especializados de la construcción</v>
      </c>
      <c r="B130" s="189" t="str">
        <f>[1]COU!$A134</f>
        <v>NP125</v>
      </c>
      <c r="C130" s="190"/>
      <c r="D130" s="191">
        <f>[1]COU!$EY134-[1]EQOUN!$DI134</f>
        <v>0</v>
      </c>
      <c r="E130" s="233">
        <f>[1]COU!$EY134/[1]COU!$FA134</f>
        <v>0</v>
      </c>
      <c r="F130" s="234">
        <f>[1]EQOUM!U134/[1]COU!FA134</f>
        <v>0</v>
      </c>
      <c r="G130" s="234">
        <f>[1]EQOUN!DI134/[1]COU!FA134</f>
        <v>0</v>
      </c>
      <c r="H130" s="192">
        <f>IF([1]COU!$ET134&gt;0,[1]EQOUN!$DI134/[1]COU!$ET134,0)</f>
        <v>0</v>
      </c>
      <c r="I130" s="192">
        <f>([1]EQOUN!$DI134-[1]COU!$EY134)/[1]COU!$FA134</f>
        <v>0</v>
      </c>
      <c r="J130" s="192" t="str">
        <f t="shared" si="33"/>
        <v>AMBOS</v>
      </c>
      <c r="K130" s="192" t="str">
        <f t="shared" si="26"/>
        <v>No transable</v>
      </c>
      <c r="L130" s="235"/>
      <c r="M130" s="192" t="str">
        <f t="shared" si="27"/>
        <v>No transable</v>
      </c>
      <c r="N130" s="235">
        <f t="shared" si="28"/>
        <v>1</v>
      </c>
      <c r="O130" s="247" t="str">
        <f t="shared" si="29"/>
        <v>No transable</v>
      </c>
      <c r="P130" s="195" t="str">
        <f t="shared" si="34"/>
        <v>No transable</v>
      </c>
      <c r="Q130" s="237">
        <f t="shared" si="35"/>
        <v>1</v>
      </c>
      <c r="R130" s="195">
        <f t="shared" si="30"/>
        <v>0</v>
      </c>
      <c r="S130" s="195">
        <f t="shared" si="31"/>
        <v>0</v>
      </c>
      <c r="T130" s="195">
        <f t="shared" si="32"/>
        <v>0</v>
      </c>
      <c r="U130" s="195">
        <f>IF(Q130=1,D130/[1]COU!FA134,0)</f>
        <v>0</v>
      </c>
      <c r="V130" s="196"/>
      <c r="W130" s="195">
        <f>[1]COU!$FE134/[1]COU!$FA134</f>
        <v>0</v>
      </c>
      <c r="X130" s="195">
        <f>[1]COU!$FB134/[1]COU!$FA134</f>
        <v>0</v>
      </c>
      <c r="Y130" s="195">
        <f>IF([1]EQOUN!DI134&gt;0,[1]COU!FD134/[1]EQOUN!DI134,0)</f>
        <v>0</v>
      </c>
      <c r="Z130" s="195">
        <f>IF([1]EQOUN!DI134&gt;0,[1]COU!$FG$10/[1]EQOUN!DI134,0)</f>
        <v>0</v>
      </c>
      <c r="AA130" s="197">
        <f>IF([1]COU!$EY134&gt;0,[1]COU!$FC134/[1]COU!$EY134,0)</f>
        <v>0</v>
      </c>
      <c r="AB130" s="195"/>
      <c r="AC130" s="197">
        <f>IF([1]COU!EY134&gt;0,[1]EQOUM!N134/[1]COU!EY134,0)</f>
        <v>0</v>
      </c>
      <c r="AD130" s="197">
        <f>IF([1]EQOUN!DJ134&gt;0,[1]EQOUN!DP134/[1]EQOUN!DJ134,0)</f>
        <v>0</v>
      </c>
      <c r="AE130" s="197">
        <f>IF([1]EQOUN!F134&gt;0,[1]EQOUN!N134/[1]EQOUN!F134,0)</f>
        <v>0</v>
      </c>
      <c r="AF130" s="195">
        <f>[1]COU!$FJ134/[1]COU!$FA134</f>
        <v>0</v>
      </c>
      <c r="AG130" s="196"/>
      <c r="AH130" s="238">
        <f t="shared" si="36"/>
        <v>1.06451132</v>
      </c>
      <c r="AI130" s="238">
        <f t="shared" si="37"/>
        <v>602.91999999999996</v>
      </c>
      <c r="AJ130" s="238">
        <f t="shared" si="38"/>
        <v>641.81516505439993</v>
      </c>
      <c r="AK130" s="156"/>
      <c r="AL130" s="239">
        <v>1</v>
      </c>
      <c r="AM130" s="280" t="str">
        <f t="shared" si="39"/>
        <v>-</v>
      </c>
      <c r="AN130" s="280" t="str">
        <f t="shared" si="40"/>
        <v>-</v>
      </c>
      <c r="AO130" s="280"/>
      <c r="AP130" s="280">
        <v>1</v>
      </c>
      <c r="AQ130" s="280" t="str">
        <f t="shared" si="41"/>
        <v>-</v>
      </c>
      <c r="AR130" s="280" t="str">
        <f t="shared" si="42"/>
        <v>-</v>
      </c>
      <c r="AS130" s="280"/>
      <c r="AT130" s="280">
        <v>1</v>
      </c>
      <c r="AU130" s="280" t="str">
        <f t="shared" si="43"/>
        <v>-</v>
      </c>
      <c r="AV130" s="280" t="str">
        <f t="shared" si="44"/>
        <v>-</v>
      </c>
      <c r="AW130" s="280"/>
      <c r="AX130" s="280">
        <v>1</v>
      </c>
      <c r="AY130" s="280" t="str">
        <f t="shared" si="45"/>
        <v>-</v>
      </c>
      <c r="AZ130" s="240" t="str">
        <f t="shared" si="50"/>
        <v>-</v>
      </c>
      <c r="BA130" s="241"/>
      <c r="BB130" s="242">
        <v>1</v>
      </c>
      <c r="BC130" s="283" t="str">
        <f t="shared" si="46"/>
        <v>-</v>
      </c>
      <c r="BD130" s="283"/>
      <c r="BE130" s="283">
        <v>1</v>
      </c>
      <c r="BF130" s="283" t="str">
        <f t="shared" si="47"/>
        <v>-</v>
      </c>
      <c r="BG130" s="283"/>
      <c r="BH130" s="283">
        <v>1</v>
      </c>
      <c r="BI130" s="283" t="str">
        <f t="shared" si="48"/>
        <v>-</v>
      </c>
      <c r="BJ130" s="283"/>
      <c r="BK130" s="283">
        <v>1</v>
      </c>
      <c r="BL130" s="283" t="str">
        <f t="shared" si="49"/>
        <v>-</v>
      </c>
      <c r="BM130" s="243"/>
      <c r="BN130" s="244"/>
    </row>
    <row r="131" spans="1:66" ht="18" x14ac:dyDescent="0.2">
      <c r="A131" s="188" t="str">
        <f>[1]COU!$B135</f>
        <v>Servicios de Comercio</v>
      </c>
      <c r="B131" s="189" t="str">
        <f>[1]COU!$A135</f>
        <v>NP126</v>
      </c>
      <c r="C131" s="190"/>
      <c r="D131" s="191">
        <f>[1]COU!$EY135-[1]EQOUN!$DI135</f>
        <v>0</v>
      </c>
      <c r="E131" s="233">
        <f>[1]COU!$EY135/[1]COU!$FA135</f>
        <v>0</v>
      </c>
      <c r="F131" s="234">
        <f>[1]EQOUM!U135/[1]COU!FA135</f>
        <v>0</v>
      </c>
      <c r="G131" s="234">
        <f>[1]EQOUN!DI135/[1]COU!FA135</f>
        <v>0</v>
      </c>
      <c r="H131" s="192">
        <f>IF([1]COU!$ET135&gt;0,[1]EQOUN!$DI135/[1]COU!$ET135,0)</f>
        <v>0</v>
      </c>
      <c r="I131" s="192">
        <f>([1]EQOUN!$DI135-[1]COU!$EY135)/[1]COU!$FA135</f>
        <v>0</v>
      </c>
      <c r="J131" s="192" t="str">
        <f t="shared" si="33"/>
        <v>AMBOS</v>
      </c>
      <c r="K131" s="192" t="str">
        <f t="shared" si="26"/>
        <v>No transable</v>
      </c>
      <c r="L131" s="235"/>
      <c r="M131" s="192" t="str">
        <f t="shared" si="27"/>
        <v>No transable</v>
      </c>
      <c r="N131" s="235">
        <f t="shared" si="28"/>
        <v>1</v>
      </c>
      <c r="O131" s="247" t="str">
        <f t="shared" si="29"/>
        <v>No transable</v>
      </c>
      <c r="P131" s="195" t="str">
        <f t="shared" si="34"/>
        <v>No transable</v>
      </c>
      <c r="Q131" s="237">
        <f t="shared" si="35"/>
        <v>1</v>
      </c>
      <c r="R131" s="195">
        <f t="shared" si="30"/>
        <v>0</v>
      </c>
      <c r="S131" s="195">
        <f t="shared" si="31"/>
        <v>0</v>
      </c>
      <c r="T131" s="195">
        <f t="shared" si="32"/>
        <v>0</v>
      </c>
      <c r="U131" s="195">
        <f>IF(Q131=1,D131/[1]COU!FA135,0)</f>
        <v>0</v>
      </c>
      <c r="V131" s="196"/>
      <c r="W131" s="195">
        <f>[1]COU!$FE135/[1]COU!$FA135</f>
        <v>0</v>
      </c>
      <c r="X131" s="195">
        <f>[1]COU!$FB135/[1]COU!$FA135</f>
        <v>0</v>
      </c>
      <c r="Y131" s="195">
        <f>IF([1]EQOUN!DI135&gt;0,[1]COU!FD135/[1]EQOUN!DI135,0)</f>
        <v>0</v>
      </c>
      <c r="Z131" s="195">
        <f>IF([1]EQOUN!DI135&gt;0,[1]COU!$FG$10/[1]EQOUN!DI135,0)</f>
        <v>0</v>
      </c>
      <c r="AA131" s="197">
        <f>IF([1]COU!$EY135&gt;0,[1]COU!$FC135/[1]COU!$EY135,0)</f>
        <v>0</v>
      </c>
      <c r="AB131" s="195"/>
      <c r="AC131" s="197">
        <f>IF([1]COU!EY135&gt;0,[1]EQOUM!N135/[1]COU!EY135,0)</f>
        <v>0</v>
      </c>
      <c r="AD131" s="197">
        <f>IF([1]EQOUN!DJ135&gt;0,[1]EQOUN!DP135/[1]EQOUN!DJ135,0)</f>
        <v>0</v>
      </c>
      <c r="AE131" s="197">
        <f>IF([1]EQOUN!F135&gt;0,[1]EQOUN!N135/[1]EQOUN!F135,0)</f>
        <v>0</v>
      </c>
      <c r="AF131" s="195">
        <f>[1]COU!$FJ135/[1]COU!$FA135</f>
        <v>-1</v>
      </c>
      <c r="AG131" s="196"/>
      <c r="AH131" s="238">
        <f t="shared" si="36"/>
        <v>1.06451132</v>
      </c>
      <c r="AI131" s="238">
        <f t="shared" si="37"/>
        <v>602.91999999999996</v>
      </c>
      <c r="AJ131" s="238">
        <f t="shared" si="38"/>
        <v>641.81516505439993</v>
      </c>
      <c r="AK131" s="156"/>
      <c r="AL131" s="239">
        <v>1</v>
      </c>
      <c r="AM131" s="280" t="str">
        <f t="shared" si="39"/>
        <v>-</v>
      </c>
      <c r="AN131" s="280" t="str">
        <f t="shared" si="40"/>
        <v>-</v>
      </c>
      <c r="AO131" s="280"/>
      <c r="AP131" s="280">
        <v>1</v>
      </c>
      <c r="AQ131" s="280" t="str">
        <f t="shared" si="41"/>
        <v>-</v>
      </c>
      <c r="AR131" s="280" t="str">
        <f t="shared" si="42"/>
        <v>-</v>
      </c>
      <c r="AS131" s="280"/>
      <c r="AT131" s="280">
        <v>1</v>
      </c>
      <c r="AU131" s="280" t="str">
        <f t="shared" si="43"/>
        <v>-</v>
      </c>
      <c r="AV131" s="280" t="str">
        <f t="shared" si="44"/>
        <v>-</v>
      </c>
      <c r="AW131" s="280"/>
      <c r="AX131" s="280">
        <v>1</v>
      </c>
      <c r="AY131" s="280" t="str">
        <f t="shared" si="45"/>
        <v>-</v>
      </c>
      <c r="AZ131" s="240" t="str">
        <f t="shared" si="50"/>
        <v>-</v>
      </c>
      <c r="BA131" s="241"/>
      <c r="BB131" s="242">
        <v>1</v>
      </c>
      <c r="BC131" s="283" t="str">
        <f t="shared" si="46"/>
        <v>-</v>
      </c>
      <c r="BD131" s="283"/>
      <c r="BE131" s="283">
        <v>1</v>
      </c>
      <c r="BF131" s="283" t="str">
        <f t="shared" si="47"/>
        <v>-</v>
      </c>
      <c r="BG131" s="283"/>
      <c r="BH131" s="283">
        <v>1</v>
      </c>
      <c r="BI131" s="283" t="str">
        <f t="shared" si="48"/>
        <v>-</v>
      </c>
      <c r="BJ131" s="283"/>
      <c r="BK131" s="283">
        <v>1</v>
      </c>
      <c r="BL131" s="283" t="str">
        <f t="shared" si="49"/>
        <v>-</v>
      </c>
      <c r="BM131" s="243"/>
      <c r="BN131" s="244"/>
    </row>
    <row r="132" spans="1:66" ht="18" x14ac:dyDescent="0.2">
      <c r="A132" s="188" t="str">
        <f>[1]COU!$B136</f>
        <v>Mantenimiento y reparación de vehículos automotores</v>
      </c>
      <c r="B132" s="189" t="str">
        <f>[1]COU!$A136</f>
        <v>NP127</v>
      </c>
      <c r="C132" s="190"/>
      <c r="D132" s="191">
        <f>[1]COU!$EY136-[1]EQOUN!$DI136</f>
        <v>-2036.7240898339169</v>
      </c>
      <c r="E132" s="233">
        <f>[1]COU!$EY136/[1]COU!$FA136</f>
        <v>1.9390536334211784E-3</v>
      </c>
      <c r="F132" s="234">
        <f>[1]EQOUM!U136/[1]COU!FA136</f>
        <v>9.2809082914738976E-4</v>
      </c>
      <c r="G132" s="234">
        <f>[1]EQOUN!DI136/[1]COU!FA136</f>
        <v>1.0592911836595626E-2</v>
      </c>
      <c r="H132" s="192">
        <f>IF([1]COU!$ET136&gt;0,[1]EQOUN!$DI136/[1]COU!$ET136,0)</f>
        <v>1.0613491966757052E-2</v>
      </c>
      <c r="I132" s="192">
        <f>([1]EQOUN!$DI136-[1]COU!$EY136)/[1]COU!$FA136</f>
        <v>8.6538582031744481E-3</v>
      </c>
      <c r="J132" s="192" t="str">
        <f t="shared" si="33"/>
        <v>AMBOS</v>
      </c>
      <c r="K132" s="192" t="str">
        <f t="shared" si="26"/>
        <v>No transable</v>
      </c>
      <c r="L132" s="235"/>
      <c r="M132" s="192" t="str">
        <f t="shared" si="27"/>
        <v>No transable</v>
      </c>
      <c r="N132" s="235">
        <f t="shared" si="28"/>
        <v>1</v>
      </c>
      <c r="O132" s="247" t="str">
        <f t="shared" si="29"/>
        <v>No transable</v>
      </c>
      <c r="P132" s="195" t="str">
        <f t="shared" si="34"/>
        <v>No transable</v>
      </c>
      <c r="Q132" s="237">
        <f t="shared" si="35"/>
        <v>1</v>
      </c>
      <c r="R132" s="195">
        <f t="shared" si="30"/>
        <v>1.9390536334211784E-3</v>
      </c>
      <c r="S132" s="195">
        <f t="shared" si="31"/>
        <v>9.2809082914738976E-4</v>
      </c>
      <c r="T132" s="195">
        <f t="shared" si="32"/>
        <v>1.0613491966757052E-2</v>
      </c>
      <c r="U132" s="195">
        <f>IF(Q132=1,D132/[1]COU!FA136,0)</f>
        <v>-8.6538582031744481E-3</v>
      </c>
      <c r="V132" s="196"/>
      <c r="W132" s="195">
        <f>[1]COU!$FE136/[1]COU!$FA136</f>
        <v>0</v>
      </c>
      <c r="X132" s="195">
        <f>[1]COU!$FB136/[1]COU!$FA136</f>
        <v>0.12578149015738213</v>
      </c>
      <c r="Y132" s="195">
        <f>IF([1]EQOUN!DI136&gt;0,[1]COU!FD136/[1]EQOUN!DI136,0)</f>
        <v>0</v>
      </c>
      <c r="Z132" s="195">
        <f>IF([1]EQOUN!DI136&gt;0,[1]COU!$FG$10/[1]EQOUN!DI136,0)</f>
        <v>0</v>
      </c>
      <c r="AA132" s="197">
        <f>IF([1]COU!$EY136&gt;0,[1]COU!$FC136/[1]COU!$EY136,0)</f>
        <v>0</v>
      </c>
      <c r="AB132" s="195"/>
      <c r="AC132" s="197">
        <f>IF([1]COU!EY136&gt;0,[1]EQOUM!N136/[1]COU!EY136,0)</f>
        <v>0</v>
      </c>
      <c r="AD132" s="197">
        <f>IF([1]EQOUN!DJ136&gt;0,[1]EQOUN!DP136/[1]EQOUN!DJ136,0)</f>
        <v>0</v>
      </c>
      <c r="AE132" s="197">
        <f>IF([1]EQOUN!F136&gt;0,[1]EQOUN!N136/[1]EQOUN!F136,0)</f>
        <v>0</v>
      </c>
      <c r="AF132" s="195">
        <f>[1]COU!$FJ136/[1]COU!$FA136</f>
        <v>0</v>
      </c>
      <c r="AG132" s="196"/>
      <c r="AH132" s="238">
        <f t="shared" si="36"/>
        <v>1.06451132</v>
      </c>
      <c r="AI132" s="238">
        <f t="shared" si="37"/>
        <v>602.91999999999996</v>
      </c>
      <c r="AJ132" s="238">
        <f t="shared" si="38"/>
        <v>641.81516505439993</v>
      </c>
      <c r="AK132" s="156"/>
      <c r="AL132" s="239">
        <v>1</v>
      </c>
      <c r="AM132" s="280" t="str">
        <f t="shared" si="39"/>
        <v>-</v>
      </c>
      <c r="AN132" s="280" t="str">
        <f t="shared" si="40"/>
        <v>-</v>
      </c>
      <c r="AO132" s="280"/>
      <c r="AP132" s="280">
        <v>1</v>
      </c>
      <c r="AQ132" s="280" t="str">
        <f t="shared" si="41"/>
        <v>-</v>
      </c>
      <c r="AR132" s="280" t="str">
        <f t="shared" si="42"/>
        <v>-</v>
      </c>
      <c r="AS132" s="280"/>
      <c r="AT132" s="280">
        <v>1</v>
      </c>
      <c r="AU132" s="280" t="str">
        <f t="shared" si="43"/>
        <v>-</v>
      </c>
      <c r="AV132" s="280" t="str">
        <f t="shared" si="44"/>
        <v>-</v>
      </c>
      <c r="AW132" s="280"/>
      <c r="AX132" s="280">
        <v>1</v>
      </c>
      <c r="AY132" s="280" t="str">
        <f t="shared" si="45"/>
        <v>-</v>
      </c>
      <c r="AZ132" s="240" t="str">
        <f t="shared" si="50"/>
        <v>-</v>
      </c>
      <c r="BA132" s="241"/>
      <c r="BB132" s="242">
        <v>1</v>
      </c>
      <c r="BC132" s="283" t="str">
        <f t="shared" si="46"/>
        <v>-</v>
      </c>
      <c r="BD132" s="283"/>
      <c r="BE132" s="283">
        <v>1</v>
      </c>
      <c r="BF132" s="283" t="str">
        <f t="shared" si="47"/>
        <v>-</v>
      </c>
      <c r="BG132" s="283"/>
      <c r="BH132" s="283">
        <v>1</v>
      </c>
      <c r="BI132" s="283" t="str">
        <f t="shared" si="48"/>
        <v>-</v>
      </c>
      <c r="BJ132" s="283"/>
      <c r="BK132" s="283">
        <v>1</v>
      </c>
      <c r="BL132" s="283" t="str">
        <f t="shared" si="49"/>
        <v>-</v>
      </c>
      <c r="BM132" s="243"/>
      <c r="BN132" s="244"/>
    </row>
    <row r="133" spans="1:66" ht="18" x14ac:dyDescent="0.2">
      <c r="A133" s="188" t="str">
        <f>[1]COU!$B137</f>
        <v>Servicios de transporte por ferrocarril</v>
      </c>
      <c r="B133" s="189" t="str">
        <f>[1]COU!$A137</f>
        <v>NP128</v>
      </c>
      <c r="C133" s="190"/>
      <c r="D133" s="191">
        <f>[1]COU!$EY137-[1]EQOUN!$DI137</f>
        <v>0</v>
      </c>
      <c r="E133" s="233">
        <f>[1]COU!$EY137/[1]COU!$FA137</f>
        <v>0</v>
      </c>
      <c r="F133" s="234">
        <f>[1]EQOUM!U137/[1]COU!FA137</f>
        <v>0</v>
      </c>
      <c r="G133" s="234">
        <f>[1]EQOUN!DI137/[1]COU!FA137</f>
        <v>0</v>
      </c>
      <c r="H133" s="192">
        <f>IF([1]COU!$ET137&gt;0,[1]EQOUN!$DI137/[1]COU!$ET137,0)</f>
        <v>0</v>
      </c>
      <c r="I133" s="192">
        <f>([1]EQOUN!$DI137-[1]COU!$EY137)/[1]COU!$FA137</f>
        <v>0</v>
      </c>
      <c r="J133" s="192" t="str">
        <f t="shared" si="33"/>
        <v>AMBOS</v>
      </c>
      <c r="K133" s="192" t="str">
        <f t="shared" si="26"/>
        <v>No transable</v>
      </c>
      <c r="L133" s="235"/>
      <c r="M133" s="192" t="str">
        <f t="shared" si="27"/>
        <v>No transable</v>
      </c>
      <c r="N133" s="235">
        <f t="shared" si="28"/>
        <v>1</v>
      </c>
      <c r="O133" s="247" t="str">
        <f t="shared" si="29"/>
        <v>No transable</v>
      </c>
      <c r="P133" s="195" t="str">
        <f t="shared" si="34"/>
        <v>No transable</v>
      </c>
      <c r="Q133" s="237">
        <f t="shared" si="35"/>
        <v>1</v>
      </c>
      <c r="R133" s="195">
        <f t="shared" si="30"/>
        <v>0</v>
      </c>
      <c r="S133" s="195">
        <f t="shared" si="31"/>
        <v>0</v>
      </c>
      <c r="T133" s="195">
        <f t="shared" si="32"/>
        <v>0</v>
      </c>
      <c r="U133" s="195">
        <f>IF(Q133=1,D133/[1]COU!FA137,0)</f>
        <v>0</v>
      </c>
      <c r="V133" s="196"/>
      <c r="W133" s="195">
        <f>[1]COU!$FE137/[1]COU!$FA137</f>
        <v>0</v>
      </c>
      <c r="X133" s="195">
        <f>[1]COU!$FB137/[1]COU!$FA137</f>
        <v>0</v>
      </c>
      <c r="Y133" s="195">
        <f>IF([1]EQOUN!DI137&gt;0,[1]COU!FD137/[1]EQOUN!DI137,0)</f>
        <v>0</v>
      </c>
      <c r="Z133" s="195">
        <f>IF([1]EQOUN!DI137&gt;0,[1]COU!$FG$10/[1]EQOUN!DI137,0)</f>
        <v>0</v>
      </c>
      <c r="AA133" s="197">
        <f>IF([1]COU!$EY137&gt;0,[1]COU!$FC137/[1]COU!$EY137,0)</f>
        <v>0</v>
      </c>
      <c r="AB133" s="195"/>
      <c r="AC133" s="197">
        <f>IF([1]COU!EY137&gt;0,[1]EQOUM!N137/[1]COU!EY137,0)</f>
        <v>0</v>
      </c>
      <c r="AD133" s="197">
        <f>IF([1]EQOUN!DJ137&gt;0,[1]EQOUN!DP137/[1]EQOUN!DJ137,0)</f>
        <v>0</v>
      </c>
      <c r="AE133" s="197">
        <f>IF([1]EQOUN!F137&gt;0,[1]EQOUN!N137/[1]EQOUN!F137,0)</f>
        <v>0</v>
      </c>
      <c r="AF133" s="195">
        <f>[1]COU!$FJ137/[1]COU!$FA137</f>
        <v>0</v>
      </c>
      <c r="AG133" s="196"/>
      <c r="AH133" s="238">
        <f t="shared" si="36"/>
        <v>1.06451132</v>
      </c>
      <c r="AI133" s="238">
        <f t="shared" si="37"/>
        <v>602.91999999999996</v>
      </c>
      <c r="AJ133" s="238">
        <f t="shared" si="38"/>
        <v>641.81516505439993</v>
      </c>
      <c r="AK133" s="156"/>
      <c r="AL133" s="239">
        <v>1</v>
      </c>
      <c r="AM133" s="280" t="str">
        <f t="shared" si="39"/>
        <v>-</v>
      </c>
      <c r="AN133" s="280" t="str">
        <f t="shared" si="40"/>
        <v>-</v>
      </c>
      <c r="AO133" s="280"/>
      <c r="AP133" s="280">
        <v>1</v>
      </c>
      <c r="AQ133" s="280" t="str">
        <f t="shared" si="41"/>
        <v>-</v>
      </c>
      <c r="AR133" s="280" t="str">
        <f t="shared" si="42"/>
        <v>-</v>
      </c>
      <c r="AS133" s="280"/>
      <c r="AT133" s="280">
        <v>1</v>
      </c>
      <c r="AU133" s="280" t="str">
        <f t="shared" si="43"/>
        <v>-</v>
      </c>
      <c r="AV133" s="280" t="str">
        <f t="shared" si="44"/>
        <v>-</v>
      </c>
      <c r="AW133" s="280"/>
      <c r="AX133" s="280">
        <v>1</v>
      </c>
      <c r="AY133" s="280" t="str">
        <f t="shared" si="45"/>
        <v>-</v>
      </c>
      <c r="AZ133" s="240" t="str">
        <f t="shared" si="50"/>
        <v>-</v>
      </c>
      <c r="BA133" s="241"/>
      <c r="BB133" s="242">
        <v>1</v>
      </c>
      <c r="BC133" s="283" t="str">
        <f t="shared" si="46"/>
        <v>-</v>
      </c>
      <c r="BD133" s="283"/>
      <c r="BE133" s="283">
        <v>1</v>
      </c>
      <c r="BF133" s="283" t="str">
        <f t="shared" si="47"/>
        <v>-</v>
      </c>
      <c r="BG133" s="283"/>
      <c r="BH133" s="283">
        <v>1</v>
      </c>
      <c r="BI133" s="283" t="str">
        <f t="shared" si="48"/>
        <v>-</v>
      </c>
      <c r="BJ133" s="283"/>
      <c r="BK133" s="283">
        <v>1</v>
      </c>
      <c r="BL133" s="283" t="str">
        <f t="shared" si="49"/>
        <v>-</v>
      </c>
      <c r="BM133" s="243"/>
      <c r="BN133" s="244"/>
    </row>
    <row r="134" spans="1:66" ht="18" x14ac:dyDescent="0.2">
      <c r="A134" s="188" t="str">
        <f>[1]COU!$B138</f>
        <v>Servicios de transporte terrestre de pasajeros excepto taxis</v>
      </c>
      <c r="B134" s="189" t="str">
        <f>[1]COU!$A138</f>
        <v>NP129</v>
      </c>
      <c r="C134" s="190"/>
      <c r="D134" s="191">
        <f>[1]COU!$EY138-[1]EQOUN!$DI138</f>
        <v>-26364.543915108945</v>
      </c>
      <c r="E134" s="233">
        <f>[1]COU!$EY138/[1]COU!$FA138</f>
        <v>8.0611544316290501E-2</v>
      </c>
      <c r="F134" s="234">
        <f>[1]EQOUM!U138/[1]COU!FA138</f>
        <v>1.1340544333788099E-2</v>
      </c>
      <c r="G134" s="234">
        <f>[1]EQOUN!DI138/[1]COU!FA138</f>
        <v>0.14766005612755326</v>
      </c>
      <c r="H134" s="192">
        <f>IF([1]COU!$ET138&gt;0,[1]EQOUN!$DI138/[1]COU!$ET138,0)</f>
        <v>0.16060681990807121</v>
      </c>
      <c r="I134" s="192">
        <f>([1]EQOUN!$DI138-[1]COU!$EY138)/[1]COU!$FA138</f>
        <v>6.7048511811262756E-2</v>
      </c>
      <c r="J134" s="192" t="str">
        <f t="shared" si="33"/>
        <v>EXPORTABLE</v>
      </c>
      <c r="K134" s="192" t="str">
        <f t="shared" ref="K134:K188" si="51">+IF(OR(E134&gt;=1,H134&gt;=0.3,F134&gt;=0.6),"Transable","No transable")</f>
        <v>No transable</v>
      </c>
      <c r="L134" s="235"/>
      <c r="M134" s="192" t="str">
        <f t="shared" ref="M134:M188" si="52">+IF(K134="Transable",K134,IF(L134=1,"Transable",K134))</f>
        <v>No transable</v>
      </c>
      <c r="N134" s="235">
        <f t="shared" ref="N134:N188" si="53">IF(AND(E134&lt;$N$4,H134&lt;$N$4),1,0)</f>
        <v>0</v>
      </c>
      <c r="O134" s="247" t="str">
        <f t="shared" ref="O134:O188" si="54">IF(M134="No transable",M134,IF(N134=1,"No Transable",M134))</f>
        <v>No transable</v>
      </c>
      <c r="P134" s="195" t="str">
        <f t="shared" si="34"/>
        <v>No transable</v>
      </c>
      <c r="Q134" s="237">
        <f t="shared" si="35"/>
        <v>1</v>
      </c>
      <c r="R134" s="195">
        <f t="shared" ref="R134:R188" si="55">IF(Q134=1,E134,0)</f>
        <v>8.0611544316290501E-2</v>
      </c>
      <c r="S134" s="195">
        <f t="shared" ref="S134:S188" si="56">IF(Q134=1,F134,0)</f>
        <v>1.1340544333788099E-2</v>
      </c>
      <c r="T134" s="195">
        <f t="shared" ref="T134:T188" si="57">IF(Q134=1,H134,0)</f>
        <v>0.16060681990807121</v>
      </c>
      <c r="U134" s="195">
        <f>IF(Q134=1,D134/[1]COU!FA138,0)</f>
        <v>-6.7048511811262756E-2</v>
      </c>
      <c r="V134" s="196"/>
      <c r="W134" s="195">
        <f>[1]COU!$FE138/[1]COU!$FA138</f>
        <v>0</v>
      </c>
      <c r="X134" s="195">
        <f>[1]COU!$FB138/[1]COU!$FA138</f>
        <v>0</v>
      </c>
      <c r="Y134" s="195">
        <f>IF([1]EQOUN!DI138&gt;0,[1]COU!FD138/[1]EQOUN!DI138,0)</f>
        <v>0</v>
      </c>
      <c r="Z134" s="195">
        <f>IF([1]EQOUN!DI138&gt;0,[1]COU!$FG$10/[1]EQOUN!DI138,0)</f>
        <v>0</v>
      </c>
      <c r="AA134" s="197">
        <f>IF([1]COU!$EY138&gt;0,[1]COU!$FC138/[1]COU!$EY138,0)</f>
        <v>0</v>
      </c>
      <c r="AB134" s="195"/>
      <c r="AC134" s="197">
        <f>IF([1]COU!EY138&gt;0,[1]EQOUM!N138/[1]COU!EY138,0)</f>
        <v>0</v>
      </c>
      <c r="AD134" s="197">
        <f>IF([1]EQOUN!DJ138&gt;0,[1]EQOUN!DP138/[1]EQOUN!DJ138,0)</f>
        <v>0</v>
      </c>
      <c r="AE134" s="197">
        <f>IF([1]EQOUN!F138&gt;0,[1]EQOUN!N138/[1]EQOUN!F138,0)</f>
        <v>0</v>
      </c>
      <c r="AF134" s="195">
        <f>[1]COU!$FJ138/[1]COU!$FA138</f>
        <v>0</v>
      </c>
      <c r="AG134" s="196"/>
      <c r="AH134" s="238">
        <f t="shared" si="36"/>
        <v>1.06451132</v>
      </c>
      <c r="AI134" s="238">
        <f t="shared" si="37"/>
        <v>602.91999999999996</v>
      </c>
      <c r="AJ134" s="238">
        <f t="shared" si="38"/>
        <v>641.81516505439993</v>
      </c>
      <c r="AK134" s="156"/>
      <c r="AL134" s="239">
        <v>1</v>
      </c>
      <c r="AM134" s="280" t="str">
        <f t="shared" si="39"/>
        <v>-</v>
      </c>
      <c r="AN134" s="280" t="str">
        <f t="shared" si="40"/>
        <v>-</v>
      </c>
      <c r="AO134" s="280"/>
      <c r="AP134" s="280">
        <v>1</v>
      </c>
      <c r="AQ134" s="280" t="str">
        <f t="shared" si="41"/>
        <v>-</v>
      </c>
      <c r="AR134" s="280" t="str">
        <f t="shared" si="42"/>
        <v>-</v>
      </c>
      <c r="AS134" s="280"/>
      <c r="AT134" s="280">
        <v>1</v>
      </c>
      <c r="AU134" s="280" t="str">
        <f t="shared" si="43"/>
        <v>-</v>
      </c>
      <c r="AV134" s="280" t="str">
        <f t="shared" si="44"/>
        <v>-</v>
      </c>
      <c r="AW134" s="280"/>
      <c r="AX134" s="280">
        <v>1</v>
      </c>
      <c r="AY134" s="280" t="str">
        <f t="shared" si="45"/>
        <v>-</v>
      </c>
      <c r="AZ134" s="240" t="str">
        <f t="shared" si="50"/>
        <v>-</v>
      </c>
      <c r="BA134" s="241"/>
      <c r="BB134" s="242">
        <v>1</v>
      </c>
      <c r="BC134" s="283" t="str">
        <f t="shared" si="46"/>
        <v>-</v>
      </c>
      <c r="BD134" s="283"/>
      <c r="BE134" s="283">
        <v>1</v>
      </c>
      <c r="BF134" s="283" t="str">
        <f t="shared" si="47"/>
        <v>-</v>
      </c>
      <c r="BG134" s="283"/>
      <c r="BH134" s="283">
        <v>1</v>
      </c>
      <c r="BI134" s="283" t="str">
        <f t="shared" si="48"/>
        <v>-</v>
      </c>
      <c r="BJ134" s="283"/>
      <c r="BK134" s="283">
        <v>1</v>
      </c>
      <c r="BL134" s="283" t="str">
        <f t="shared" si="49"/>
        <v>-</v>
      </c>
      <c r="BM134" s="243"/>
      <c r="BN134" s="244"/>
    </row>
    <row r="135" spans="1:66" ht="18" x14ac:dyDescent="0.2">
      <c r="A135" s="188" t="str">
        <f>[1]COU!$B139</f>
        <v>Servicio de taxis</v>
      </c>
      <c r="B135" s="189" t="str">
        <f>[1]COU!$A139</f>
        <v>NP130</v>
      </c>
      <c r="C135" s="190"/>
      <c r="D135" s="191">
        <f>[1]COU!$EY139-[1]EQOUN!$DI139</f>
        <v>-34233.394422554862</v>
      </c>
      <c r="E135" s="233">
        <f>[1]COU!$EY139/[1]COU!$FA139</f>
        <v>0</v>
      </c>
      <c r="F135" s="234">
        <f>[1]EQOUM!U139/[1]COU!FA139</f>
        <v>0</v>
      </c>
      <c r="G135" s="234">
        <f>[1]EQOUN!DI139/[1]COU!FA139</f>
        <v>0.11269815813173244</v>
      </c>
      <c r="H135" s="192">
        <f>IF([1]COU!$ET139&gt;0,[1]EQOUN!$DI139/[1]COU!$ET139,0)</f>
        <v>0.11269815813173244</v>
      </c>
      <c r="I135" s="192">
        <f>([1]EQOUN!$DI139-[1]COU!$EY139)/[1]COU!$FA139</f>
        <v>0.11269815813173244</v>
      </c>
      <c r="J135" s="192" t="str">
        <f t="shared" ref="J135:J188" si="58">IF(I135&lt;-$J$4,"IMPORTABLE",IF(I135&gt;$J$4,"EXPORTABLE","AMBOS"))</f>
        <v>EXPORTABLE</v>
      </c>
      <c r="K135" s="192" t="str">
        <f t="shared" si="51"/>
        <v>No transable</v>
      </c>
      <c r="L135" s="235"/>
      <c r="M135" s="192" t="str">
        <f t="shared" si="52"/>
        <v>No transable</v>
      </c>
      <c r="N135" s="235">
        <f t="shared" si="53"/>
        <v>0</v>
      </c>
      <c r="O135" s="247" t="str">
        <f t="shared" si="54"/>
        <v>No transable</v>
      </c>
      <c r="P135" s="195" t="str">
        <f t="shared" ref="P135:P188" si="59">IF(O135="Transable",J135,O135)</f>
        <v>No transable</v>
      </c>
      <c r="Q135" s="237">
        <f t="shared" ref="Q135:Q188" si="60">IF(O135="Transable",0,1)</f>
        <v>1</v>
      </c>
      <c r="R135" s="195">
        <f t="shared" si="55"/>
        <v>0</v>
      </c>
      <c r="S135" s="195">
        <f t="shared" si="56"/>
        <v>0</v>
      </c>
      <c r="T135" s="195">
        <f t="shared" si="57"/>
        <v>0.11269815813173244</v>
      </c>
      <c r="U135" s="195">
        <f>IF(Q135=1,D135/[1]COU!FA139,0)</f>
        <v>-0.11269815813173244</v>
      </c>
      <c r="V135" s="196"/>
      <c r="W135" s="195">
        <f>[1]COU!$FE139/[1]COU!$FA139</f>
        <v>0</v>
      </c>
      <c r="X135" s="195">
        <f>[1]COU!$FB139/[1]COU!$FA139</f>
        <v>0</v>
      </c>
      <c r="Y135" s="195">
        <f>IF([1]EQOUN!DI139&gt;0,[1]COU!FD139/[1]EQOUN!DI139,0)</f>
        <v>0</v>
      </c>
      <c r="Z135" s="195">
        <f>IF([1]EQOUN!DI139&gt;0,[1]COU!$FG$10/[1]EQOUN!DI139,0)</f>
        <v>0</v>
      </c>
      <c r="AA135" s="197">
        <f>IF([1]COU!$EY139&gt;0,[1]COU!$FC139/[1]COU!$EY139,0)</f>
        <v>0</v>
      </c>
      <c r="AB135" s="195"/>
      <c r="AC135" s="197">
        <f>IF([1]COU!EY139&gt;0,[1]EQOUM!N139/[1]COU!EY139,0)</f>
        <v>0</v>
      </c>
      <c r="AD135" s="197">
        <f>IF([1]EQOUN!DJ139&gt;0,[1]EQOUN!DP139/[1]EQOUN!DJ139,0)</f>
        <v>0</v>
      </c>
      <c r="AE135" s="197">
        <f>IF([1]EQOUN!F139&gt;0,[1]EQOUN!N139/[1]EQOUN!F139,0)</f>
        <v>0</v>
      </c>
      <c r="AF135" s="195">
        <f>[1]COU!$FJ139/[1]COU!$FA139</f>
        <v>0</v>
      </c>
      <c r="AG135" s="196"/>
      <c r="AH135" s="238">
        <f t="shared" ref="AH135:AH188" si="61">$AI$1</f>
        <v>1.06451132</v>
      </c>
      <c r="AI135" s="238">
        <f t="shared" ref="AI135:AI188" si="62">+$AI$2</f>
        <v>602.91999999999996</v>
      </c>
      <c r="AJ135" s="238">
        <f t="shared" ref="AJ135:AJ188" si="63">+$AI$3</f>
        <v>641.81516505439993</v>
      </c>
      <c r="AK135" s="156"/>
      <c r="AL135" s="239">
        <v>1</v>
      </c>
      <c r="AM135" s="280" t="str">
        <f t="shared" ref="AM135:AM188" si="64">+IF(OR(P135="IMPORTABLE",P135="AMBOS"),(AJ135+AC135*AI135),"-")</f>
        <v>-</v>
      </c>
      <c r="AN135" s="280" t="str">
        <f t="shared" ref="AN135:AN188" si="65">+IF(OR(P135="IMPORTABLE",P135="AMBOS"),(AI135+AC135*AI135*AH135),"-")</f>
        <v>-</v>
      </c>
      <c r="AO135" s="280"/>
      <c r="AP135" s="280">
        <v>1</v>
      </c>
      <c r="AQ135" s="280" t="str">
        <f t="shared" ref="AQ135:AQ188" si="66">+IF(OR(P135="IMPORTABLE",P135="AMBOS"),(AJ135+((AC135-AE135)*AI135)),"-")</f>
        <v>-</v>
      </c>
      <c r="AR135" s="280" t="str">
        <f t="shared" ref="AR135:AR188" si="67">+IF(OR(P135="IMPORTABLE",P135="AMBOS"),(AI135+((AC135-AE135)*AI135*AH135)),"-")</f>
        <v>-</v>
      </c>
      <c r="AS135" s="280"/>
      <c r="AT135" s="280">
        <v>1</v>
      </c>
      <c r="AU135" s="280" t="str">
        <f t="shared" ref="AU135:AU188" si="68">+IF(OR(P135="EXPORTABLE",P135="AMBOS"),(AJ135-AD135*AI135),"-")</f>
        <v>-</v>
      </c>
      <c r="AV135" s="280" t="str">
        <f t="shared" ref="AV135:AV188" si="69">+IF(OR(P135="EXPORTABLE",P135="AMBOS"),(AI135-AD135*AI135*AH135),"-")</f>
        <v>-</v>
      </c>
      <c r="AW135" s="280"/>
      <c r="AX135" s="280">
        <v>1</v>
      </c>
      <c r="AY135" s="280" t="str">
        <f t="shared" ref="AY135:AY188" si="70">+IF(OR(P135="EXPORTABLE",P135="AMBOS"),(AJ135-((AD135-AE135)*AI135)),"-")</f>
        <v>-</v>
      </c>
      <c r="AZ135" s="240" t="str">
        <f t="shared" si="50"/>
        <v>-</v>
      </c>
      <c r="BA135" s="241"/>
      <c r="BB135" s="242">
        <v>1</v>
      </c>
      <c r="BC135" s="283" t="str">
        <f t="shared" ref="BC135:BC188" si="71">+IF(OR(P135="IMPORTABLE",P135="AMBOS"),(AJ135*(1+AC135)),"-")</f>
        <v>-</v>
      </c>
      <c r="BD135" s="283"/>
      <c r="BE135" s="283">
        <v>1</v>
      </c>
      <c r="BF135" s="283" t="str">
        <f t="shared" ref="BF135:BF188" si="72">+IF(OR(P135="IMPORTABLE",P135="AMBOS"),(AJ135*(1+(AC135-AE135))),"-")</f>
        <v>-</v>
      </c>
      <c r="BG135" s="283"/>
      <c r="BH135" s="283">
        <v>1</v>
      </c>
      <c r="BI135" s="283" t="str">
        <f t="shared" ref="BI135:BI188" si="73">+IF(OR(P135="EXPORTABLE",P135="AMBOS"),(AJ135*(1-AD135)),"-")</f>
        <v>-</v>
      </c>
      <c r="BJ135" s="283"/>
      <c r="BK135" s="283">
        <v>1</v>
      </c>
      <c r="BL135" s="283" t="str">
        <f t="shared" ref="BL135:BL188" si="74">+IF(OR(P135="EXPORTABLE",P135="AMBOS"),(AJ135*(1-(AD135-AE135))),"-")</f>
        <v>-</v>
      </c>
      <c r="BM135" s="243"/>
      <c r="BN135" s="244"/>
    </row>
    <row r="136" spans="1:66" ht="18" x14ac:dyDescent="0.2">
      <c r="A136" s="188" t="str">
        <f>[1]COU!$B140</f>
        <v>Transporte de carga</v>
      </c>
      <c r="B136" s="189" t="str">
        <f>[1]COU!$A140</f>
        <v>NP131</v>
      </c>
      <c r="C136" s="190"/>
      <c r="D136" s="191">
        <f>[1]COU!$EY140-[1]EQOUN!$DI140</f>
        <v>288274.18015006441</v>
      </c>
      <c r="E136" s="233">
        <f>[1]COU!$EY140/[1]COU!$FA140</f>
        <v>1.1058022878358664</v>
      </c>
      <c r="F136" s="234">
        <f>[1]EQOUM!U140/[1]COU!FA140</f>
        <v>-1.3131662946309441E-15</v>
      </c>
      <c r="G136" s="234">
        <f>[1]EQOUN!DI140/[1]COU!FA140</f>
        <v>4.7245820521230004E-2</v>
      </c>
      <c r="H136" s="192">
        <f>IF([1]COU!$ET140&gt;0,[1]EQOUN!$DI140/[1]COU!$ET140,0)</f>
        <v>4.7245820521229928E-2</v>
      </c>
      <c r="I136" s="192">
        <f>([1]EQOUN!$DI140-[1]COU!$EY140)/[1]COU!$FA140</f>
        <v>-1.0585564673146364</v>
      </c>
      <c r="J136" s="192" t="str">
        <f t="shared" si="58"/>
        <v>IMPORTABLE</v>
      </c>
      <c r="K136" s="192" t="str">
        <f t="shared" si="51"/>
        <v>Transable</v>
      </c>
      <c r="L136" s="235"/>
      <c r="M136" s="192" t="str">
        <f t="shared" si="52"/>
        <v>Transable</v>
      </c>
      <c r="N136" s="235">
        <f t="shared" si="53"/>
        <v>0</v>
      </c>
      <c r="O136" s="247" t="str">
        <f t="shared" si="54"/>
        <v>Transable</v>
      </c>
      <c r="P136" s="195" t="str">
        <f t="shared" si="59"/>
        <v>IMPORTABLE</v>
      </c>
      <c r="Q136" s="237">
        <f t="shared" si="60"/>
        <v>0</v>
      </c>
      <c r="R136" s="195">
        <f t="shared" si="55"/>
        <v>0</v>
      </c>
      <c r="S136" s="195">
        <f t="shared" si="56"/>
        <v>0</v>
      </c>
      <c r="T136" s="195">
        <f t="shared" si="57"/>
        <v>0</v>
      </c>
      <c r="U136" s="195">
        <f>IF(Q136=1,D136/[1]COU!FA140,0)</f>
        <v>0</v>
      </c>
      <c r="V136" s="196"/>
      <c r="W136" s="195">
        <f>[1]COU!$FE140/[1]COU!$FA140</f>
        <v>0</v>
      </c>
      <c r="X136" s="195">
        <f>[1]COU!$FB140/[1]COU!$FA140</f>
        <v>2.8540769972730071E-2</v>
      </c>
      <c r="Y136" s="195">
        <f>IF([1]EQOUN!DI140&gt;0,[1]COU!FD140/[1]EQOUN!DI140,0)</f>
        <v>0</v>
      </c>
      <c r="Z136" s="195">
        <f>IF([1]EQOUN!DI140&gt;0,[1]COU!$FG$10/[1]EQOUN!DI140,0)</f>
        <v>0</v>
      </c>
      <c r="AA136" s="197">
        <f>IF([1]COU!$EY140&gt;0,[1]COU!$FC140/[1]COU!$EY140,0)</f>
        <v>0</v>
      </c>
      <c r="AB136" s="195"/>
      <c r="AC136" s="197">
        <f>IF([1]COU!EY140&gt;0,[1]EQOUM!N140/[1]COU!EY140,0)</f>
        <v>0</v>
      </c>
      <c r="AD136" s="197">
        <f>IF([1]EQOUN!DJ140&gt;0,[1]EQOUN!DP140/[1]EQOUN!DJ140,0)</f>
        <v>0</v>
      </c>
      <c r="AE136" s="197">
        <f>IF([1]EQOUN!F140&gt;0,[1]EQOUN!N140/[1]EQOUN!F140,0)</f>
        <v>-0.20677356383088508</v>
      </c>
      <c r="AF136" s="195">
        <f>[1]COU!$FJ140/[1]COU!$FA140</f>
        <v>-0.20677356383088544</v>
      </c>
      <c r="AG136" s="196"/>
      <c r="AH136" s="238">
        <f t="shared" si="61"/>
        <v>1.06451132</v>
      </c>
      <c r="AI136" s="238">
        <f t="shared" si="62"/>
        <v>602.91999999999996</v>
      </c>
      <c r="AJ136" s="238">
        <f t="shared" si="63"/>
        <v>641.81516505439993</v>
      </c>
      <c r="AK136" s="156"/>
      <c r="AL136" s="239">
        <v>1</v>
      </c>
      <c r="AM136" s="280">
        <f t="shared" si="64"/>
        <v>641.81516505439993</v>
      </c>
      <c r="AN136" s="280">
        <f t="shared" si="65"/>
        <v>602.91999999999996</v>
      </c>
      <c r="AO136" s="280"/>
      <c r="AP136" s="280">
        <v>1</v>
      </c>
      <c r="AQ136" s="280">
        <f t="shared" si="66"/>
        <v>766.48308215931718</v>
      </c>
      <c r="AR136" s="280">
        <f t="shared" si="67"/>
        <v>735.63040899900602</v>
      </c>
      <c r="AS136" s="280"/>
      <c r="AT136" s="280">
        <v>1</v>
      </c>
      <c r="AU136" s="280" t="str">
        <f t="shared" si="68"/>
        <v>-</v>
      </c>
      <c r="AV136" s="280" t="str">
        <f t="shared" si="69"/>
        <v>-</v>
      </c>
      <c r="AW136" s="280"/>
      <c r="AX136" s="280">
        <v>1</v>
      </c>
      <c r="AY136" s="280" t="str">
        <f t="shared" si="70"/>
        <v>-</v>
      </c>
      <c r="AZ136" s="240" t="str">
        <f t="shared" si="50"/>
        <v>-</v>
      </c>
      <c r="BA136" s="241"/>
      <c r="BB136" s="242">
        <v>1</v>
      </c>
      <c r="BC136" s="283">
        <f t="shared" si="71"/>
        <v>641.81516505439993</v>
      </c>
      <c r="BD136" s="283"/>
      <c r="BE136" s="283">
        <v>1</v>
      </c>
      <c r="BF136" s="283">
        <f t="shared" si="72"/>
        <v>774.52557405340599</v>
      </c>
      <c r="BG136" s="283"/>
      <c r="BH136" s="283">
        <v>1</v>
      </c>
      <c r="BI136" s="283" t="str">
        <f t="shared" si="73"/>
        <v>-</v>
      </c>
      <c r="BJ136" s="283"/>
      <c r="BK136" s="283">
        <v>1</v>
      </c>
      <c r="BL136" s="283" t="str">
        <f t="shared" si="74"/>
        <v>-</v>
      </c>
      <c r="BM136" s="243"/>
      <c r="BN136" s="244"/>
    </row>
    <row r="137" spans="1:66" ht="18" x14ac:dyDescent="0.2">
      <c r="A137" s="188" t="str">
        <f>[1]COU!$B141</f>
        <v>Transporte de pasajeros por vía marítima y aérea</v>
      </c>
      <c r="B137" s="189" t="str">
        <f>[1]COU!$A141</f>
        <v>NP132</v>
      </c>
      <c r="C137" s="190"/>
      <c r="D137" s="191">
        <f>[1]COU!$EY141-[1]EQOUN!$DI141</f>
        <v>34671.651235865938</v>
      </c>
      <c r="E137" s="233">
        <f>[1]COU!$EY141/[1]COU!$FA141</f>
        <v>0.50190053620772079</v>
      </c>
      <c r="F137" s="234">
        <f>[1]EQOUM!U141/[1]COU!FA141</f>
        <v>0.13960687393032223</v>
      </c>
      <c r="G137" s="234">
        <f>[1]EQOUN!DI141/[1]COU!FA141</f>
        <v>0.38176258337303604</v>
      </c>
      <c r="H137" s="192">
        <f>IF([1]COU!$ET141&gt;0,[1]EQOUN!$DI141/[1]COU!$ET141,0)</f>
        <v>0.76643845481480233</v>
      </c>
      <c r="I137" s="192">
        <f>([1]EQOUN!$DI141-[1]COU!$EY141)/[1]COU!$FA141</f>
        <v>-0.1201379528346848</v>
      </c>
      <c r="J137" s="192" t="str">
        <f t="shared" si="58"/>
        <v>IMPORTABLE</v>
      </c>
      <c r="K137" s="192" t="str">
        <f t="shared" si="51"/>
        <v>Transable</v>
      </c>
      <c r="L137" s="235"/>
      <c r="M137" s="192" t="str">
        <f t="shared" si="52"/>
        <v>Transable</v>
      </c>
      <c r="N137" s="235">
        <f t="shared" si="53"/>
        <v>0</v>
      </c>
      <c r="O137" s="247" t="str">
        <f t="shared" si="54"/>
        <v>Transable</v>
      </c>
      <c r="P137" s="195" t="str">
        <f t="shared" si="59"/>
        <v>IMPORTABLE</v>
      </c>
      <c r="Q137" s="237">
        <f t="shared" si="60"/>
        <v>0</v>
      </c>
      <c r="R137" s="195">
        <f t="shared" si="55"/>
        <v>0</v>
      </c>
      <c r="S137" s="195">
        <f t="shared" si="56"/>
        <v>0</v>
      </c>
      <c r="T137" s="195">
        <f t="shared" si="57"/>
        <v>0</v>
      </c>
      <c r="U137" s="195">
        <f>IF(Q137=1,D137/[1]COU!FA141,0)</f>
        <v>0</v>
      </c>
      <c r="V137" s="196"/>
      <c r="W137" s="195">
        <f>[1]COU!$FE141/[1]COU!$FA141</f>
        <v>0</v>
      </c>
      <c r="X137" s="195">
        <f>[1]COU!$FB141/[1]COU!$FA141</f>
        <v>0</v>
      </c>
      <c r="Y137" s="195">
        <f>IF([1]EQOUN!DI141&gt;0,[1]COU!FD141/[1]EQOUN!DI141,0)</f>
        <v>0</v>
      </c>
      <c r="Z137" s="195">
        <f>IF([1]EQOUN!DI141&gt;0,[1]COU!$FG$10/[1]EQOUN!DI141,0)</f>
        <v>0</v>
      </c>
      <c r="AA137" s="197">
        <f>IF([1]COU!$EY141&gt;0,[1]COU!$FC141/[1]COU!$EY141,0)</f>
        <v>0</v>
      </c>
      <c r="AB137" s="195"/>
      <c r="AC137" s="197">
        <f>IF([1]COU!EY141&gt;0,[1]EQOUM!N141/[1]COU!EY141,0)</f>
        <v>0</v>
      </c>
      <c r="AD137" s="197">
        <f>IF([1]EQOUN!DJ141&gt;0,[1]EQOUN!DP141/[1]EQOUN!DJ141,0)</f>
        <v>0</v>
      </c>
      <c r="AE137" s="197">
        <f>IF([1]EQOUN!F141&gt;0,[1]EQOUN!N141/[1]EQOUN!F141,0)</f>
        <v>0</v>
      </c>
      <c r="AF137" s="195">
        <f>[1]COU!$FJ141/[1]COU!$FA141</f>
        <v>0</v>
      </c>
      <c r="AG137" s="196"/>
      <c r="AH137" s="238">
        <f t="shared" si="61"/>
        <v>1.06451132</v>
      </c>
      <c r="AI137" s="238">
        <f t="shared" si="62"/>
        <v>602.91999999999996</v>
      </c>
      <c r="AJ137" s="238">
        <f t="shared" si="63"/>
        <v>641.81516505439993</v>
      </c>
      <c r="AK137" s="156"/>
      <c r="AL137" s="239">
        <v>1</v>
      </c>
      <c r="AM137" s="280">
        <f t="shared" si="64"/>
        <v>641.81516505439993</v>
      </c>
      <c r="AN137" s="280">
        <f t="shared" si="65"/>
        <v>602.91999999999996</v>
      </c>
      <c r="AO137" s="280"/>
      <c r="AP137" s="280">
        <v>1</v>
      </c>
      <c r="AQ137" s="280">
        <f t="shared" si="66"/>
        <v>641.81516505439993</v>
      </c>
      <c r="AR137" s="280">
        <f t="shared" si="67"/>
        <v>602.91999999999996</v>
      </c>
      <c r="AS137" s="280"/>
      <c r="AT137" s="280">
        <v>1</v>
      </c>
      <c r="AU137" s="280" t="str">
        <f t="shared" si="68"/>
        <v>-</v>
      </c>
      <c r="AV137" s="280" t="str">
        <f t="shared" si="69"/>
        <v>-</v>
      </c>
      <c r="AW137" s="280"/>
      <c r="AX137" s="280">
        <v>1</v>
      </c>
      <c r="AY137" s="280" t="str">
        <f t="shared" si="70"/>
        <v>-</v>
      </c>
      <c r="AZ137" s="240" t="str">
        <f t="shared" si="50"/>
        <v>-</v>
      </c>
      <c r="BA137" s="241"/>
      <c r="BB137" s="242">
        <v>1</v>
      </c>
      <c r="BC137" s="283">
        <f t="shared" si="71"/>
        <v>641.81516505439993</v>
      </c>
      <c r="BD137" s="283"/>
      <c r="BE137" s="283">
        <v>1</v>
      </c>
      <c r="BF137" s="283">
        <f t="shared" si="72"/>
        <v>641.81516505439993</v>
      </c>
      <c r="BG137" s="283"/>
      <c r="BH137" s="283">
        <v>1</v>
      </c>
      <c r="BI137" s="283" t="str">
        <f t="shared" si="73"/>
        <v>-</v>
      </c>
      <c r="BJ137" s="283"/>
      <c r="BK137" s="283">
        <v>1</v>
      </c>
      <c r="BL137" s="283" t="str">
        <f t="shared" si="74"/>
        <v>-</v>
      </c>
      <c r="BM137" s="243"/>
      <c r="BN137" s="244"/>
    </row>
    <row r="138" spans="1:66" ht="18" x14ac:dyDescent="0.2">
      <c r="A138" s="188" t="str">
        <f>[1]COU!$B142</f>
        <v>Servicios de almacenamiento y depósito</v>
      </c>
      <c r="B138" s="189" t="str">
        <f>[1]COU!$A142</f>
        <v>NP133</v>
      </c>
      <c r="C138" s="190"/>
      <c r="D138" s="191">
        <f>[1]COU!$EY142-[1]EQOUN!$DI142</f>
        <v>-14002.160850188484</v>
      </c>
      <c r="E138" s="233">
        <f>[1]COU!$EY142/[1]COU!$FA142</f>
        <v>9.7258199523404254E-2</v>
      </c>
      <c r="F138" s="234">
        <f>[1]EQOUM!U142/[1]COU!FA142</f>
        <v>9.7258199523404254E-2</v>
      </c>
      <c r="G138" s="234">
        <f>[1]EQOUN!DI142/[1]COU!FA142</f>
        <v>0.67645623777995478</v>
      </c>
      <c r="H138" s="192">
        <f>IF([1]COU!$ET142&gt;0,[1]EQOUN!$DI142/[1]COU!$ET142,0)</f>
        <v>0.74933523342203145</v>
      </c>
      <c r="I138" s="192">
        <f>([1]EQOUN!$DI142-[1]COU!$EY142)/[1]COU!$FA142</f>
        <v>0.57919803825655058</v>
      </c>
      <c r="J138" s="192" t="str">
        <f t="shared" si="58"/>
        <v>EXPORTABLE</v>
      </c>
      <c r="K138" s="192" t="str">
        <f t="shared" si="51"/>
        <v>Transable</v>
      </c>
      <c r="L138" s="235"/>
      <c r="M138" s="192" t="str">
        <f t="shared" si="52"/>
        <v>Transable</v>
      </c>
      <c r="N138" s="235">
        <f t="shared" si="53"/>
        <v>0</v>
      </c>
      <c r="O138" s="247" t="str">
        <f t="shared" si="54"/>
        <v>Transable</v>
      </c>
      <c r="P138" s="195" t="str">
        <f t="shared" si="59"/>
        <v>EXPORTABLE</v>
      </c>
      <c r="Q138" s="237">
        <f t="shared" si="60"/>
        <v>0</v>
      </c>
      <c r="R138" s="195">
        <f t="shared" si="55"/>
        <v>0</v>
      </c>
      <c r="S138" s="195">
        <f t="shared" si="56"/>
        <v>0</v>
      </c>
      <c r="T138" s="195">
        <f t="shared" si="57"/>
        <v>0</v>
      </c>
      <c r="U138" s="195">
        <f>IF(Q138=1,D138/[1]COU!FA142,0)</f>
        <v>0</v>
      </c>
      <c r="V138" s="196"/>
      <c r="W138" s="195">
        <f>[1]COU!$FE142/[1]COU!$FA142</f>
        <v>0</v>
      </c>
      <c r="X138" s="195">
        <f>[1]COU!$FB142/[1]COU!$FA142</f>
        <v>1.3255312271177969E-2</v>
      </c>
      <c r="Y138" s="195">
        <f>IF([1]EQOUN!DI142&gt;0,[1]COU!FD142/[1]EQOUN!DI142,0)</f>
        <v>0</v>
      </c>
      <c r="Z138" s="195">
        <f>IF([1]EQOUN!DI142&gt;0,[1]COU!$FG$10/[1]EQOUN!DI142,0)</f>
        <v>0</v>
      </c>
      <c r="AA138" s="197">
        <f>IF([1]COU!$EY142&gt;0,[1]COU!$FC142/[1]COU!$EY142,0)</f>
        <v>0</v>
      </c>
      <c r="AB138" s="195"/>
      <c r="AC138" s="197">
        <f>IF([1]COU!EY142&gt;0,[1]EQOUM!N142/[1]COU!EY142,0)</f>
        <v>0</v>
      </c>
      <c r="AD138" s="197">
        <f>IF([1]EQOUN!DJ142&gt;0,[1]EQOUN!DP142/[1]EQOUN!DJ142,0)</f>
        <v>0</v>
      </c>
      <c r="AE138" s="197">
        <f>IF([1]EQOUN!F142&gt;0,[1]EQOUN!N142/[1]EQOUN!F142,0)</f>
        <v>0</v>
      </c>
      <c r="AF138" s="195">
        <f>[1]COU!$FJ142/[1]COU!$FA142</f>
        <v>0</v>
      </c>
      <c r="AG138" s="196"/>
      <c r="AH138" s="238">
        <f t="shared" si="61"/>
        <v>1.06451132</v>
      </c>
      <c r="AI138" s="238">
        <f t="shared" si="62"/>
        <v>602.91999999999996</v>
      </c>
      <c r="AJ138" s="238">
        <f t="shared" si="63"/>
        <v>641.81516505439993</v>
      </c>
      <c r="AK138" s="156"/>
      <c r="AL138" s="239">
        <v>1</v>
      </c>
      <c r="AM138" s="280" t="str">
        <f t="shared" si="64"/>
        <v>-</v>
      </c>
      <c r="AN138" s="280" t="str">
        <f t="shared" si="65"/>
        <v>-</v>
      </c>
      <c r="AO138" s="280"/>
      <c r="AP138" s="280">
        <v>1</v>
      </c>
      <c r="AQ138" s="280" t="str">
        <f t="shared" si="66"/>
        <v>-</v>
      </c>
      <c r="AR138" s="280" t="str">
        <f t="shared" si="67"/>
        <v>-</v>
      </c>
      <c r="AS138" s="280"/>
      <c r="AT138" s="280">
        <v>1</v>
      </c>
      <c r="AU138" s="280">
        <f t="shared" si="68"/>
        <v>641.81516505439993</v>
      </c>
      <c r="AV138" s="280">
        <f t="shared" si="69"/>
        <v>602.91999999999996</v>
      </c>
      <c r="AW138" s="280"/>
      <c r="AX138" s="280">
        <v>1</v>
      </c>
      <c r="AY138" s="280">
        <f t="shared" si="70"/>
        <v>641.81516505439993</v>
      </c>
      <c r="AZ138" s="240">
        <f t="shared" si="50"/>
        <v>602.91999999999996</v>
      </c>
      <c r="BA138" s="241"/>
      <c r="BB138" s="242">
        <v>1</v>
      </c>
      <c r="BC138" s="283" t="str">
        <f t="shared" si="71"/>
        <v>-</v>
      </c>
      <c r="BD138" s="283"/>
      <c r="BE138" s="283">
        <v>1</v>
      </c>
      <c r="BF138" s="283" t="str">
        <f t="shared" si="72"/>
        <v>-</v>
      </c>
      <c r="BG138" s="283"/>
      <c r="BH138" s="283">
        <v>1</v>
      </c>
      <c r="BI138" s="283">
        <f t="shared" si="73"/>
        <v>641.81516505439993</v>
      </c>
      <c r="BJ138" s="283"/>
      <c r="BK138" s="283">
        <v>1</v>
      </c>
      <c r="BL138" s="283">
        <f t="shared" si="74"/>
        <v>641.81516505439993</v>
      </c>
      <c r="BM138" s="243"/>
      <c r="BN138" s="244"/>
    </row>
    <row r="139" spans="1:66" ht="18" x14ac:dyDescent="0.2">
      <c r="A139" s="188" t="str">
        <f>[1]COU!$B143</f>
        <v>Servicios de estacionamientos</v>
      </c>
      <c r="B139" s="189" t="str">
        <f>[1]COU!$A143</f>
        <v>NP134</v>
      </c>
      <c r="C139" s="190"/>
      <c r="D139" s="191">
        <f>[1]COU!$EY143-[1]EQOUN!$DI143</f>
        <v>0</v>
      </c>
      <c r="E139" s="233">
        <f>[1]COU!$EY143/[1]COU!$FA143</f>
        <v>0</v>
      </c>
      <c r="F139" s="234">
        <f>[1]EQOUM!U143/[1]COU!FA143</f>
        <v>0</v>
      </c>
      <c r="G139" s="234">
        <f>[1]EQOUN!DI143/[1]COU!FA143</f>
        <v>0</v>
      </c>
      <c r="H139" s="192">
        <f>IF([1]COU!$ET143&gt;0,[1]EQOUN!$DI143/[1]COU!$ET143,0)</f>
        <v>0</v>
      </c>
      <c r="I139" s="192">
        <f>([1]EQOUN!$DI143-[1]COU!$EY143)/[1]COU!$FA143</f>
        <v>0</v>
      </c>
      <c r="J139" s="192" t="str">
        <f t="shared" si="58"/>
        <v>AMBOS</v>
      </c>
      <c r="K139" s="192" t="str">
        <f t="shared" si="51"/>
        <v>No transable</v>
      </c>
      <c r="L139" s="235"/>
      <c r="M139" s="192" t="str">
        <f t="shared" si="52"/>
        <v>No transable</v>
      </c>
      <c r="N139" s="235">
        <f t="shared" si="53"/>
        <v>1</v>
      </c>
      <c r="O139" s="247" t="str">
        <f t="shared" si="54"/>
        <v>No transable</v>
      </c>
      <c r="P139" s="195" t="str">
        <f t="shared" si="59"/>
        <v>No transable</v>
      </c>
      <c r="Q139" s="237">
        <f t="shared" si="60"/>
        <v>1</v>
      </c>
      <c r="R139" s="195">
        <f t="shared" si="55"/>
        <v>0</v>
      </c>
      <c r="S139" s="195">
        <f t="shared" si="56"/>
        <v>0</v>
      </c>
      <c r="T139" s="195">
        <f t="shared" si="57"/>
        <v>0</v>
      </c>
      <c r="U139" s="195">
        <f>IF(Q139=1,D139/[1]COU!FA143,0)</f>
        <v>0</v>
      </c>
      <c r="V139" s="196"/>
      <c r="W139" s="195">
        <f>[1]COU!$FE143/[1]COU!$FA143</f>
        <v>0</v>
      </c>
      <c r="X139" s="195">
        <f>[1]COU!$FB143/[1]COU!$FA143</f>
        <v>8.4859381462468395E-2</v>
      </c>
      <c r="Y139" s="195">
        <f>IF([1]EQOUN!DI143&gt;0,[1]COU!FD143/[1]EQOUN!DI143,0)</f>
        <v>0</v>
      </c>
      <c r="Z139" s="195">
        <f>IF([1]EQOUN!DI143&gt;0,[1]COU!$FG$10/[1]EQOUN!DI143,0)</f>
        <v>0</v>
      </c>
      <c r="AA139" s="197">
        <f>IF([1]COU!$EY143&gt;0,[1]COU!$FC143/[1]COU!$EY143,0)</f>
        <v>0</v>
      </c>
      <c r="AB139" s="195"/>
      <c r="AC139" s="197">
        <f>IF([1]COU!EY143&gt;0,[1]EQOUM!N143/[1]COU!EY143,0)</f>
        <v>0</v>
      </c>
      <c r="AD139" s="197">
        <f>IF([1]EQOUN!DJ143&gt;0,[1]EQOUN!DP143/[1]EQOUN!DJ143,0)</f>
        <v>0</v>
      </c>
      <c r="AE139" s="197">
        <f>IF([1]EQOUN!F143&gt;0,[1]EQOUN!N143/[1]EQOUN!F143,0)</f>
        <v>0</v>
      </c>
      <c r="AF139" s="195">
        <f>[1]COU!$FJ143/[1]COU!$FA143</f>
        <v>0</v>
      </c>
      <c r="AG139" s="196"/>
      <c r="AH139" s="238">
        <f t="shared" si="61"/>
        <v>1.06451132</v>
      </c>
      <c r="AI139" s="238">
        <f t="shared" si="62"/>
        <v>602.91999999999996</v>
      </c>
      <c r="AJ139" s="238">
        <f t="shared" si="63"/>
        <v>641.81516505439993</v>
      </c>
      <c r="AK139" s="156"/>
      <c r="AL139" s="239">
        <v>1</v>
      </c>
      <c r="AM139" s="280" t="str">
        <f t="shared" si="64"/>
        <v>-</v>
      </c>
      <c r="AN139" s="280" t="str">
        <f t="shared" si="65"/>
        <v>-</v>
      </c>
      <c r="AO139" s="280"/>
      <c r="AP139" s="280">
        <v>1</v>
      </c>
      <c r="AQ139" s="280" t="str">
        <f t="shared" si="66"/>
        <v>-</v>
      </c>
      <c r="AR139" s="280" t="str">
        <f t="shared" si="67"/>
        <v>-</v>
      </c>
      <c r="AS139" s="280"/>
      <c r="AT139" s="280">
        <v>1</v>
      </c>
      <c r="AU139" s="280" t="str">
        <f t="shared" si="68"/>
        <v>-</v>
      </c>
      <c r="AV139" s="280" t="str">
        <f t="shared" si="69"/>
        <v>-</v>
      </c>
      <c r="AW139" s="280"/>
      <c r="AX139" s="280">
        <v>1</v>
      </c>
      <c r="AY139" s="280" t="str">
        <f t="shared" si="70"/>
        <v>-</v>
      </c>
      <c r="AZ139" s="240" t="str">
        <f t="shared" si="50"/>
        <v>-</v>
      </c>
      <c r="BA139" s="241"/>
      <c r="BB139" s="242">
        <v>1</v>
      </c>
      <c r="BC139" s="283" t="str">
        <f t="shared" si="71"/>
        <v>-</v>
      </c>
      <c r="BD139" s="283"/>
      <c r="BE139" s="283">
        <v>1</v>
      </c>
      <c r="BF139" s="283" t="str">
        <f t="shared" si="72"/>
        <v>-</v>
      </c>
      <c r="BG139" s="283"/>
      <c r="BH139" s="283">
        <v>1</v>
      </c>
      <c r="BI139" s="283" t="str">
        <f t="shared" si="73"/>
        <v>-</v>
      </c>
      <c r="BJ139" s="283"/>
      <c r="BK139" s="283">
        <v>1</v>
      </c>
      <c r="BL139" s="283" t="str">
        <f t="shared" si="74"/>
        <v>-</v>
      </c>
      <c r="BM139" s="243"/>
      <c r="BN139" s="244"/>
    </row>
    <row r="140" spans="1:66" ht="18" x14ac:dyDescent="0.2">
      <c r="A140" s="188" t="str">
        <f>[1]COU!$B144</f>
        <v>Otros servicios vinculados con transporte</v>
      </c>
      <c r="B140" s="189" t="str">
        <f>[1]COU!$A144</f>
        <v>NP135</v>
      </c>
      <c r="C140" s="190"/>
      <c r="D140" s="191">
        <f>[1]COU!$EY144-[1]EQOUN!$DI144</f>
        <v>-30758.114244717901</v>
      </c>
      <c r="E140" s="233">
        <f>[1]COU!$EY144/[1]COU!$FA144</f>
        <v>0.10363064354754407</v>
      </c>
      <c r="F140" s="234">
        <f>[1]EQOUM!U144/[1]COU!FA144</f>
        <v>2.9691939309025826E-2</v>
      </c>
      <c r="G140" s="234">
        <f>[1]EQOUN!DI144/[1]COU!FA144</f>
        <v>0.43702026119636395</v>
      </c>
      <c r="H140" s="192">
        <f>IF([1]COU!$ET144&gt;0,[1]EQOUN!$DI144/[1]COU!$ET144,0)</f>
        <v>0.48754484750120286</v>
      </c>
      <c r="I140" s="192">
        <f>([1]EQOUN!$DI144-[1]COU!$EY144)/[1]COU!$FA144</f>
        <v>0.33338961764881986</v>
      </c>
      <c r="J140" s="192" t="str">
        <f t="shared" si="58"/>
        <v>EXPORTABLE</v>
      </c>
      <c r="K140" s="192" t="str">
        <f t="shared" si="51"/>
        <v>Transable</v>
      </c>
      <c r="L140" s="235"/>
      <c r="M140" s="192" t="str">
        <f t="shared" si="52"/>
        <v>Transable</v>
      </c>
      <c r="N140" s="235">
        <f t="shared" si="53"/>
        <v>0</v>
      </c>
      <c r="O140" s="247" t="str">
        <f t="shared" si="54"/>
        <v>Transable</v>
      </c>
      <c r="P140" s="195" t="str">
        <f t="shared" si="59"/>
        <v>EXPORTABLE</v>
      </c>
      <c r="Q140" s="237">
        <f t="shared" si="60"/>
        <v>0</v>
      </c>
      <c r="R140" s="195">
        <f t="shared" si="55"/>
        <v>0</v>
      </c>
      <c r="S140" s="195">
        <f t="shared" si="56"/>
        <v>0</v>
      </c>
      <c r="T140" s="195">
        <f t="shared" si="57"/>
        <v>0</v>
      </c>
      <c r="U140" s="195">
        <f>IF(Q140=1,D140/[1]COU!FA144,0)</f>
        <v>0</v>
      </c>
      <c r="V140" s="196"/>
      <c r="W140" s="195">
        <f>[1]COU!$FE144/[1]COU!$FA144</f>
        <v>1.4178622555677516E-2</v>
      </c>
      <c r="X140" s="195">
        <f>[1]COU!$FB144/[1]COU!$FA144</f>
        <v>7.1172908065480758E-3</v>
      </c>
      <c r="Y140" s="195">
        <f>IF([1]EQOUN!DI144&gt;0,[1]COU!FD144/[1]EQOUN!DI144,0)</f>
        <v>0</v>
      </c>
      <c r="Z140" s="195">
        <f>IF([1]EQOUN!DI144&gt;0,[1]COU!$FG$10/[1]EQOUN!DI144,0)</f>
        <v>0</v>
      </c>
      <c r="AA140" s="197">
        <f>IF([1]COU!$EY144&gt;0,[1]COU!$FC144/[1]COU!$EY144,0)</f>
        <v>0</v>
      </c>
      <c r="AB140" s="195"/>
      <c r="AC140" s="197">
        <f>IF([1]COU!EY144&gt;0,[1]EQOUM!N144/[1]COU!EY144,0)</f>
        <v>0</v>
      </c>
      <c r="AD140" s="197">
        <f>IF([1]EQOUN!DJ144&gt;0,[1]EQOUN!DP144/[1]EQOUN!DJ144,0)</f>
        <v>0</v>
      </c>
      <c r="AE140" s="197">
        <f>IF([1]EQOUN!F144&gt;0,[1]EQOUN!N144/[1]EQOUN!F144,0)</f>
        <v>0</v>
      </c>
      <c r="AF140" s="195">
        <f>[1]COU!$FJ144/[1]COU!$FA144</f>
        <v>0</v>
      </c>
      <c r="AG140" s="196"/>
      <c r="AH140" s="238">
        <f t="shared" si="61"/>
        <v>1.06451132</v>
      </c>
      <c r="AI140" s="238">
        <f t="shared" si="62"/>
        <v>602.91999999999996</v>
      </c>
      <c r="AJ140" s="238">
        <f t="shared" si="63"/>
        <v>641.81516505439993</v>
      </c>
      <c r="AK140" s="156"/>
      <c r="AL140" s="239">
        <v>1</v>
      </c>
      <c r="AM140" s="280" t="str">
        <f t="shared" si="64"/>
        <v>-</v>
      </c>
      <c r="AN140" s="280" t="str">
        <f t="shared" si="65"/>
        <v>-</v>
      </c>
      <c r="AO140" s="280"/>
      <c r="AP140" s="280">
        <v>1</v>
      </c>
      <c r="AQ140" s="280" t="str">
        <f t="shared" si="66"/>
        <v>-</v>
      </c>
      <c r="AR140" s="280" t="str">
        <f t="shared" si="67"/>
        <v>-</v>
      </c>
      <c r="AS140" s="280"/>
      <c r="AT140" s="280">
        <v>1</v>
      </c>
      <c r="AU140" s="280">
        <f t="shared" si="68"/>
        <v>641.81516505439993</v>
      </c>
      <c r="AV140" s="280">
        <f t="shared" si="69"/>
        <v>602.91999999999996</v>
      </c>
      <c r="AW140" s="280"/>
      <c r="AX140" s="280">
        <v>1</v>
      </c>
      <c r="AY140" s="280">
        <f t="shared" si="70"/>
        <v>641.81516505439993</v>
      </c>
      <c r="AZ140" s="240">
        <f t="shared" si="50"/>
        <v>602.91999999999996</v>
      </c>
      <c r="BA140" s="241"/>
      <c r="BB140" s="242">
        <v>1</v>
      </c>
      <c r="BC140" s="283" t="str">
        <f t="shared" si="71"/>
        <v>-</v>
      </c>
      <c r="BD140" s="283"/>
      <c r="BE140" s="283">
        <v>1</v>
      </c>
      <c r="BF140" s="283" t="str">
        <f t="shared" si="72"/>
        <v>-</v>
      </c>
      <c r="BG140" s="283"/>
      <c r="BH140" s="283">
        <v>1</v>
      </c>
      <c r="BI140" s="283">
        <f t="shared" si="73"/>
        <v>641.81516505439993</v>
      </c>
      <c r="BJ140" s="283"/>
      <c r="BK140" s="283">
        <v>1</v>
      </c>
      <c r="BL140" s="283">
        <f t="shared" si="74"/>
        <v>641.81516505439993</v>
      </c>
      <c r="BM140" s="243"/>
      <c r="BN140" s="244"/>
    </row>
    <row r="141" spans="1:66" ht="18" x14ac:dyDescent="0.2">
      <c r="A141" s="188" t="str">
        <f>[1]COU!$B145</f>
        <v>Carga y descarga</v>
      </c>
      <c r="B141" s="189" t="str">
        <f>[1]COU!$A145</f>
        <v>NP136</v>
      </c>
      <c r="C141" s="190"/>
      <c r="D141" s="191">
        <f>[1]COU!$EY145-[1]EQOUN!$DI145</f>
        <v>0</v>
      </c>
      <c r="E141" s="233">
        <f>[1]COU!$EY145/[1]COU!$FA145</f>
        <v>0</v>
      </c>
      <c r="F141" s="234">
        <f>[1]EQOUM!U145/[1]COU!FA145</f>
        <v>0</v>
      </c>
      <c r="G141" s="234">
        <f>[1]EQOUN!DI145/[1]COU!FA145</f>
        <v>0</v>
      </c>
      <c r="H141" s="192">
        <f>IF([1]COU!$ET145&gt;0,[1]EQOUN!$DI145/[1]COU!$ET145,0)</f>
        <v>0</v>
      </c>
      <c r="I141" s="192">
        <f>([1]EQOUN!$DI145-[1]COU!$EY145)/[1]COU!$FA145</f>
        <v>0</v>
      </c>
      <c r="J141" s="192" t="str">
        <f t="shared" si="58"/>
        <v>AMBOS</v>
      </c>
      <c r="K141" s="192" t="str">
        <f t="shared" si="51"/>
        <v>No transable</v>
      </c>
      <c r="L141" s="235"/>
      <c r="M141" s="192" t="str">
        <f t="shared" si="52"/>
        <v>No transable</v>
      </c>
      <c r="N141" s="235">
        <f t="shared" si="53"/>
        <v>1</v>
      </c>
      <c r="O141" s="247" t="str">
        <f t="shared" si="54"/>
        <v>No transable</v>
      </c>
      <c r="P141" s="195" t="str">
        <f t="shared" si="59"/>
        <v>No transable</v>
      </c>
      <c r="Q141" s="237">
        <f t="shared" si="60"/>
        <v>1</v>
      </c>
      <c r="R141" s="195">
        <f t="shared" si="55"/>
        <v>0</v>
      </c>
      <c r="S141" s="195">
        <f t="shared" si="56"/>
        <v>0</v>
      </c>
      <c r="T141" s="195">
        <f t="shared" si="57"/>
        <v>0</v>
      </c>
      <c r="U141" s="195">
        <f>IF(Q141=1,D141/[1]COU!FA145,0)</f>
        <v>0</v>
      </c>
      <c r="V141" s="196"/>
      <c r="W141" s="195">
        <f>[1]COU!$FE145/[1]COU!$FA145</f>
        <v>0</v>
      </c>
      <c r="X141" s="195">
        <f>[1]COU!$FB145/[1]COU!$FA145</f>
        <v>0</v>
      </c>
      <c r="Y141" s="195">
        <f>IF([1]EQOUN!DI145&gt;0,[1]COU!FD145/[1]EQOUN!DI145,0)</f>
        <v>0</v>
      </c>
      <c r="Z141" s="195">
        <f>IF([1]EQOUN!DI145&gt;0,[1]COU!$FG$10/[1]EQOUN!DI145,0)</f>
        <v>0</v>
      </c>
      <c r="AA141" s="197">
        <f>IF([1]COU!$EY145&gt;0,[1]COU!$FC145/[1]COU!$EY145,0)</f>
        <v>0</v>
      </c>
      <c r="AB141" s="195"/>
      <c r="AC141" s="197">
        <f>IF([1]COU!EY145&gt;0,[1]EQOUM!N145/[1]COU!EY145,0)</f>
        <v>0</v>
      </c>
      <c r="AD141" s="197">
        <f>IF([1]EQOUN!DJ145&gt;0,[1]EQOUN!DP145/[1]EQOUN!DJ145,0)</f>
        <v>0</v>
      </c>
      <c r="AE141" s="197">
        <f>IF([1]EQOUN!F145&gt;0,[1]EQOUN!N145/[1]EQOUN!F145,0)</f>
        <v>0</v>
      </c>
      <c r="AF141" s="195">
        <f>[1]COU!$FJ145/[1]COU!$FA145</f>
        <v>0</v>
      </c>
      <c r="AG141" s="196"/>
      <c r="AH141" s="238">
        <f t="shared" si="61"/>
        <v>1.06451132</v>
      </c>
      <c r="AI141" s="238">
        <f t="shared" si="62"/>
        <v>602.91999999999996</v>
      </c>
      <c r="AJ141" s="238">
        <f t="shared" si="63"/>
        <v>641.81516505439993</v>
      </c>
      <c r="AK141" s="156"/>
      <c r="AL141" s="239">
        <v>1</v>
      </c>
      <c r="AM141" s="280" t="str">
        <f t="shared" si="64"/>
        <v>-</v>
      </c>
      <c r="AN141" s="280" t="str">
        <f t="shared" si="65"/>
        <v>-</v>
      </c>
      <c r="AO141" s="280"/>
      <c r="AP141" s="280">
        <v>1</v>
      </c>
      <c r="AQ141" s="280" t="str">
        <f t="shared" si="66"/>
        <v>-</v>
      </c>
      <c r="AR141" s="280" t="str">
        <f t="shared" si="67"/>
        <v>-</v>
      </c>
      <c r="AS141" s="280"/>
      <c r="AT141" s="280">
        <v>1</v>
      </c>
      <c r="AU141" s="280" t="str">
        <f t="shared" si="68"/>
        <v>-</v>
      </c>
      <c r="AV141" s="280" t="str">
        <f t="shared" si="69"/>
        <v>-</v>
      </c>
      <c r="AW141" s="280"/>
      <c r="AX141" s="280">
        <v>1</v>
      </c>
      <c r="AY141" s="280" t="str">
        <f t="shared" si="70"/>
        <v>-</v>
      </c>
      <c r="AZ141" s="240" t="str">
        <f t="shared" si="50"/>
        <v>-</v>
      </c>
      <c r="BA141" s="241"/>
      <c r="BB141" s="242">
        <v>1</v>
      </c>
      <c r="BC141" s="283" t="str">
        <f t="shared" si="71"/>
        <v>-</v>
      </c>
      <c r="BD141" s="283"/>
      <c r="BE141" s="283">
        <v>1</v>
      </c>
      <c r="BF141" s="283" t="str">
        <f t="shared" si="72"/>
        <v>-</v>
      </c>
      <c r="BG141" s="283"/>
      <c r="BH141" s="283">
        <v>1</v>
      </c>
      <c r="BI141" s="283" t="str">
        <f t="shared" si="73"/>
        <v>-</v>
      </c>
      <c r="BJ141" s="283"/>
      <c r="BK141" s="283">
        <v>1</v>
      </c>
      <c r="BL141" s="283" t="str">
        <f t="shared" si="74"/>
        <v>-</v>
      </c>
      <c r="BM141" s="243"/>
      <c r="BN141" s="244"/>
    </row>
    <row r="142" spans="1:66" ht="18" x14ac:dyDescent="0.2">
      <c r="A142" s="188" t="str">
        <f>[1]COU!$B146</f>
        <v>Otros servicios de apoyo al transporte</v>
      </c>
      <c r="B142" s="189" t="str">
        <f>[1]COU!$A146</f>
        <v>NP137</v>
      </c>
      <c r="C142" s="190"/>
      <c r="D142" s="191">
        <f>[1]COU!$EY146-[1]EQOUN!$DI146</f>
        <v>2407.0858102641814</v>
      </c>
      <c r="E142" s="233">
        <f>[1]COU!$EY146/[1]COU!$FA146</f>
        <v>8.1397756183416312E-2</v>
      </c>
      <c r="F142" s="234">
        <f>[1]EQOUM!U146/[1]COU!FA146</f>
        <v>6.8978927284343725E-2</v>
      </c>
      <c r="G142" s="234">
        <f>[1]EQOUN!DI146/[1]COU!FA146</f>
        <v>4.0066359200696892E-2</v>
      </c>
      <c r="H142" s="192">
        <f>IF([1]COU!$ET146&gt;0,[1]EQOUN!$DI146/[1]COU!$ET146,0)</f>
        <v>4.3616657231567678E-2</v>
      </c>
      <c r="I142" s="192">
        <f>([1]EQOUN!$DI146-[1]COU!$EY146)/[1]COU!$FA146</f>
        <v>-4.1331396982719419E-2</v>
      </c>
      <c r="J142" s="192" t="str">
        <f t="shared" si="58"/>
        <v>AMBOS</v>
      </c>
      <c r="K142" s="192" t="str">
        <f t="shared" si="51"/>
        <v>No transable</v>
      </c>
      <c r="L142" s="235"/>
      <c r="M142" s="192" t="str">
        <f t="shared" si="52"/>
        <v>No transable</v>
      </c>
      <c r="N142" s="235">
        <f t="shared" si="53"/>
        <v>0</v>
      </c>
      <c r="O142" s="247" t="str">
        <f t="shared" si="54"/>
        <v>No transable</v>
      </c>
      <c r="P142" s="195" t="str">
        <f t="shared" si="59"/>
        <v>No transable</v>
      </c>
      <c r="Q142" s="237">
        <f t="shared" si="60"/>
        <v>1</v>
      </c>
      <c r="R142" s="195">
        <f t="shared" si="55"/>
        <v>8.1397756183416312E-2</v>
      </c>
      <c r="S142" s="195">
        <f t="shared" si="56"/>
        <v>6.8978927284343725E-2</v>
      </c>
      <c r="T142" s="195">
        <f t="shared" si="57"/>
        <v>4.3616657231567678E-2</v>
      </c>
      <c r="U142" s="195">
        <f>IF(Q142=1,D142/[1]COU!FA146,0)</f>
        <v>4.1331396982719419E-2</v>
      </c>
      <c r="V142" s="196"/>
      <c r="W142" s="195">
        <f>[1]COU!$FE146/[1]COU!$FA146</f>
        <v>0</v>
      </c>
      <c r="X142" s="195">
        <f>[1]COU!$FB146/[1]COU!$FA146</f>
        <v>0</v>
      </c>
      <c r="Y142" s="195">
        <f>IF([1]EQOUN!DI146&gt;0,[1]COU!FD146/[1]EQOUN!DI146,0)</f>
        <v>0</v>
      </c>
      <c r="Z142" s="195">
        <f>IF([1]EQOUN!DI146&gt;0,[1]COU!$FG$10/[1]EQOUN!DI146,0)</f>
        <v>0</v>
      </c>
      <c r="AA142" s="197">
        <f>IF([1]COU!$EY146&gt;0,[1]COU!$FC146/[1]COU!$EY146,0)</f>
        <v>0</v>
      </c>
      <c r="AB142" s="195"/>
      <c r="AC142" s="197">
        <f>IF([1]COU!EY146&gt;0,[1]EQOUM!N146/[1]COU!EY146,0)</f>
        <v>0</v>
      </c>
      <c r="AD142" s="197">
        <f>IF([1]EQOUN!DJ146&gt;0,[1]EQOUN!DP146/[1]EQOUN!DJ146,0)</f>
        <v>0</v>
      </c>
      <c r="AE142" s="197">
        <f>IF([1]EQOUN!F146&gt;0,[1]EQOUN!N146/[1]EQOUN!F146,0)</f>
        <v>0</v>
      </c>
      <c r="AF142" s="195">
        <f>[1]COU!$FJ146/[1]COU!$FA146</f>
        <v>0</v>
      </c>
      <c r="AG142" s="196"/>
      <c r="AH142" s="238">
        <f t="shared" si="61"/>
        <v>1.06451132</v>
      </c>
      <c r="AI142" s="238">
        <f t="shared" si="62"/>
        <v>602.91999999999996</v>
      </c>
      <c r="AJ142" s="238">
        <f t="shared" si="63"/>
        <v>641.81516505439993</v>
      </c>
      <c r="AK142" s="156"/>
      <c r="AL142" s="239">
        <v>1</v>
      </c>
      <c r="AM142" s="280" t="str">
        <f t="shared" si="64"/>
        <v>-</v>
      </c>
      <c r="AN142" s="280" t="str">
        <f t="shared" si="65"/>
        <v>-</v>
      </c>
      <c r="AO142" s="280"/>
      <c r="AP142" s="280">
        <v>1</v>
      </c>
      <c r="AQ142" s="280" t="str">
        <f t="shared" si="66"/>
        <v>-</v>
      </c>
      <c r="AR142" s="280" t="str">
        <f t="shared" si="67"/>
        <v>-</v>
      </c>
      <c r="AS142" s="280"/>
      <c r="AT142" s="280">
        <v>1</v>
      </c>
      <c r="AU142" s="280" t="str">
        <f t="shared" si="68"/>
        <v>-</v>
      </c>
      <c r="AV142" s="280" t="str">
        <f t="shared" si="69"/>
        <v>-</v>
      </c>
      <c r="AW142" s="280"/>
      <c r="AX142" s="280">
        <v>1</v>
      </c>
      <c r="AY142" s="280" t="str">
        <f t="shared" si="70"/>
        <v>-</v>
      </c>
      <c r="AZ142" s="240" t="str">
        <f t="shared" ref="AZ142:AZ188" si="75">+IF(OR(P142="EXPORTABLE",P142="AMBOS"),(AI142-((AD142-AE142)*AI142*AH142)),"-")</f>
        <v>-</v>
      </c>
      <c r="BA142" s="241"/>
      <c r="BB142" s="242">
        <v>1</v>
      </c>
      <c r="BC142" s="283" t="str">
        <f t="shared" si="71"/>
        <v>-</v>
      </c>
      <c r="BD142" s="283"/>
      <c r="BE142" s="283">
        <v>1</v>
      </c>
      <c r="BF142" s="283" t="str">
        <f t="shared" si="72"/>
        <v>-</v>
      </c>
      <c r="BG142" s="283"/>
      <c r="BH142" s="283">
        <v>1</v>
      </c>
      <c r="BI142" s="283" t="str">
        <f t="shared" si="73"/>
        <v>-</v>
      </c>
      <c r="BJ142" s="283"/>
      <c r="BK142" s="283">
        <v>1</v>
      </c>
      <c r="BL142" s="283" t="str">
        <f t="shared" si="74"/>
        <v>-</v>
      </c>
      <c r="BM142" s="243"/>
      <c r="BN142" s="244"/>
    </row>
    <row r="143" spans="1:66" ht="18" x14ac:dyDescent="0.2">
      <c r="A143" s="188" t="str">
        <f>[1]COU!$B147</f>
        <v>Servicios postales y de mensajería</v>
      </c>
      <c r="B143" s="189" t="str">
        <f>[1]COU!$A147</f>
        <v>NP138</v>
      </c>
      <c r="C143" s="190"/>
      <c r="D143" s="191">
        <f>[1]COU!$EY147-[1]EQOUN!$DI147</f>
        <v>9203.5506615556678</v>
      </c>
      <c r="E143" s="233">
        <f>[1]COU!$EY147/[1]COU!$FA147</f>
        <v>0.11090097498837045</v>
      </c>
      <c r="F143" s="234">
        <f>[1]EQOUM!U147/[1]COU!FA147</f>
        <v>5.0681567348231427E-2</v>
      </c>
      <c r="G143" s="234">
        <f>[1]EQOUN!DI147/[1]COU!FA147</f>
        <v>1.9193564954394275E-2</v>
      </c>
      <c r="H143" s="192">
        <f>IF([1]COU!$ET147&gt;0,[1]EQOUN!$DI147/[1]COU!$ET147,0)</f>
        <v>2.1587657183791447E-2</v>
      </c>
      <c r="I143" s="192">
        <f>([1]EQOUN!$DI147-[1]COU!$EY147)/[1]COU!$FA147</f>
        <v>-9.1707410033976186E-2</v>
      </c>
      <c r="J143" s="192" t="str">
        <f t="shared" si="58"/>
        <v>IMPORTABLE</v>
      </c>
      <c r="K143" s="192" t="str">
        <f t="shared" si="51"/>
        <v>No transable</v>
      </c>
      <c r="L143" s="235"/>
      <c r="M143" s="192" t="str">
        <f t="shared" si="52"/>
        <v>No transable</v>
      </c>
      <c r="N143" s="235">
        <f t="shared" si="53"/>
        <v>0</v>
      </c>
      <c r="O143" s="247" t="str">
        <f t="shared" si="54"/>
        <v>No transable</v>
      </c>
      <c r="P143" s="195" t="str">
        <f t="shared" si="59"/>
        <v>No transable</v>
      </c>
      <c r="Q143" s="237">
        <f t="shared" si="60"/>
        <v>1</v>
      </c>
      <c r="R143" s="195">
        <f t="shared" si="55"/>
        <v>0.11090097498837045</v>
      </c>
      <c r="S143" s="195">
        <f t="shared" si="56"/>
        <v>5.0681567348231427E-2</v>
      </c>
      <c r="T143" s="195">
        <f t="shared" si="57"/>
        <v>2.1587657183791447E-2</v>
      </c>
      <c r="U143" s="195">
        <f>IF(Q143=1,D143/[1]COU!FA147,0)</f>
        <v>9.1707410033976186E-2</v>
      </c>
      <c r="V143" s="196"/>
      <c r="W143" s="195">
        <f>[1]COU!$FE147/[1]COU!$FA147</f>
        <v>0</v>
      </c>
      <c r="X143" s="195">
        <f>[1]COU!$FB147/[1]COU!$FA147</f>
        <v>0</v>
      </c>
      <c r="Y143" s="195">
        <f>IF([1]EQOUN!DI147&gt;0,[1]COU!FD147/[1]EQOUN!DI147,0)</f>
        <v>0</v>
      </c>
      <c r="Z143" s="195">
        <f>IF([1]EQOUN!DI147&gt;0,[1]COU!$FG$10/[1]EQOUN!DI147,0)</f>
        <v>0</v>
      </c>
      <c r="AA143" s="197">
        <f>IF([1]COU!$EY147&gt;0,[1]COU!$FC147/[1]COU!$EY147,0)</f>
        <v>0</v>
      </c>
      <c r="AB143" s="195"/>
      <c r="AC143" s="197">
        <f>IF([1]COU!EY147&gt;0,[1]EQOUM!N147/[1]COU!EY147,0)</f>
        <v>0</v>
      </c>
      <c r="AD143" s="197">
        <f>IF([1]EQOUN!DJ147&gt;0,[1]EQOUN!DP147/[1]EQOUN!DJ147,0)</f>
        <v>0</v>
      </c>
      <c r="AE143" s="197">
        <f>IF([1]EQOUN!F147&gt;0,[1]EQOUN!N147/[1]EQOUN!F147,0)</f>
        <v>0</v>
      </c>
      <c r="AF143" s="195">
        <f>[1]COU!$FJ147/[1]COU!$FA147</f>
        <v>0</v>
      </c>
      <c r="AG143" s="196"/>
      <c r="AH143" s="238">
        <f t="shared" si="61"/>
        <v>1.06451132</v>
      </c>
      <c r="AI143" s="238">
        <f t="shared" si="62"/>
        <v>602.91999999999996</v>
      </c>
      <c r="AJ143" s="238">
        <f t="shared" si="63"/>
        <v>641.81516505439993</v>
      </c>
      <c r="AK143" s="156"/>
      <c r="AL143" s="239">
        <v>1</v>
      </c>
      <c r="AM143" s="280" t="str">
        <f t="shared" si="64"/>
        <v>-</v>
      </c>
      <c r="AN143" s="280" t="str">
        <f t="shared" si="65"/>
        <v>-</v>
      </c>
      <c r="AO143" s="280"/>
      <c r="AP143" s="280">
        <v>1</v>
      </c>
      <c r="AQ143" s="280" t="str">
        <f t="shared" si="66"/>
        <v>-</v>
      </c>
      <c r="AR143" s="280" t="str">
        <f t="shared" si="67"/>
        <v>-</v>
      </c>
      <c r="AS143" s="280"/>
      <c r="AT143" s="280">
        <v>1</v>
      </c>
      <c r="AU143" s="280" t="str">
        <f t="shared" si="68"/>
        <v>-</v>
      </c>
      <c r="AV143" s="280" t="str">
        <f t="shared" si="69"/>
        <v>-</v>
      </c>
      <c r="AW143" s="280"/>
      <c r="AX143" s="280">
        <v>1</v>
      </c>
      <c r="AY143" s="280" t="str">
        <f t="shared" si="70"/>
        <v>-</v>
      </c>
      <c r="AZ143" s="240" t="str">
        <f t="shared" si="75"/>
        <v>-</v>
      </c>
      <c r="BA143" s="241"/>
      <c r="BB143" s="242">
        <v>1</v>
      </c>
      <c r="BC143" s="283" t="str">
        <f t="shared" si="71"/>
        <v>-</v>
      </c>
      <c r="BD143" s="283"/>
      <c r="BE143" s="283">
        <v>1</v>
      </c>
      <c r="BF143" s="283" t="str">
        <f t="shared" si="72"/>
        <v>-</v>
      </c>
      <c r="BG143" s="283"/>
      <c r="BH143" s="283">
        <v>1</v>
      </c>
      <c r="BI143" s="283" t="str">
        <f t="shared" si="73"/>
        <v>-</v>
      </c>
      <c r="BJ143" s="283"/>
      <c r="BK143" s="283">
        <v>1</v>
      </c>
      <c r="BL143" s="283" t="str">
        <f t="shared" si="74"/>
        <v>-</v>
      </c>
      <c r="BM143" s="243"/>
      <c r="BN143" s="244"/>
    </row>
    <row r="144" spans="1:66" ht="18" x14ac:dyDescent="0.2">
      <c r="A144" s="188" t="str">
        <f>[1]COU!$B148</f>
        <v>Servicios de alojamiento</v>
      </c>
      <c r="B144" s="189" t="str">
        <f>[1]COU!$A148</f>
        <v>NP139</v>
      </c>
      <c r="C144" s="190"/>
      <c r="D144" s="191">
        <f>[1]COU!$EY148-[1]EQOUN!$DI148</f>
        <v>-291486.41695519799</v>
      </c>
      <c r="E144" s="233">
        <f>[1]COU!$EY148/[1]COU!$FA148</f>
        <v>0.1228020576362104</v>
      </c>
      <c r="F144" s="234">
        <f>[1]EQOUM!U148/[1]COU!FA148</f>
        <v>4.6457967665524208E-2</v>
      </c>
      <c r="G144" s="234">
        <f>[1]EQOUN!DI148/[1]COU!FA148</f>
        <v>0.80148116296337335</v>
      </c>
      <c r="H144" s="192">
        <f>IF([1]COU!$ET148&gt;0,[1]EQOUN!$DI148/[1]COU!$ET148,0)</f>
        <v>0.91368335954324986</v>
      </c>
      <c r="I144" s="192">
        <f>([1]EQOUN!$DI148-[1]COU!$EY148)/[1]COU!$FA148</f>
        <v>0.67867910532716302</v>
      </c>
      <c r="J144" s="192" t="str">
        <f t="shared" si="58"/>
        <v>EXPORTABLE</v>
      </c>
      <c r="K144" s="192" t="str">
        <f t="shared" si="51"/>
        <v>Transable</v>
      </c>
      <c r="L144" s="235"/>
      <c r="M144" s="192" t="str">
        <f t="shared" si="52"/>
        <v>Transable</v>
      </c>
      <c r="N144" s="235">
        <f t="shared" si="53"/>
        <v>0</v>
      </c>
      <c r="O144" s="247" t="str">
        <f t="shared" si="54"/>
        <v>Transable</v>
      </c>
      <c r="P144" s="195" t="str">
        <f t="shared" si="59"/>
        <v>EXPORTABLE</v>
      </c>
      <c r="Q144" s="237">
        <f t="shared" si="60"/>
        <v>0</v>
      </c>
      <c r="R144" s="195">
        <f t="shared" si="55"/>
        <v>0</v>
      </c>
      <c r="S144" s="195">
        <f t="shared" si="56"/>
        <v>0</v>
      </c>
      <c r="T144" s="195">
        <f t="shared" si="57"/>
        <v>0</v>
      </c>
      <c r="U144" s="195">
        <f>IF(Q144=1,D144/[1]COU!FA148,0)</f>
        <v>0</v>
      </c>
      <c r="V144" s="196"/>
      <c r="W144" s="195">
        <f>[1]COU!$FE148/[1]COU!$FA148</f>
        <v>5.399417446939203E-4</v>
      </c>
      <c r="X144" s="195">
        <f>[1]COU!$FB148/[1]COU!$FA148</f>
        <v>2.4541042358724396E-2</v>
      </c>
      <c r="Y144" s="195">
        <f>IF([1]EQOUN!DI148&gt;0,[1]COU!FD148/[1]EQOUN!DI148,0)</f>
        <v>0</v>
      </c>
      <c r="Z144" s="195">
        <f>IF([1]EQOUN!DI148&gt;0,[1]COU!$FG$10/[1]EQOUN!DI148,0)</f>
        <v>0</v>
      </c>
      <c r="AA144" s="197">
        <f>IF([1]COU!$EY148&gt;0,[1]COU!$FC148/[1]COU!$EY148,0)</f>
        <v>0</v>
      </c>
      <c r="AB144" s="195"/>
      <c r="AC144" s="197">
        <f>IF([1]COU!EY148&gt;0,[1]EQOUM!N148/[1]COU!EY148,0)</f>
        <v>0</v>
      </c>
      <c r="AD144" s="197">
        <f>IF([1]EQOUN!DJ148&gt;0,[1]EQOUN!DP148/[1]EQOUN!DJ148,0)</f>
        <v>0</v>
      </c>
      <c r="AE144" s="197">
        <f>IF([1]EQOUN!F148&gt;0,[1]EQOUN!N148/[1]EQOUN!F148,0)</f>
        <v>0</v>
      </c>
      <c r="AF144" s="195">
        <f>[1]COU!$FJ148/[1]COU!$FA148</f>
        <v>0</v>
      </c>
      <c r="AG144" s="196"/>
      <c r="AH144" s="238">
        <f t="shared" si="61"/>
        <v>1.06451132</v>
      </c>
      <c r="AI144" s="238">
        <f t="shared" si="62"/>
        <v>602.91999999999996</v>
      </c>
      <c r="AJ144" s="238">
        <f t="shared" si="63"/>
        <v>641.81516505439993</v>
      </c>
      <c r="AK144" s="156"/>
      <c r="AL144" s="239">
        <v>1</v>
      </c>
      <c r="AM144" s="280" t="str">
        <f t="shared" si="64"/>
        <v>-</v>
      </c>
      <c r="AN144" s="280" t="str">
        <f t="shared" si="65"/>
        <v>-</v>
      </c>
      <c r="AO144" s="280"/>
      <c r="AP144" s="280">
        <v>1</v>
      </c>
      <c r="AQ144" s="280" t="str">
        <f t="shared" si="66"/>
        <v>-</v>
      </c>
      <c r="AR144" s="280" t="str">
        <f t="shared" si="67"/>
        <v>-</v>
      </c>
      <c r="AS144" s="280"/>
      <c r="AT144" s="280">
        <v>1</v>
      </c>
      <c r="AU144" s="280">
        <f t="shared" si="68"/>
        <v>641.81516505439993</v>
      </c>
      <c r="AV144" s="280">
        <f t="shared" si="69"/>
        <v>602.91999999999996</v>
      </c>
      <c r="AW144" s="280"/>
      <c r="AX144" s="280">
        <v>1</v>
      </c>
      <c r="AY144" s="280">
        <f t="shared" si="70"/>
        <v>641.81516505439993</v>
      </c>
      <c r="AZ144" s="240">
        <f t="shared" si="75"/>
        <v>602.91999999999996</v>
      </c>
      <c r="BA144" s="241"/>
      <c r="BB144" s="242">
        <v>1</v>
      </c>
      <c r="BC144" s="283" t="str">
        <f t="shared" si="71"/>
        <v>-</v>
      </c>
      <c r="BD144" s="283"/>
      <c r="BE144" s="283">
        <v>1</v>
      </c>
      <c r="BF144" s="283" t="str">
        <f t="shared" si="72"/>
        <v>-</v>
      </c>
      <c r="BG144" s="283"/>
      <c r="BH144" s="283">
        <v>1</v>
      </c>
      <c r="BI144" s="283">
        <f t="shared" si="73"/>
        <v>641.81516505439993</v>
      </c>
      <c r="BJ144" s="283"/>
      <c r="BK144" s="283">
        <v>1</v>
      </c>
      <c r="BL144" s="283">
        <f t="shared" si="74"/>
        <v>641.81516505439993</v>
      </c>
      <c r="BM144" s="243"/>
      <c r="BN144" s="244"/>
    </row>
    <row r="145" spans="1:66" ht="18" x14ac:dyDescent="0.2">
      <c r="A145" s="188" t="str">
        <f>[1]COU!$B149</f>
        <v>Servicio de suministro de comida y bebidas</v>
      </c>
      <c r="B145" s="189" t="str">
        <f>[1]COU!$A149</f>
        <v>NP140</v>
      </c>
      <c r="C145" s="190"/>
      <c r="D145" s="191">
        <f>[1]COU!$EY149-[1]EQOUN!$DI149</f>
        <v>-233053.97429809603</v>
      </c>
      <c r="E145" s="233">
        <f>[1]COU!$EY149/[1]COU!$FA149</f>
        <v>3.3581201825013979E-2</v>
      </c>
      <c r="F145" s="234">
        <f>[1]EQOUM!U149/[1]COU!FA149</f>
        <v>7.1661744096039792E-3</v>
      </c>
      <c r="G145" s="234">
        <f>[1]EQOUN!DI149/[1]COU!FA149</f>
        <v>0.25718986441280595</v>
      </c>
      <c r="H145" s="192">
        <f>IF([1]COU!$ET149&gt;0,[1]EQOUN!$DI149/[1]COU!$ET149,0)</f>
        <v>0.2661267194910642</v>
      </c>
      <c r="I145" s="192">
        <f>([1]EQOUN!$DI149-[1]COU!$EY149)/[1]COU!$FA149</f>
        <v>0.22360866258779194</v>
      </c>
      <c r="J145" s="192" t="str">
        <f t="shared" si="58"/>
        <v>EXPORTABLE</v>
      </c>
      <c r="K145" s="192" t="str">
        <f t="shared" si="51"/>
        <v>No transable</v>
      </c>
      <c r="L145" s="235"/>
      <c r="M145" s="192" t="str">
        <f t="shared" si="52"/>
        <v>No transable</v>
      </c>
      <c r="N145" s="235">
        <f t="shared" si="53"/>
        <v>0</v>
      </c>
      <c r="O145" s="247" t="str">
        <f t="shared" si="54"/>
        <v>No transable</v>
      </c>
      <c r="P145" s="195" t="str">
        <f t="shared" si="59"/>
        <v>No transable</v>
      </c>
      <c r="Q145" s="237">
        <f t="shared" si="60"/>
        <v>1</v>
      </c>
      <c r="R145" s="195">
        <f t="shared" si="55"/>
        <v>3.3581201825013979E-2</v>
      </c>
      <c r="S145" s="195">
        <f t="shared" si="56"/>
        <v>7.1661744096039792E-3</v>
      </c>
      <c r="T145" s="195">
        <f t="shared" si="57"/>
        <v>0.2661267194910642</v>
      </c>
      <c r="U145" s="195">
        <f>IF(Q145=1,D145/[1]COU!FA149,0)</f>
        <v>-0.22360866258779194</v>
      </c>
      <c r="V145" s="196"/>
      <c r="W145" s="195">
        <f>[1]COU!$FE149/[1]COU!$FA149</f>
        <v>0</v>
      </c>
      <c r="X145" s="195">
        <f>[1]COU!$FB149/[1]COU!$FA149</f>
        <v>8.5119546092488188E-2</v>
      </c>
      <c r="Y145" s="195">
        <f>IF([1]EQOUN!DI149&gt;0,[1]COU!FD149/[1]EQOUN!DI149,0)</f>
        <v>0</v>
      </c>
      <c r="Z145" s="195">
        <f>IF([1]EQOUN!DI149&gt;0,[1]COU!$FG$10/[1]EQOUN!DI149,0)</f>
        <v>0</v>
      </c>
      <c r="AA145" s="197">
        <f>IF([1]COU!$EY149&gt;0,[1]COU!$FC149/[1]COU!$EY149,0)</f>
        <v>0</v>
      </c>
      <c r="AB145" s="195"/>
      <c r="AC145" s="197">
        <f>IF([1]COU!EY149&gt;0,[1]EQOUM!N149/[1]COU!EY149,0)</f>
        <v>0</v>
      </c>
      <c r="AD145" s="197">
        <f>IF([1]EQOUN!DJ149&gt;0,[1]EQOUN!DP149/[1]EQOUN!DJ149,0)</f>
        <v>0</v>
      </c>
      <c r="AE145" s="197">
        <f>IF([1]EQOUN!F149&gt;0,[1]EQOUN!N149/[1]EQOUN!F149,0)</f>
        <v>0</v>
      </c>
      <c r="AF145" s="195">
        <f>[1]COU!$FJ149/[1]COU!$FA149</f>
        <v>0</v>
      </c>
      <c r="AG145" s="196"/>
      <c r="AH145" s="238">
        <f t="shared" si="61"/>
        <v>1.06451132</v>
      </c>
      <c r="AI145" s="238">
        <f t="shared" si="62"/>
        <v>602.91999999999996</v>
      </c>
      <c r="AJ145" s="238">
        <f t="shared" si="63"/>
        <v>641.81516505439993</v>
      </c>
      <c r="AK145" s="156"/>
      <c r="AL145" s="239">
        <v>1</v>
      </c>
      <c r="AM145" s="280" t="str">
        <f t="shared" si="64"/>
        <v>-</v>
      </c>
      <c r="AN145" s="280" t="str">
        <f t="shared" si="65"/>
        <v>-</v>
      </c>
      <c r="AO145" s="280"/>
      <c r="AP145" s="280">
        <v>1</v>
      </c>
      <c r="AQ145" s="280" t="str">
        <f t="shared" si="66"/>
        <v>-</v>
      </c>
      <c r="AR145" s="280" t="str">
        <f t="shared" si="67"/>
        <v>-</v>
      </c>
      <c r="AS145" s="280"/>
      <c r="AT145" s="280">
        <v>1</v>
      </c>
      <c r="AU145" s="280" t="str">
        <f t="shared" si="68"/>
        <v>-</v>
      </c>
      <c r="AV145" s="280" t="str">
        <f t="shared" si="69"/>
        <v>-</v>
      </c>
      <c r="AW145" s="280"/>
      <c r="AX145" s="280">
        <v>1</v>
      </c>
      <c r="AY145" s="280" t="str">
        <f t="shared" si="70"/>
        <v>-</v>
      </c>
      <c r="AZ145" s="240" t="str">
        <f t="shared" si="75"/>
        <v>-</v>
      </c>
      <c r="BA145" s="241"/>
      <c r="BB145" s="242">
        <v>1</v>
      </c>
      <c r="BC145" s="283" t="str">
        <f t="shared" si="71"/>
        <v>-</v>
      </c>
      <c r="BD145" s="283"/>
      <c r="BE145" s="283">
        <v>1</v>
      </c>
      <c r="BF145" s="283" t="str">
        <f t="shared" si="72"/>
        <v>-</v>
      </c>
      <c r="BG145" s="283"/>
      <c r="BH145" s="283">
        <v>1</v>
      </c>
      <c r="BI145" s="283" t="str">
        <f t="shared" si="73"/>
        <v>-</v>
      </c>
      <c r="BJ145" s="283"/>
      <c r="BK145" s="283">
        <v>1</v>
      </c>
      <c r="BL145" s="283" t="str">
        <f t="shared" si="74"/>
        <v>-</v>
      </c>
      <c r="BM145" s="243"/>
      <c r="BN145" s="244"/>
    </row>
    <row r="146" spans="1:66" ht="18" x14ac:dyDescent="0.2">
      <c r="A146" s="188" t="str">
        <f>[1]COU!$B150</f>
        <v>Servicios de radio, de televisión, películas, videos y otros afines</v>
      </c>
      <c r="B146" s="189" t="str">
        <f>[1]COU!$A150</f>
        <v>NP141</v>
      </c>
      <c r="C146" s="190"/>
      <c r="D146" s="191">
        <f>[1]COU!$EY150-[1]EQOUN!$DI150</f>
        <v>7217.0409725000009</v>
      </c>
      <c r="E146" s="233">
        <f>[1]COU!$EY150/[1]COU!$FA150</f>
        <v>0.1718428993012466</v>
      </c>
      <c r="F146" s="234">
        <f>[1]EQOUM!U150/[1]COU!FA150</f>
        <v>0.10844685659607477</v>
      </c>
      <c r="G146" s="234">
        <f>[1]EQOUN!DI150/[1]COU!FA150</f>
        <v>1.4762044532273498E-3</v>
      </c>
      <c r="H146" s="192">
        <f>IF([1]COU!$ET150&gt;0,[1]EQOUN!$DI150/[1]COU!$ET150,0)</f>
        <v>1.782517413642665E-3</v>
      </c>
      <c r="I146" s="192">
        <f>([1]EQOUN!$DI150-[1]COU!$EY150)/[1]COU!$FA150</f>
        <v>-0.17036669484801925</v>
      </c>
      <c r="J146" s="192" t="str">
        <f t="shared" si="58"/>
        <v>IMPORTABLE</v>
      </c>
      <c r="K146" s="192" t="str">
        <f t="shared" si="51"/>
        <v>No transable</v>
      </c>
      <c r="L146" s="235"/>
      <c r="M146" s="192" t="str">
        <f t="shared" si="52"/>
        <v>No transable</v>
      </c>
      <c r="N146" s="235">
        <f t="shared" si="53"/>
        <v>0</v>
      </c>
      <c r="O146" s="247" t="str">
        <f t="shared" si="54"/>
        <v>No transable</v>
      </c>
      <c r="P146" s="195" t="str">
        <f t="shared" si="59"/>
        <v>No transable</v>
      </c>
      <c r="Q146" s="237">
        <f t="shared" si="60"/>
        <v>1</v>
      </c>
      <c r="R146" s="195">
        <f t="shared" si="55"/>
        <v>0.1718428993012466</v>
      </c>
      <c r="S146" s="195">
        <f t="shared" si="56"/>
        <v>0.10844685659607477</v>
      </c>
      <c r="T146" s="195">
        <f t="shared" si="57"/>
        <v>1.782517413642665E-3</v>
      </c>
      <c r="U146" s="195">
        <f>IF(Q146=1,D146/[1]COU!FA150,0)</f>
        <v>0.17036669484801925</v>
      </c>
      <c r="V146" s="196"/>
      <c r="W146" s="195">
        <f>[1]COU!$FE150/[1]COU!$FA150</f>
        <v>0</v>
      </c>
      <c r="X146" s="195">
        <f>[1]COU!$FB150/[1]COU!$FA150</f>
        <v>9.1398263085729862E-4</v>
      </c>
      <c r="Y146" s="195">
        <f>IF([1]EQOUN!DI150&gt;0,[1]COU!FD150/[1]EQOUN!DI150,0)</f>
        <v>0</v>
      </c>
      <c r="Z146" s="195">
        <f>IF([1]EQOUN!DI150&gt;0,[1]COU!$FG$10/[1]EQOUN!DI150,0)</f>
        <v>0</v>
      </c>
      <c r="AA146" s="197">
        <f>IF([1]COU!$EY150&gt;0,[1]COU!$FC150/[1]COU!$EY150,0)</f>
        <v>0</v>
      </c>
      <c r="AB146" s="195"/>
      <c r="AC146" s="197">
        <f>IF([1]COU!EY150&gt;0,[1]EQOUM!N150/[1]COU!EY150,0)</f>
        <v>0</v>
      </c>
      <c r="AD146" s="197">
        <f>IF([1]EQOUN!DJ150&gt;0,[1]EQOUN!DP150/[1]EQOUN!DJ150,0)</f>
        <v>0</v>
      </c>
      <c r="AE146" s="197">
        <f>IF([1]EQOUN!F150&gt;0,[1]EQOUN!N150/[1]EQOUN!F150,0)</f>
        <v>0</v>
      </c>
      <c r="AF146" s="195">
        <f>[1]COU!$FJ150/[1]COU!$FA150</f>
        <v>0</v>
      </c>
      <c r="AG146" s="196"/>
      <c r="AH146" s="238">
        <f t="shared" si="61"/>
        <v>1.06451132</v>
      </c>
      <c r="AI146" s="238">
        <f t="shared" si="62"/>
        <v>602.91999999999996</v>
      </c>
      <c r="AJ146" s="238">
        <f t="shared" si="63"/>
        <v>641.81516505439993</v>
      </c>
      <c r="AK146" s="156"/>
      <c r="AL146" s="239">
        <v>1</v>
      </c>
      <c r="AM146" s="280" t="str">
        <f t="shared" si="64"/>
        <v>-</v>
      </c>
      <c r="AN146" s="280" t="str">
        <f t="shared" si="65"/>
        <v>-</v>
      </c>
      <c r="AO146" s="280"/>
      <c r="AP146" s="280">
        <v>1</v>
      </c>
      <c r="AQ146" s="280" t="str">
        <f t="shared" si="66"/>
        <v>-</v>
      </c>
      <c r="AR146" s="280" t="str">
        <f t="shared" si="67"/>
        <v>-</v>
      </c>
      <c r="AS146" s="280"/>
      <c r="AT146" s="280">
        <v>1</v>
      </c>
      <c r="AU146" s="280" t="str">
        <f t="shared" si="68"/>
        <v>-</v>
      </c>
      <c r="AV146" s="280" t="str">
        <f t="shared" si="69"/>
        <v>-</v>
      </c>
      <c r="AW146" s="280"/>
      <c r="AX146" s="280">
        <v>1</v>
      </c>
      <c r="AY146" s="280" t="str">
        <f t="shared" si="70"/>
        <v>-</v>
      </c>
      <c r="AZ146" s="240" t="str">
        <f t="shared" si="75"/>
        <v>-</v>
      </c>
      <c r="BA146" s="241"/>
      <c r="BB146" s="242">
        <v>1</v>
      </c>
      <c r="BC146" s="283" t="str">
        <f t="shared" si="71"/>
        <v>-</v>
      </c>
      <c r="BD146" s="283"/>
      <c r="BE146" s="283">
        <v>1</v>
      </c>
      <c r="BF146" s="283" t="str">
        <f t="shared" si="72"/>
        <v>-</v>
      </c>
      <c r="BG146" s="283"/>
      <c r="BH146" s="283">
        <v>1</v>
      </c>
      <c r="BI146" s="283" t="str">
        <f t="shared" si="73"/>
        <v>-</v>
      </c>
      <c r="BJ146" s="283"/>
      <c r="BK146" s="283">
        <v>1</v>
      </c>
      <c r="BL146" s="283" t="str">
        <f t="shared" si="74"/>
        <v>-</v>
      </c>
      <c r="BM146" s="243"/>
      <c r="BN146" s="244"/>
    </row>
    <row r="147" spans="1:66" ht="18" x14ac:dyDescent="0.2">
      <c r="A147" s="188" t="str">
        <f>[1]COU!$B151</f>
        <v>Servicios de telefonía</v>
      </c>
      <c r="B147" s="189" t="str">
        <f>[1]COU!$A151</f>
        <v>NP142</v>
      </c>
      <c r="C147" s="190"/>
      <c r="D147" s="191">
        <f>[1]COU!$EY151-[1]EQOUN!$DI151</f>
        <v>2373.2428980529985</v>
      </c>
      <c r="E147" s="233">
        <f>[1]COU!$EY151/[1]COU!$FA151</f>
        <v>3.3202930893614264E-2</v>
      </c>
      <c r="F147" s="234">
        <f>[1]EQOUM!U151/[1]COU!FA151</f>
        <v>8.9572271251734496E-3</v>
      </c>
      <c r="G147" s="234">
        <f>[1]EQOUN!DI151/[1]COU!FA151</f>
        <v>2.7825494615607623E-2</v>
      </c>
      <c r="H147" s="192">
        <f>IF([1]COU!$ET151&gt;0,[1]EQOUN!$DI151/[1]COU!$ET151,0)</f>
        <v>2.8781111884551777E-2</v>
      </c>
      <c r="I147" s="192">
        <f>([1]EQOUN!$DI151-[1]COU!$EY151)/[1]COU!$FA151</f>
        <v>-5.3774362780066431E-3</v>
      </c>
      <c r="J147" s="192" t="str">
        <f t="shared" si="58"/>
        <v>AMBOS</v>
      </c>
      <c r="K147" s="192" t="str">
        <f t="shared" si="51"/>
        <v>No transable</v>
      </c>
      <c r="L147" s="235"/>
      <c r="M147" s="192" t="str">
        <f t="shared" si="52"/>
        <v>No transable</v>
      </c>
      <c r="N147" s="235">
        <f t="shared" si="53"/>
        <v>1</v>
      </c>
      <c r="O147" s="247" t="str">
        <f t="shared" si="54"/>
        <v>No transable</v>
      </c>
      <c r="P147" s="195" t="str">
        <f t="shared" si="59"/>
        <v>No transable</v>
      </c>
      <c r="Q147" s="237">
        <f t="shared" si="60"/>
        <v>1</v>
      </c>
      <c r="R147" s="195">
        <f t="shared" si="55"/>
        <v>3.3202930893614264E-2</v>
      </c>
      <c r="S147" s="195">
        <f t="shared" si="56"/>
        <v>8.9572271251734496E-3</v>
      </c>
      <c r="T147" s="195">
        <f t="shared" si="57"/>
        <v>2.8781111884551777E-2</v>
      </c>
      <c r="U147" s="195">
        <f>IF(Q147=1,D147/[1]COU!FA151,0)</f>
        <v>5.3774362780066431E-3</v>
      </c>
      <c r="V147" s="196"/>
      <c r="W147" s="195">
        <f>[1]COU!$FE151/[1]COU!$FA151</f>
        <v>0</v>
      </c>
      <c r="X147" s="195">
        <f>[1]COU!$FB151/[1]COU!$FA151</f>
        <v>7.5811405076144325E-2</v>
      </c>
      <c r="Y147" s="195">
        <f>IF([1]EQOUN!DI151&gt;0,[1]COU!FD151/[1]EQOUN!DI151,0)</f>
        <v>0</v>
      </c>
      <c r="Z147" s="195">
        <f>IF([1]EQOUN!DI151&gt;0,[1]COU!$FG$10/[1]EQOUN!DI151,0)</f>
        <v>0</v>
      </c>
      <c r="AA147" s="197">
        <f>IF([1]COU!$EY151&gt;0,[1]COU!$FC151/[1]COU!$EY151,0)</f>
        <v>0</v>
      </c>
      <c r="AB147" s="195"/>
      <c r="AC147" s="197">
        <f>IF([1]COU!EY151&gt;0,[1]EQOUM!N151/[1]COU!EY151,0)</f>
        <v>0</v>
      </c>
      <c r="AD147" s="197">
        <f>IF([1]EQOUN!DJ151&gt;0,[1]EQOUN!DP151/[1]EQOUN!DJ151,0)</f>
        <v>0</v>
      </c>
      <c r="AE147" s="197">
        <f>IF([1]EQOUN!F151&gt;0,[1]EQOUN!N151/[1]EQOUN!F151,0)</f>
        <v>0</v>
      </c>
      <c r="AF147" s="195">
        <f>[1]COU!$FJ151/[1]COU!$FA151</f>
        <v>0</v>
      </c>
      <c r="AG147" s="196"/>
      <c r="AH147" s="238">
        <f t="shared" si="61"/>
        <v>1.06451132</v>
      </c>
      <c r="AI147" s="238">
        <f t="shared" si="62"/>
        <v>602.91999999999996</v>
      </c>
      <c r="AJ147" s="238">
        <f t="shared" si="63"/>
        <v>641.81516505439993</v>
      </c>
      <c r="AK147" s="156"/>
      <c r="AL147" s="239">
        <v>1</v>
      </c>
      <c r="AM147" s="280" t="str">
        <f t="shared" si="64"/>
        <v>-</v>
      </c>
      <c r="AN147" s="280" t="str">
        <f t="shared" si="65"/>
        <v>-</v>
      </c>
      <c r="AO147" s="280"/>
      <c r="AP147" s="280">
        <v>1</v>
      </c>
      <c r="AQ147" s="280" t="str">
        <f t="shared" si="66"/>
        <v>-</v>
      </c>
      <c r="AR147" s="280" t="str">
        <f t="shared" si="67"/>
        <v>-</v>
      </c>
      <c r="AS147" s="280"/>
      <c r="AT147" s="280">
        <v>1</v>
      </c>
      <c r="AU147" s="280" t="str">
        <f t="shared" si="68"/>
        <v>-</v>
      </c>
      <c r="AV147" s="280" t="str">
        <f t="shared" si="69"/>
        <v>-</v>
      </c>
      <c r="AW147" s="280"/>
      <c r="AX147" s="280">
        <v>1</v>
      </c>
      <c r="AY147" s="280" t="str">
        <f t="shared" si="70"/>
        <v>-</v>
      </c>
      <c r="AZ147" s="240" t="str">
        <f t="shared" si="75"/>
        <v>-</v>
      </c>
      <c r="BA147" s="241"/>
      <c r="BB147" s="242">
        <v>1</v>
      </c>
      <c r="BC147" s="283" t="str">
        <f t="shared" si="71"/>
        <v>-</v>
      </c>
      <c r="BD147" s="283"/>
      <c r="BE147" s="283">
        <v>1</v>
      </c>
      <c r="BF147" s="283" t="str">
        <f t="shared" si="72"/>
        <v>-</v>
      </c>
      <c r="BG147" s="283"/>
      <c r="BH147" s="283">
        <v>1</v>
      </c>
      <c r="BI147" s="283" t="str">
        <f t="shared" si="73"/>
        <v>-</v>
      </c>
      <c r="BJ147" s="283"/>
      <c r="BK147" s="283">
        <v>1</v>
      </c>
      <c r="BL147" s="283" t="str">
        <f t="shared" si="74"/>
        <v>-</v>
      </c>
      <c r="BM147" s="243"/>
      <c r="BN147" s="244"/>
    </row>
    <row r="148" spans="1:66" ht="18" x14ac:dyDescent="0.2">
      <c r="A148" s="188" t="str">
        <f>[1]COU!$B152</f>
        <v>Servicios de internet</v>
      </c>
      <c r="B148" s="189" t="str">
        <f>[1]COU!$A152</f>
        <v>NP143</v>
      </c>
      <c r="C148" s="190"/>
      <c r="D148" s="191">
        <f>[1]COU!$EY152-[1]EQOUN!$DI152</f>
        <v>0</v>
      </c>
      <c r="E148" s="233">
        <f>[1]COU!$EY152/[1]COU!$FA152</f>
        <v>0</v>
      </c>
      <c r="F148" s="234">
        <f>[1]EQOUM!U152/[1]COU!FA152</f>
        <v>0</v>
      </c>
      <c r="G148" s="234">
        <f>[1]EQOUN!DI152/[1]COU!FA152</f>
        <v>0</v>
      </c>
      <c r="H148" s="192">
        <f>IF([1]COU!$ET152&gt;0,[1]EQOUN!$DI152/[1]COU!$ET152,0)</f>
        <v>0</v>
      </c>
      <c r="I148" s="192">
        <f>([1]EQOUN!$DI152-[1]COU!$EY152)/[1]COU!$FA152</f>
        <v>0</v>
      </c>
      <c r="J148" s="192" t="str">
        <f t="shared" si="58"/>
        <v>AMBOS</v>
      </c>
      <c r="K148" s="192" t="str">
        <f t="shared" si="51"/>
        <v>No transable</v>
      </c>
      <c r="L148" s="235"/>
      <c r="M148" s="192" t="str">
        <f t="shared" si="52"/>
        <v>No transable</v>
      </c>
      <c r="N148" s="235">
        <f t="shared" si="53"/>
        <v>1</v>
      </c>
      <c r="O148" s="247" t="str">
        <f t="shared" si="54"/>
        <v>No transable</v>
      </c>
      <c r="P148" s="195" t="str">
        <f t="shared" si="59"/>
        <v>No transable</v>
      </c>
      <c r="Q148" s="237">
        <f t="shared" si="60"/>
        <v>1</v>
      </c>
      <c r="R148" s="195">
        <f t="shared" si="55"/>
        <v>0</v>
      </c>
      <c r="S148" s="195">
        <f t="shared" si="56"/>
        <v>0</v>
      </c>
      <c r="T148" s="195">
        <f t="shared" si="57"/>
        <v>0</v>
      </c>
      <c r="U148" s="195">
        <f>IF(Q148=1,D148/[1]COU!FA152,0)</f>
        <v>0</v>
      </c>
      <c r="V148" s="196"/>
      <c r="W148" s="195">
        <f>[1]COU!$FE152/[1]COU!$FA152</f>
        <v>0</v>
      </c>
      <c r="X148" s="195">
        <f>[1]COU!$FB152/[1]COU!$FA152</f>
        <v>6.2444084435160044E-2</v>
      </c>
      <c r="Y148" s="195">
        <f>IF([1]EQOUN!DI152&gt;0,[1]COU!FD152/[1]EQOUN!DI152,0)</f>
        <v>0</v>
      </c>
      <c r="Z148" s="195">
        <f>IF([1]EQOUN!DI152&gt;0,[1]COU!$FG$10/[1]EQOUN!DI152,0)</f>
        <v>0</v>
      </c>
      <c r="AA148" s="197">
        <f>IF([1]COU!$EY152&gt;0,[1]COU!$FC152/[1]COU!$EY152,0)</f>
        <v>0</v>
      </c>
      <c r="AB148" s="195"/>
      <c r="AC148" s="197">
        <f>IF([1]COU!EY152&gt;0,[1]EQOUM!N152/[1]COU!EY152,0)</f>
        <v>0</v>
      </c>
      <c r="AD148" s="197">
        <f>IF([1]EQOUN!DJ152&gt;0,[1]EQOUN!DP152/[1]EQOUN!DJ152,0)</f>
        <v>0</v>
      </c>
      <c r="AE148" s="197">
        <f>IF([1]EQOUN!F152&gt;0,[1]EQOUN!N152/[1]EQOUN!F152,0)</f>
        <v>0</v>
      </c>
      <c r="AF148" s="195">
        <f>[1]COU!$FJ152/[1]COU!$FA152</f>
        <v>0</v>
      </c>
      <c r="AG148" s="196"/>
      <c r="AH148" s="238">
        <f t="shared" si="61"/>
        <v>1.06451132</v>
      </c>
      <c r="AI148" s="238">
        <f t="shared" si="62"/>
        <v>602.91999999999996</v>
      </c>
      <c r="AJ148" s="238">
        <f t="shared" si="63"/>
        <v>641.81516505439993</v>
      </c>
      <c r="AK148" s="156"/>
      <c r="AL148" s="239">
        <v>1</v>
      </c>
      <c r="AM148" s="280" t="str">
        <f t="shared" si="64"/>
        <v>-</v>
      </c>
      <c r="AN148" s="280" t="str">
        <f t="shared" si="65"/>
        <v>-</v>
      </c>
      <c r="AO148" s="280"/>
      <c r="AP148" s="280">
        <v>1</v>
      </c>
      <c r="AQ148" s="280" t="str">
        <f t="shared" si="66"/>
        <v>-</v>
      </c>
      <c r="AR148" s="280" t="str">
        <f t="shared" si="67"/>
        <v>-</v>
      </c>
      <c r="AS148" s="280"/>
      <c r="AT148" s="280">
        <v>1</v>
      </c>
      <c r="AU148" s="280" t="str">
        <f t="shared" si="68"/>
        <v>-</v>
      </c>
      <c r="AV148" s="280" t="str">
        <f t="shared" si="69"/>
        <v>-</v>
      </c>
      <c r="AW148" s="280"/>
      <c r="AX148" s="280">
        <v>1</v>
      </c>
      <c r="AY148" s="280" t="str">
        <f t="shared" si="70"/>
        <v>-</v>
      </c>
      <c r="AZ148" s="240" t="str">
        <f t="shared" si="75"/>
        <v>-</v>
      </c>
      <c r="BA148" s="241"/>
      <c r="BB148" s="242">
        <v>1</v>
      </c>
      <c r="BC148" s="283" t="str">
        <f t="shared" si="71"/>
        <v>-</v>
      </c>
      <c r="BD148" s="283"/>
      <c r="BE148" s="283">
        <v>1</v>
      </c>
      <c r="BF148" s="283" t="str">
        <f t="shared" si="72"/>
        <v>-</v>
      </c>
      <c r="BG148" s="283"/>
      <c r="BH148" s="283">
        <v>1</v>
      </c>
      <c r="BI148" s="283" t="str">
        <f t="shared" si="73"/>
        <v>-</v>
      </c>
      <c r="BJ148" s="283"/>
      <c r="BK148" s="283">
        <v>1</v>
      </c>
      <c r="BL148" s="283" t="str">
        <f t="shared" si="74"/>
        <v>-</v>
      </c>
      <c r="BM148" s="243"/>
      <c r="BN148" s="244"/>
    </row>
    <row r="149" spans="1:66" ht="18" x14ac:dyDescent="0.2">
      <c r="A149" s="188" t="str">
        <f>[1]COU!$B153</f>
        <v>Otros servicios de telecomunicaciones</v>
      </c>
      <c r="B149" s="189" t="str">
        <f>[1]COU!$A153</f>
        <v>NP144</v>
      </c>
      <c r="C149" s="190"/>
      <c r="D149" s="191">
        <f>[1]COU!$EY153-[1]EQOUN!$DI153</f>
        <v>9951.8041499999999</v>
      </c>
      <c r="E149" s="233">
        <f>[1]COU!$EY153/[1]COU!$FA153</f>
        <v>8.6189660301282334E-2</v>
      </c>
      <c r="F149" s="234">
        <f>[1]EQOUM!U153/[1]COU!FA153</f>
        <v>7.3131445719090294E-3</v>
      </c>
      <c r="G149" s="234">
        <f>[1]EQOUN!DI153/[1]COU!FA153</f>
        <v>1.637602365353727E-3</v>
      </c>
      <c r="H149" s="192">
        <f>IF([1]COU!$ET153&gt;0,[1]EQOUN!$DI153/[1]COU!$ET153,0)</f>
        <v>1.7920593521557689E-3</v>
      </c>
      <c r="I149" s="192">
        <f>([1]EQOUN!$DI153-[1]COU!$EY153)/[1]COU!$FA153</f>
        <v>-8.4552057935928612E-2</v>
      </c>
      <c r="J149" s="192" t="str">
        <f t="shared" si="58"/>
        <v>IMPORTABLE</v>
      </c>
      <c r="K149" s="192" t="str">
        <f t="shared" si="51"/>
        <v>No transable</v>
      </c>
      <c r="L149" s="235"/>
      <c r="M149" s="192" t="str">
        <f t="shared" si="52"/>
        <v>No transable</v>
      </c>
      <c r="N149" s="235">
        <f t="shared" si="53"/>
        <v>0</v>
      </c>
      <c r="O149" s="247" t="str">
        <f t="shared" si="54"/>
        <v>No transable</v>
      </c>
      <c r="P149" s="195" t="str">
        <f t="shared" si="59"/>
        <v>No transable</v>
      </c>
      <c r="Q149" s="237">
        <f t="shared" si="60"/>
        <v>1</v>
      </c>
      <c r="R149" s="195">
        <f t="shared" si="55"/>
        <v>8.6189660301282334E-2</v>
      </c>
      <c r="S149" s="195">
        <f t="shared" si="56"/>
        <v>7.3131445719090294E-3</v>
      </c>
      <c r="T149" s="195">
        <f t="shared" si="57"/>
        <v>1.7920593521557689E-3</v>
      </c>
      <c r="U149" s="195">
        <f>IF(Q149=1,D149/[1]COU!FA153,0)</f>
        <v>8.4552057935928612E-2</v>
      </c>
      <c r="V149" s="196"/>
      <c r="W149" s="195">
        <f>[1]COU!$FE153/[1]COU!$FA153</f>
        <v>0</v>
      </c>
      <c r="X149" s="195">
        <f>[1]COU!$FB153/[1]COU!$FA153</f>
        <v>6.3942811807543173E-2</v>
      </c>
      <c r="Y149" s="195">
        <f>IF([1]EQOUN!DI153&gt;0,[1]COU!FD153/[1]EQOUN!DI153,0)</f>
        <v>0</v>
      </c>
      <c r="Z149" s="195">
        <f>IF([1]EQOUN!DI153&gt;0,[1]COU!$FG$10/[1]EQOUN!DI153,0)</f>
        <v>0</v>
      </c>
      <c r="AA149" s="197">
        <f>IF([1]COU!$EY153&gt;0,[1]COU!$FC153/[1]COU!$EY153,0)</f>
        <v>0</v>
      </c>
      <c r="AB149" s="195"/>
      <c r="AC149" s="197">
        <f>IF([1]COU!EY153&gt;0,[1]EQOUM!N153/[1]COU!EY153,0)</f>
        <v>0</v>
      </c>
      <c r="AD149" s="197">
        <f>IF([1]EQOUN!DJ153&gt;0,[1]EQOUN!DP153/[1]EQOUN!DJ153,0)</f>
        <v>0</v>
      </c>
      <c r="AE149" s="197">
        <f>IF([1]EQOUN!F153&gt;0,[1]EQOUN!N153/[1]EQOUN!F153,0)</f>
        <v>0</v>
      </c>
      <c r="AF149" s="195">
        <f>[1]COU!$FJ153/[1]COU!$FA153</f>
        <v>0</v>
      </c>
      <c r="AG149" s="196"/>
      <c r="AH149" s="238">
        <f t="shared" si="61"/>
        <v>1.06451132</v>
      </c>
      <c r="AI149" s="238">
        <f t="shared" si="62"/>
        <v>602.91999999999996</v>
      </c>
      <c r="AJ149" s="238">
        <f t="shared" si="63"/>
        <v>641.81516505439993</v>
      </c>
      <c r="AK149" s="156"/>
      <c r="AL149" s="239">
        <v>1</v>
      </c>
      <c r="AM149" s="280" t="str">
        <f t="shared" si="64"/>
        <v>-</v>
      </c>
      <c r="AN149" s="280" t="str">
        <f t="shared" si="65"/>
        <v>-</v>
      </c>
      <c r="AO149" s="280"/>
      <c r="AP149" s="280">
        <v>1</v>
      </c>
      <c r="AQ149" s="280" t="str">
        <f t="shared" si="66"/>
        <v>-</v>
      </c>
      <c r="AR149" s="280" t="str">
        <f t="shared" si="67"/>
        <v>-</v>
      </c>
      <c r="AS149" s="280"/>
      <c r="AT149" s="280">
        <v>1</v>
      </c>
      <c r="AU149" s="280" t="str">
        <f t="shared" si="68"/>
        <v>-</v>
      </c>
      <c r="AV149" s="280" t="str">
        <f t="shared" si="69"/>
        <v>-</v>
      </c>
      <c r="AW149" s="280"/>
      <c r="AX149" s="280">
        <v>1</v>
      </c>
      <c r="AY149" s="280" t="str">
        <f t="shared" si="70"/>
        <v>-</v>
      </c>
      <c r="AZ149" s="240" t="str">
        <f t="shared" si="75"/>
        <v>-</v>
      </c>
      <c r="BA149" s="241"/>
      <c r="BB149" s="242">
        <v>1</v>
      </c>
      <c r="BC149" s="283" t="str">
        <f t="shared" si="71"/>
        <v>-</v>
      </c>
      <c r="BD149" s="283"/>
      <c r="BE149" s="283">
        <v>1</v>
      </c>
      <c r="BF149" s="283" t="str">
        <f t="shared" si="72"/>
        <v>-</v>
      </c>
      <c r="BG149" s="283"/>
      <c r="BH149" s="283">
        <v>1</v>
      </c>
      <c r="BI149" s="283" t="str">
        <f t="shared" si="73"/>
        <v>-</v>
      </c>
      <c r="BJ149" s="283"/>
      <c r="BK149" s="283">
        <v>1</v>
      </c>
      <c r="BL149" s="283" t="str">
        <f t="shared" si="74"/>
        <v>-</v>
      </c>
      <c r="BM149" s="243"/>
      <c r="BN149" s="244"/>
    </row>
    <row r="150" spans="1:66" ht="18" x14ac:dyDescent="0.2">
      <c r="A150" s="188" t="str">
        <f>[1]COU!$B154</f>
        <v>Servicios de información, programación y consultoría informática, edición de programas informáticos y afines</v>
      </c>
      <c r="B150" s="189" t="str">
        <f>[1]COU!$A154</f>
        <v>NP145</v>
      </c>
      <c r="C150" s="190"/>
      <c r="D150" s="191">
        <f>[1]COU!$EY154-[1]EQOUN!$DI154</f>
        <v>-150748.01748069699</v>
      </c>
      <c r="E150" s="233">
        <f>[1]COU!$EY154/[1]COU!$FA154</f>
        <v>5.572983882064042E-2</v>
      </c>
      <c r="F150" s="234">
        <f>[1]EQOUM!U154/[1]COU!FA154</f>
        <v>1.1304436123196883E-2</v>
      </c>
      <c r="G150" s="234">
        <f>[1]EQOUN!DI154/[1]COU!FA154</f>
        <v>0.59581972003120454</v>
      </c>
      <c r="H150" s="192">
        <f>IF([1]COU!$ET154&gt;0,[1]EQOUN!$DI154/[1]COU!$ET154,0)</f>
        <v>0.63098437769869486</v>
      </c>
      <c r="I150" s="192">
        <f>([1]EQOUN!$DI154-[1]COU!$EY154)/[1]COU!$FA154</f>
        <v>0.54008988121056412</v>
      </c>
      <c r="J150" s="192" t="str">
        <f t="shared" si="58"/>
        <v>EXPORTABLE</v>
      </c>
      <c r="K150" s="192" t="str">
        <f t="shared" si="51"/>
        <v>Transable</v>
      </c>
      <c r="L150" s="235"/>
      <c r="M150" s="192" t="str">
        <f t="shared" si="52"/>
        <v>Transable</v>
      </c>
      <c r="N150" s="235">
        <f t="shared" si="53"/>
        <v>0</v>
      </c>
      <c r="O150" s="247" t="str">
        <f t="shared" si="54"/>
        <v>Transable</v>
      </c>
      <c r="P150" s="195" t="str">
        <f t="shared" si="59"/>
        <v>EXPORTABLE</v>
      </c>
      <c r="Q150" s="237">
        <f t="shared" si="60"/>
        <v>0</v>
      </c>
      <c r="R150" s="195">
        <f t="shared" si="55"/>
        <v>0</v>
      </c>
      <c r="S150" s="195">
        <f t="shared" si="56"/>
        <v>0</v>
      </c>
      <c r="T150" s="195">
        <f t="shared" si="57"/>
        <v>0</v>
      </c>
      <c r="U150" s="195">
        <f>IF(Q150=1,D150/[1]COU!FA154,0)</f>
        <v>0</v>
      </c>
      <c r="V150" s="196"/>
      <c r="W150" s="195">
        <f>[1]COU!$FE154/[1]COU!$FA154</f>
        <v>0</v>
      </c>
      <c r="X150" s="195">
        <f>[1]COU!$FB154/[1]COU!$FA154</f>
        <v>6.25909911120492E-4</v>
      </c>
      <c r="Y150" s="195">
        <f>IF([1]EQOUN!DI154&gt;0,[1]COU!FD154/[1]EQOUN!DI154,0)</f>
        <v>0</v>
      </c>
      <c r="Z150" s="195">
        <f>IF([1]EQOUN!DI154&gt;0,[1]COU!$FG$10/[1]EQOUN!DI154,0)</f>
        <v>0</v>
      </c>
      <c r="AA150" s="197">
        <f>IF([1]COU!$EY154&gt;0,[1]COU!$FC154/[1]COU!$EY154,0)</f>
        <v>0</v>
      </c>
      <c r="AB150" s="195"/>
      <c r="AC150" s="197">
        <f>IF([1]COU!EY154&gt;0,[1]EQOUM!N154/[1]COU!EY154,0)</f>
        <v>0</v>
      </c>
      <c r="AD150" s="197">
        <f>IF([1]EQOUN!DJ154&gt;0,[1]EQOUN!DP154/[1]EQOUN!DJ154,0)</f>
        <v>0</v>
      </c>
      <c r="AE150" s="197">
        <f>IF([1]EQOUN!F154&gt;0,[1]EQOUN!N154/[1]EQOUN!F154,0)</f>
        <v>0</v>
      </c>
      <c r="AF150" s="195">
        <f>[1]COU!$FJ154/[1]COU!$FA154</f>
        <v>0</v>
      </c>
      <c r="AG150" s="196"/>
      <c r="AH150" s="238">
        <f t="shared" si="61"/>
        <v>1.06451132</v>
      </c>
      <c r="AI150" s="238">
        <f t="shared" si="62"/>
        <v>602.91999999999996</v>
      </c>
      <c r="AJ150" s="238">
        <f t="shared" si="63"/>
        <v>641.81516505439993</v>
      </c>
      <c r="AK150" s="156"/>
      <c r="AL150" s="239">
        <v>1</v>
      </c>
      <c r="AM150" s="280" t="str">
        <f t="shared" si="64"/>
        <v>-</v>
      </c>
      <c r="AN150" s="280" t="str">
        <f t="shared" si="65"/>
        <v>-</v>
      </c>
      <c r="AO150" s="280"/>
      <c r="AP150" s="280">
        <v>1</v>
      </c>
      <c r="AQ150" s="280" t="str">
        <f t="shared" si="66"/>
        <v>-</v>
      </c>
      <c r="AR150" s="280" t="str">
        <f t="shared" si="67"/>
        <v>-</v>
      </c>
      <c r="AS150" s="280"/>
      <c r="AT150" s="280">
        <v>1</v>
      </c>
      <c r="AU150" s="280">
        <f t="shared" si="68"/>
        <v>641.81516505439993</v>
      </c>
      <c r="AV150" s="280">
        <f t="shared" si="69"/>
        <v>602.91999999999996</v>
      </c>
      <c r="AW150" s="280"/>
      <c r="AX150" s="280">
        <v>1</v>
      </c>
      <c r="AY150" s="280">
        <f t="shared" si="70"/>
        <v>641.81516505439993</v>
      </c>
      <c r="AZ150" s="240">
        <f t="shared" si="75"/>
        <v>602.91999999999996</v>
      </c>
      <c r="BA150" s="241"/>
      <c r="BB150" s="242">
        <v>1</v>
      </c>
      <c r="BC150" s="283" t="str">
        <f t="shared" si="71"/>
        <v>-</v>
      </c>
      <c r="BD150" s="283"/>
      <c r="BE150" s="283">
        <v>1</v>
      </c>
      <c r="BF150" s="283" t="str">
        <f t="shared" si="72"/>
        <v>-</v>
      </c>
      <c r="BG150" s="283"/>
      <c r="BH150" s="283">
        <v>1</v>
      </c>
      <c r="BI150" s="283">
        <f t="shared" si="73"/>
        <v>641.81516505439993</v>
      </c>
      <c r="BJ150" s="283"/>
      <c r="BK150" s="283">
        <v>1</v>
      </c>
      <c r="BL150" s="283">
        <f t="shared" si="74"/>
        <v>641.81516505439993</v>
      </c>
      <c r="BM150" s="243"/>
      <c r="BN150" s="244"/>
    </row>
    <row r="151" spans="1:66" ht="18" x14ac:dyDescent="0.2">
      <c r="A151" s="188" t="str">
        <f>[1]COU!$B155</f>
        <v>Servicios de banca central</v>
      </c>
      <c r="B151" s="189" t="str">
        <f>[1]COU!$A155</f>
        <v>NP146</v>
      </c>
      <c r="C151" s="190"/>
      <c r="D151" s="191">
        <f>[1]COU!$EY155-[1]EQOUN!$DI155</f>
        <v>0</v>
      </c>
      <c r="E151" s="233">
        <f>[1]COU!$EY155/[1]COU!$FA155</f>
        <v>0</v>
      </c>
      <c r="F151" s="234">
        <f>[1]EQOUM!U155/[1]COU!FA155</f>
        <v>0</v>
      </c>
      <c r="G151" s="234">
        <f>[1]EQOUN!DI155/[1]COU!FA155</f>
        <v>0</v>
      </c>
      <c r="H151" s="192">
        <f>IF([1]COU!$ET155&gt;0,[1]EQOUN!$DI155/[1]COU!$ET155,0)</f>
        <v>0</v>
      </c>
      <c r="I151" s="192">
        <f>([1]EQOUN!$DI155-[1]COU!$EY155)/[1]COU!$FA155</f>
        <v>0</v>
      </c>
      <c r="J151" s="192" t="str">
        <f t="shared" si="58"/>
        <v>AMBOS</v>
      </c>
      <c r="K151" s="192" t="str">
        <f t="shared" si="51"/>
        <v>No transable</v>
      </c>
      <c r="L151" s="235">
        <v>1</v>
      </c>
      <c r="M151" s="192" t="str">
        <f t="shared" si="52"/>
        <v>Transable</v>
      </c>
      <c r="N151" s="235">
        <f t="shared" si="53"/>
        <v>1</v>
      </c>
      <c r="O151" s="247" t="str">
        <f t="shared" si="54"/>
        <v>No Transable</v>
      </c>
      <c r="P151" s="195" t="str">
        <f t="shared" si="59"/>
        <v>No Transable</v>
      </c>
      <c r="Q151" s="237">
        <f t="shared" si="60"/>
        <v>1</v>
      </c>
      <c r="R151" s="195">
        <f t="shared" si="55"/>
        <v>0</v>
      </c>
      <c r="S151" s="195">
        <f t="shared" si="56"/>
        <v>0</v>
      </c>
      <c r="T151" s="195">
        <f t="shared" si="57"/>
        <v>0</v>
      </c>
      <c r="U151" s="195">
        <f>IF(Q151=1,D151/[1]COU!FA155,0)</f>
        <v>0</v>
      </c>
      <c r="V151" s="196"/>
      <c r="W151" s="195">
        <f>[1]COU!$FE155/[1]COU!$FA155</f>
        <v>0</v>
      </c>
      <c r="X151" s="195">
        <f>[1]COU!$FB155/[1]COU!$FA155</f>
        <v>0</v>
      </c>
      <c r="Y151" s="195">
        <f>IF([1]EQOUN!DI155&gt;0,[1]COU!FD155/[1]EQOUN!DI155,0)</f>
        <v>0</v>
      </c>
      <c r="Z151" s="195">
        <f>IF([1]EQOUN!DI155&gt;0,[1]COU!$FG$10/[1]EQOUN!DI155,0)</f>
        <v>0</v>
      </c>
      <c r="AA151" s="197">
        <f>IF([1]COU!$EY155&gt;0,[1]COU!$FC155/[1]COU!$EY155,0)</f>
        <v>0</v>
      </c>
      <c r="AB151" s="195"/>
      <c r="AC151" s="197">
        <f>IF([1]COU!EY155&gt;0,[1]EQOUM!N155/[1]COU!EY155,0)</f>
        <v>0</v>
      </c>
      <c r="AD151" s="197">
        <f>IF([1]EQOUN!DJ155&gt;0,[1]EQOUN!DP155/[1]EQOUN!DJ155,0)</f>
        <v>0</v>
      </c>
      <c r="AE151" s="197">
        <f>IF([1]EQOUN!F155&gt;0,[1]EQOUN!N155/[1]EQOUN!F155,0)</f>
        <v>0</v>
      </c>
      <c r="AF151" s="195">
        <f>[1]COU!$FJ155/[1]COU!$FA155</f>
        <v>0</v>
      </c>
      <c r="AG151" s="196"/>
      <c r="AH151" s="238">
        <f t="shared" si="61"/>
        <v>1.06451132</v>
      </c>
      <c r="AI151" s="238">
        <f t="shared" si="62"/>
        <v>602.91999999999996</v>
      </c>
      <c r="AJ151" s="238">
        <f t="shared" si="63"/>
        <v>641.81516505439993</v>
      </c>
      <c r="AK151" s="156"/>
      <c r="AL151" s="239">
        <v>1</v>
      </c>
      <c r="AM151" s="280" t="str">
        <f t="shared" si="64"/>
        <v>-</v>
      </c>
      <c r="AN151" s="280" t="str">
        <f t="shared" si="65"/>
        <v>-</v>
      </c>
      <c r="AO151" s="280"/>
      <c r="AP151" s="280">
        <v>1</v>
      </c>
      <c r="AQ151" s="280" t="str">
        <f t="shared" si="66"/>
        <v>-</v>
      </c>
      <c r="AR151" s="280" t="str">
        <f t="shared" si="67"/>
        <v>-</v>
      </c>
      <c r="AS151" s="280"/>
      <c r="AT151" s="280">
        <v>1</v>
      </c>
      <c r="AU151" s="280" t="str">
        <f t="shared" si="68"/>
        <v>-</v>
      </c>
      <c r="AV151" s="280" t="str">
        <f t="shared" si="69"/>
        <v>-</v>
      </c>
      <c r="AW151" s="280"/>
      <c r="AX151" s="280">
        <v>1</v>
      </c>
      <c r="AY151" s="280" t="str">
        <f t="shared" si="70"/>
        <v>-</v>
      </c>
      <c r="AZ151" s="240" t="str">
        <f t="shared" si="75"/>
        <v>-</v>
      </c>
      <c r="BA151" s="241"/>
      <c r="BB151" s="242">
        <v>1</v>
      </c>
      <c r="BC151" s="283" t="str">
        <f t="shared" si="71"/>
        <v>-</v>
      </c>
      <c r="BD151" s="283"/>
      <c r="BE151" s="283">
        <v>1</v>
      </c>
      <c r="BF151" s="283" t="str">
        <f t="shared" si="72"/>
        <v>-</v>
      </c>
      <c r="BG151" s="283"/>
      <c r="BH151" s="283">
        <v>1</v>
      </c>
      <c r="BI151" s="283" t="str">
        <f t="shared" si="73"/>
        <v>-</v>
      </c>
      <c r="BJ151" s="283"/>
      <c r="BK151" s="283">
        <v>1</v>
      </c>
      <c r="BL151" s="283" t="str">
        <f t="shared" si="74"/>
        <v>-</v>
      </c>
      <c r="BM151" s="243"/>
      <c r="BN151" s="244"/>
    </row>
    <row r="152" spans="1:66" ht="18" x14ac:dyDescent="0.2">
      <c r="A152" s="188" t="str">
        <f>[1]COU!$B156</f>
        <v xml:space="preserve">Otros servicios explícitos de intermediación monetaria </v>
      </c>
      <c r="B152" s="189" t="str">
        <f>[1]COU!$A156</f>
        <v>NP147</v>
      </c>
      <c r="C152" s="190"/>
      <c r="D152" s="191">
        <f>[1]COU!$EY156-[1]EQOUN!$DI156</f>
        <v>-3428.2945500000005</v>
      </c>
      <c r="E152" s="233">
        <f>[1]COU!$EY156/[1]COU!$FA156</f>
        <v>5.4730822047996584E-2</v>
      </c>
      <c r="F152" s="234">
        <f>[1]EQOUM!U156/[1]COU!FA156</f>
        <v>2.7180430668287722E-2</v>
      </c>
      <c r="G152" s="234">
        <f>[1]EQOUN!DI156/[1]COU!FA156</f>
        <v>7.1987065426531743E-2</v>
      </c>
      <c r="H152" s="192">
        <f>IF([1]COU!$ET156&gt;0,[1]EQOUN!$DI156/[1]COU!$ET156,0)</f>
        <v>7.6155096458870183E-2</v>
      </c>
      <c r="I152" s="192">
        <f>([1]EQOUN!$DI156-[1]COU!$EY156)/[1]COU!$FA156</f>
        <v>1.7256243378535156E-2</v>
      </c>
      <c r="J152" s="192" t="str">
        <f t="shared" si="58"/>
        <v>AMBOS</v>
      </c>
      <c r="K152" s="192" t="str">
        <f t="shared" si="51"/>
        <v>No transable</v>
      </c>
      <c r="L152" s="235"/>
      <c r="M152" s="192" t="str">
        <f t="shared" si="52"/>
        <v>No transable</v>
      </c>
      <c r="N152" s="235">
        <f t="shared" si="53"/>
        <v>0</v>
      </c>
      <c r="O152" s="247" t="str">
        <f t="shared" si="54"/>
        <v>No transable</v>
      </c>
      <c r="P152" s="195" t="str">
        <f t="shared" si="59"/>
        <v>No transable</v>
      </c>
      <c r="Q152" s="237">
        <f t="shared" si="60"/>
        <v>1</v>
      </c>
      <c r="R152" s="195">
        <f t="shared" si="55"/>
        <v>5.4730822047996584E-2</v>
      </c>
      <c r="S152" s="195">
        <f t="shared" si="56"/>
        <v>2.7180430668287722E-2</v>
      </c>
      <c r="T152" s="195">
        <f t="shared" si="57"/>
        <v>7.6155096458870183E-2</v>
      </c>
      <c r="U152" s="195">
        <f>IF(Q152=1,D152/[1]COU!FA156,0)</f>
        <v>-1.7256243378535156E-2</v>
      </c>
      <c r="V152" s="196"/>
      <c r="W152" s="195">
        <f>[1]COU!$FE156/[1]COU!$FA156</f>
        <v>0</v>
      </c>
      <c r="X152" s="195">
        <f>[1]COU!$FB156/[1]COU!$FA156</f>
        <v>0</v>
      </c>
      <c r="Y152" s="195">
        <f>IF([1]EQOUN!DI156&gt;0,[1]COU!FD156/[1]EQOUN!DI156,0)</f>
        <v>0</v>
      </c>
      <c r="Z152" s="195">
        <f>IF([1]EQOUN!DI156&gt;0,[1]COU!$FG$10/[1]EQOUN!DI156,0)</f>
        <v>0</v>
      </c>
      <c r="AA152" s="197">
        <f>IF([1]COU!$EY156&gt;0,[1]COU!$FC156/[1]COU!$EY156,0)</f>
        <v>0</v>
      </c>
      <c r="AB152" s="195"/>
      <c r="AC152" s="197">
        <f>IF([1]COU!EY156&gt;0,[1]EQOUM!N156/[1]COU!EY156,0)</f>
        <v>0</v>
      </c>
      <c r="AD152" s="197">
        <f>IF([1]EQOUN!DJ156&gt;0,[1]EQOUN!DP156/[1]EQOUN!DJ156,0)</f>
        <v>0</v>
      </c>
      <c r="AE152" s="197">
        <f>IF([1]EQOUN!F156&gt;0,[1]EQOUN!N156/[1]EQOUN!F156,0)</f>
        <v>0</v>
      </c>
      <c r="AF152" s="195">
        <f>[1]COU!$FJ156/[1]COU!$FA156</f>
        <v>0</v>
      </c>
      <c r="AG152" s="196"/>
      <c r="AH152" s="238">
        <f t="shared" si="61"/>
        <v>1.06451132</v>
      </c>
      <c r="AI152" s="238">
        <f t="shared" si="62"/>
        <v>602.91999999999996</v>
      </c>
      <c r="AJ152" s="238">
        <f t="shared" si="63"/>
        <v>641.81516505439993</v>
      </c>
      <c r="AK152" s="156"/>
      <c r="AL152" s="239">
        <v>1</v>
      </c>
      <c r="AM152" s="280" t="str">
        <f t="shared" si="64"/>
        <v>-</v>
      </c>
      <c r="AN152" s="280" t="str">
        <f t="shared" si="65"/>
        <v>-</v>
      </c>
      <c r="AO152" s="280"/>
      <c r="AP152" s="280">
        <v>1</v>
      </c>
      <c r="AQ152" s="280" t="str">
        <f t="shared" si="66"/>
        <v>-</v>
      </c>
      <c r="AR152" s="280" t="str">
        <f t="shared" si="67"/>
        <v>-</v>
      </c>
      <c r="AS152" s="280"/>
      <c r="AT152" s="280">
        <v>1</v>
      </c>
      <c r="AU152" s="280" t="str">
        <f t="shared" si="68"/>
        <v>-</v>
      </c>
      <c r="AV152" s="280" t="str">
        <f t="shared" si="69"/>
        <v>-</v>
      </c>
      <c r="AW152" s="280"/>
      <c r="AX152" s="280">
        <v>1</v>
      </c>
      <c r="AY152" s="280" t="str">
        <f t="shared" si="70"/>
        <v>-</v>
      </c>
      <c r="AZ152" s="240" t="str">
        <f t="shared" si="75"/>
        <v>-</v>
      </c>
      <c r="BA152" s="241"/>
      <c r="BB152" s="242">
        <v>1</v>
      </c>
      <c r="BC152" s="283" t="str">
        <f t="shared" si="71"/>
        <v>-</v>
      </c>
      <c r="BD152" s="283"/>
      <c r="BE152" s="283">
        <v>1</v>
      </c>
      <c r="BF152" s="283" t="str">
        <f t="shared" si="72"/>
        <v>-</v>
      </c>
      <c r="BG152" s="283"/>
      <c r="BH152" s="283">
        <v>1</v>
      </c>
      <c r="BI152" s="283" t="str">
        <f t="shared" si="73"/>
        <v>-</v>
      </c>
      <c r="BJ152" s="283"/>
      <c r="BK152" s="283">
        <v>1</v>
      </c>
      <c r="BL152" s="283" t="str">
        <f t="shared" si="74"/>
        <v>-</v>
      </c>
      <c r="BM152" s="243"/>
      <c r="BN152" s="244"/>
    </row>
    <row r="153" spans="1:66" ht="18" x14ac:dyDescent="0.2">
      <c r="A153" s="188" t="str">
        <f>[1]COU!$B157</f>
        <v>Servicios de intermediación financiera medidos indirectamente (SIFMI)</v>
      </c>
      <c r="B153" s="189" t="str">
        <f>[1]COU!$A157</f>
        <v>NP148</v>
      </c>
      <c r="C153" s="190"/>
      <c r="D153" s="191">
        <f>[1]COU!$EY157-[1]EQOUN!$DI157</f>
        <v>14662.037400881087</v>
      </c>
      <c r="E153" s="233">
        <f>[1]COU!$EY157/[1]COU!$FA157</f>
        <v>1.9813931810373636E-2</v>
      </c>
      <c r="F153" s="234">
        <f>[1]EQOUM!U157/[1]COU!FA157</f>
        <v>1.3062404786702547E-2</v>
      </c>
      <c r="G153" s="234">
        <f>[1]EQOUN!DI157/[1]COU!FA157</f>
        <v>2.2760775462047772E-3</v>
      </c>
      <c r="H153" s="192">
        <f>IF([1]COU!$ET157&gt;0,[1]EQOUN!$DI157/[1]COU!$ET157,0)</f>
        <v>2.3220872241212554E-3</v>
      </c>
      <c r="I153" s="192">
        <f>([1]EQOUN!$DI157-[1]COU!$EY157)/[1]COU!$FA157</f>
        <v>-1.7537854264168862E-2</v>
      </c>
      <c r="J153" s="192" t="str">
        <f t="shared" si="58"/>
        <v>AMBOS</v>
      </c>
      <c r="K153" s="192" t="str">
        <f t="shared" si="51"/>
        <v>No transable</v>
      </c>
      <c r="L153" s="235">
        <v>1</v>
      </c>
      <c r="M153" s="192" t="str">
        <f t="shared" si="52"/>
        <v>Transable</v>
      </c>
      <c r="N153" s="235">
        <f t="shared" si="53"/>
        <v>1</v>
      </c>
      <c r="O153" s="247" t="str">
        <f t="shared" si="54"/>
        <v>No Transable</v>
      </c>
      <c r="P153" s="195" t="str">
        <f t="shared" si="59"/>
        <v>No Transable</v>
      </c>
      <c r="Q153" s="237">
        <f t="shared" si="60"/>
        <v>1</v>
      </c>
      <c r="R153" s="195">
        <f t="shared" si="55"/>
        <v>1.9813931810373636E-2</v>
      </c>
      <c r="S153" s="195">
        <f t="shared" si="56"/>
        <v>1.3062404786702547E-2</v>
      </c>
      <c r="T153" s="195">
        <f t="shared" si="57"/>
        <v>2.3220872241212554E-3</v>
      </c>
      <c r="U153" s="195">
        <f>IF(Q153=1,D153/[1]COU!FA157,0)</f>
        <v>1.7537854264168862E-2</v>
      </c>
      <c r="V153" s="196"/>
      <c r="W153" s="195">
        <f>[1]COU!$FE157/[1]COU!$FA157</f>
        <v>0</v>
      </c>
      <c r="X153" s="195">
        <f>[1]COU!$FB157/[1]COU!$FA157</f>
        <v>0</v>
      </c>
      <c r="Y153" s="195">
        <f>IF([1]EQOUN!DI157&gt;0,[1]COU!FD157/[1]EQOUN!DI157,0)</f>
        <v>0</v>
      </c>
      <c r="Z153" s="195">
        <f>IF([1]EQOUN!DI157&gt;0,[1]COU!$FG$10/[1]EQOUN!DI157,0)</f>
        <v>0</v>
      </c>
      <c r="AA153" s="197">
        <f>IF([1]COU!$EY157&gt;0,[1]COU!$FC157/[1]COU!$EY157,0)</f>
        <v>0</v>
      </c>
      <c r="AB153" s="195"/>
      <c r="AC153" s="197">
        <f>IF([1]COU!EY157&gt;0,[1]EQOUM!N157/[1]COU!EY157,0)</f>
        <v>0</v>
      </c>
      <c r="AD153" s="197">
        <f>IF([1]EQOUN!DJ157&gt;0,[1]EQOUN!DP157/[1]EQOUN!DJ157,0)</f>
        <v>0</v>
      </c>
      <c r="AE153" s="197">
        <f>IF([1]EQOUN!F157&gt;0,[1]EQOUN!N157/[1]EQOUN!F157,0)</f>
        <v>0</v>
      </c>
      <c r="AF153" s="195">
        <f>[1]COU!$FJ157/[1]COU!$FA157</f>
        <v>0</v>
      </c>
      <c r="AG153" s="196"/>
      <c r="AH153" s="238">
        <f t="shared" si="61"/>
        <v>1.06451132</v>
      </c>
      <c r="AI153" s="238">
        <f t="shared" si="62"/>
        <v>602.91999999999996</v>
      </c>
      <c r="AJ153" s="238">
        <f t="shared" si="63"/>
        <v>641.81516505439993</v>
      </c>
      <c r="AK153" s="156"/>
      <c r="AL153" s="239">
        <v>1</v>
      </c>
      <c r="AM153" s="280" t="str">
        <f t="shared" si="64"/>
        <v>-</v>
      </c>
      <c r="AN153" s="280" t="str">
        <f t="shared" si="65"/>
        <v>-</v>
      </c>
      <c r="AO153" s="280"/>
      <c r="AP153" s="280">
        <v>1</v>
      </c>
      <c r="AQ153" s="280" t="str">
        <f t="shared" si="66"/>
        <v>-</v>
      </c>
      <c r="AR153" s="280" t="str">
        <f t="shared" si="67"/>
        <v>-</v>
      </c>
      <c r="AS153" s="280"/>
      <c r="AT153" s="280">
        <v>1</v>
      </c>
      <c r="AU153" s="280" t="str">
        <f t="shared" si="68"/>
        <v>-</v>
      </c>
      <c r="AV153" s="280" t="str">
        <f t="shared" si="69"/>
        <v>-</v>
      </c>
      <c r="AW153" s="280"/>
      <c r="AX153" s="280">
        <v>1</v>
      </c>
      <c r="AY153" s="280" t="str">
        <f t="shared" si="70"/>
        <v>-</v>
      </c>
      <c r="AZ153" s="240" t="str">
        <f t="shared" si="75"/>
        <v>-</v>
      </c>
      <c r="BA153" s="241"/>
      <c r="BB153" s="242">
        <v>1</v>
      </c>
      <c r="BC153" s="283" t="str">
        <f t="shared" si="71"/>
        <v>-</v>
      </c>
      <c r="BD153" s="283"/>
      <c r="BE153" s="283">
        <v>1</v>
      </c>
      <c r="BF153" s="283" t="str">
        <f t="shared" si="72"/>
        <v>-</v>
      </c>
      <c r="BG153" s="283"/>
      <c r="BH153" s="283">
        <v>1</v>
      </c>
      <c r="BI153" s="283" t="str">
        <f t="shared" si="73"/>
        <v>-</v>
      </c>
      <c r="BJ153" s="283"/>
      <c r="BK153" s="283">
        <v>1</v>
      </c>
      <c r="BL153" s="283" t="str">
        <f t="shared" si="74"/>
        <v>-</v>
      </c>
      <c r="BM153" s="243"/>
      <c r="BN153" s="244"/>
    </row>
    <row r="154" spans="1:66" ht="18" x14ac:dyDescent="0.2">
      <c r="A154" s="188" t="str">
        <f>[1]COU!$B158</f>
        <v>Otros servicios financieros y de banca de inversión</v>
      </c>
      <c r="B154" s="189" t="str">
        <f>[1]COU!$A158</f>
        <v>NP149</v>
      </c>
      <c r="C154" s="190"/>
      <c r="D154" s="191">
        <f>[1]COU!$EY158-[1]EQOUN!$DI158</f>
        <v>0</v>
      </c>
      <c r="E154" s="233">
        <f>[1]COU!$EY158/[1]COU!$FA158</f>
        <v>0</v>
      </c>
      <c r="F154" s="234">
        <f>[1]EQOUM!U158/[1]COU!FA158</f>
        <v>0</v>
      </c>
      <c r="G154" s="234">
        <f>[1]EQOUN!DI158/[1]COU!FA158</f>
        <v>0</v>
      </c>
      <c r="H154" s="192">
        <f>IF([1]COU!$ET158&gt;0,[1]EQOUN!$DI158/[1]COU!$ET158,0)</f>
        <v>0</v>
      </c>
      <c r="I154" s="192">
        <f>([1]EQOUN!$DI158-[1]COU!$EY158)/[1]COU!$FA158</f>
        <v>0</v>
      </c>
      <c r="J154" s="192" t="str">
        <f t="shared" si="58"/>
        <v>AMBOS</v>
      </c>
      <c r="K154" s="192" t="str">
        <f t="shared" si="51"/>
        <v>No transable</v>
      </c>
      <c r="L154" s="235">
        <v>1</v>
      </c>
      <c r="M154" s="192" t="str">
        <f t="shared" si="52"/>
        <v>Transable</v>
      </c>
      <c r="N154" s="235">
        <f t="shared" si="53"/>
        <v>1</v>
      </c>
      <c r="O154" s="247" t="str">
        <f t="shared" si="54"/>
        <v>No Transable</v>
      </c>
      <c r="P154" s="195" t="str">
        <f t="shared" si="59"/>
        <v>No Transable</v>
      </c>
      <c r="Q154" s="237">
        <f t="shared" si="60"/>
        <v>1</v>
      </c>
      <c r="R154" s="195">
        <f t="shared" si="55"/>
        <v>0</v>
      </c>
      <c r="S154" s="195">
        <f t="shared" si="56"/>
        <v>0</v>
      </c>
      <c r="T154" s="195">
        <f t="shared" si="57"/>
        <v>0</v>
      </c>
      <c r="U154" s="195">
        <f>IF(Q154=1,D154/[1]COU!FA158,0)</f>
        <v>0</v>
      </c>
      <c r="V154" s="196"/>
      <c r="W154" s="195">
        <f>[1]COU!$FE158/[1]COU!$FA158</f>
        <v>0</v>
      </c>
      <c r="X154" s="195">
        <f>[1]COU!$FB158/[1]COU!$FA158</f>
        <v>0</v>
      </c>
      <c r="Y154" s="195">
        <f>IF([1]EQOUN!DI158&gt;0,[1]COU!FD158/[1]EQOUN!DI158,0)</f>
        <v>0</v>
      </c>
      <c r="Z154" s="195">
        <f>IF([1]EQOUN!DI158&gt;0,[1]COU!$FG$10/[1]EQOUN!DI158,0)</f>
        <v>0</v>
      </c>
      <c r="AA154" s="197">
        <f>IF([1]COU!$EY158&gt;0,[1]COU!$FC158/[1]COU!$EY158,0)</f>
        <v>0</v>
      </c>
      <c r="AB154" s="195"/>
      <c r="AC154" s="197">
        <f>IF([1]COU!EY158&gt;0,[1]EQOUM!N158/[1]COU!EY158,0)</f>
        <v>0</v>
      </c>
      <c r="AD154" s="197">
        <f>IF([1]EQOUN!DJ158&gt;0,[1]EQOUN!DP158/[1]EQOUN!DJ158,0)</f>
        <v>0</v>
      </c>
      <c r="AE154" s="197">
        <f>IF([1]EQOUN!F158&gt;0,[1]EQOUN!N158/[1]EQOUN!F158,0)</f>
        <v>0</v>
      </c>
      <c r="AF154" s="195">
        <f>[1]COU!$FJ158/[1]COU!$FA158</f>
        <v>0</v>
      </c>
      <c r="AG154" s="196"/>
      <c r="AH154" s="238">
        <f t="shared" si="61"/>
        <v>1.06451132</v>
      </c>
      <c r="AI154" s="238">
        <f t="shared" si="62"/>
        <v>602.91999999999996</v>
      </c>
      <c r="AJ154" s="238">
        <f t="shared" si="63"/>
        <v>641.81516505439993</v>
      </c>
      <c r="AK154" s="156"/>
      <c r="AL154" s="239">
        <v>1</v>
      </c>
      <c r="AM154" s="280" t="str">
        <f t="shared" si="64"/>
        <v>-</v>
      </c>
      <c r="AN154" s="280" t="str">
        <f t="shared" si="65"/>
        <v>-</v>
      </c>
      <c r="AO154" s="280"/>
      <c r="AP154" s="280">
        <v>1</v>
      </c>
      <c r="AQ154" s="280" t="str">
        <f t="shared" si="66"/>
        <v>-</v>
      </c>
      <c r="AR154" s="280" t="str">
        <f t="shared" si="67"/>
        <v>-</v>
      </c>
      <c r="AS154" s="280"/>
      <c r="AT154" s="280">
        <v>1</v>
      </c>
      <c r="AU154" s="280" t="str">
        <f t="shared" si="68"/>
        <v>-</v>
      </c>
      <c r="AV154" s="280" t="str">
        <f t="shared" si="69"/>
        <v>-</v>
      </c>
      <c r="AW154" s="280"/>
      <c r="AX154" s="280">
        <v>1</v>
      </c>
      <c r="AY154" s="280" t="str">
        <f t="shared" si="70"/>
        <v>-</v>
      </c>
      <c r="AZ154" s="240" t="str">
        <f t="shared" si="75"/>
        <v>-</v>
      </c>
      <c r="BA154" s="241"/>
      <c r="BB154" s="242">
        <v>1</v>
      </c>
      <c r="BC154" s="283" t="str">
        <f t="shared" si="71"/>
        <v>-</v>
      </c>
      <c r="BD154" s="283"/>
      <c r="BE154" s="283">
        <v>1</v>
      </c>
      <c r="BF154" s="283" t="str">
        <f t="shared" si="72"/>
        <v>-</v>
      </c>
      <c r="BG154" s="283"/>
      <c r="BH154" s="283">
        <v>1</v>
      </c>
      <c r="BI154" s="283" t="str">
        <f t="shared" si="73"/>
        <v>-</v>
      </c>
      <c r="BJ154" s="283"/>
      <c r="BK154" s="283">
        <v>1</v>
      </c>
      <c r="BL154" s="283" t="str">
        <f t="shared" si="74"/>
        <v>-</v>
      </c>
      <c r="BM154" s="243"/>
      <c r="BN154" s="244"/>
    </row>
    <row r="155" spans="1:66" ht="18" x14ac:dyDescent="0.2">
      <c r="A155" s="188" t="str">
        <f>[1]COU!$B159</f>
        <v>Servicios de seguros, reaseguros y fondos de pensiones</v>
      </c>
      <c r="B155" s="189" t="str">
        <f>[1]COU!$A159</f>
        <v>NP150</v>
      </c>
      <c r="C155" s="190"/>
      <c r="D155" s="191">
        <f>[1]COU!$EY159-[1]EQOUN!$DI159</f>
        <v>70018.441545191497</v>
      </c>
      <c r="E155" s="233">
        <f>[1]COU!$EY159/[1]COU!$FA159</f>
        <v>0.2682088429801785</v>
      </c>
      <c r="F155" s="234">
        <f>[1]EQOUM!U159/[1]COU!FA159</f>
        <v>5.4547366855614531E-2</v>
      </c>
      <c r="G155" s="234">
        <f>[1]EQOUN!DI159/[1]COU!FA159</f>
        <v>8.5106206805118448E-3</v>
      </c>
      <c r="H155" s="192">
        <f>IF([1]COU!$ET159&gt;0,[1]EQOUN!$DI159/[1]COU!$ET159,0)</f>
        <v>9.6795078241201787E-3</v>
      </c>
      <c r="I155" s="192">
        <f>([1]EQOUN!$DI159-[1]COU!$EY159)/[1]COU!$FA159</f>
        <v>-0.25969822229966666</v>
      </c>
      <c r="J155" s="192" t="str">
        <f t="shared" si="58"/>
        <v>IMPORTABLE</v>
      </c>
      <c r="K155" s="192" t="str">
        <f t="shared" si="51"/>
        <v>No transable</v>
      </c>
      <c r="L155" s="235">
        <v>1</v>
      </c>
      <c r="M155" s="192" t="str">
        <f t="shared" si="52"/>
        <v>Transable</v>
      </c>
      <c r="N155" s="235">
        <f t="shared" si="53"/>
        <v>0</v>
      </c>
      <c r="O155" s="247" t="str">
        <f t="shared" si="54"/>
        <v>Transable</v>
      </c>
      <c r="P155" s="195" t="str">
        <f t="shared" si="59"/>
        <v>IMPORTABLE</v>
      </c>
      <c r="Q155" s="237">
        <f t="shared" si="60"/>
        <v>0</v>
      </c>
      <c r="R155" s="195">
        <f t="shared" si="55"/>
        <v>0</v>
      </c>
      <c r="S155" s="195">
        <f t="shared" si="56"/>
        <v>0</v>
      </c>
      <c r="T155" s="195">
        <f t="shared" si="57"/>
        <v>0</v>
      </c>
      <c r="U155" s="195">
        <f>IF(Q155=1,D155/[1]COU!FA159,0)</f>
        <v>0</v>
      </c>
      <c r="V155" s="196"/>
      <c r="W155" s="195">
        <f>[1]COU!$FE159/[1]COU!$FA159</f>
        <v>5.6186412492019056E-2</v>
      </c>
      <c r="X155" s="195">
        <f>[1]COU!$FB159/[1]COU!$FA159</f>
        <v>8.1623856280909277E-2</v>
      </c>
      <c r="Y155" s="195">
        <f>IF([1]EQOUN!DI159&gt;0,[1]COU!FD159/[1]EQOUN!DI159,0)</f>
        <v>0</v>
      </c>
      <c r="Z155" s="195">
        <f>IF([1]EQOUN!DI159&gt;0,[1]COU!$FG$10/[1]EQOUN!DI159,0)</f>
        <v>0</v>
      </c>
      <c r="AA155" s="197">
        <f>IF([1]COU!$EY159&gt;0,[1]COU!$FC159/[1]COU!$EY159,0)</f>
        <v>0</v>
      </c>
      <c r="AB155" s="195"/>
      <c r="AC155" s="197">
        <f>IF([1]COU!EY159&gt;0,[1]EQOUM!N159/[1]COU!EY159,0)</f>
        <v>0</v>
      </c>
      <c r="AD155" s="197">
        <f>IF([1]EQOUN!DJ159&gt;0,[1]EQOUN!DP159/[1]EQOUN!DJ159,0)</f>
        <v>0</v>
      </c>
      <c r="AE155" s="197">
        <f>IF([1]EQOUN!F159&gt;0,[1]EQOUN!N159/[1]EQOUN!F159,0)</f>
        <v>0</v>
      </c>
      <c r="AF155" s="195">
        <f>[1]COU!$FJ159/[1]COU!$FA159</f>
        <v>0</v>
      </c>
      <c r="AG155" s="196"/>
      <c r="AH155" s="238">
        <f t="shared" si="61"/>
        <v>1.06451132</v>
      </c>
      <c r="AI155" s="238">
        <f t="shared" si="62"/>
        <v>602.91999999999996</v>
      </c>
      <c r="AJ155" s="238">
        <f t="shared" si="63"/>
        <v>641.81516505439993</v>
      </c>
      <c r="AK155" s="156"/>
      <c r="AL155" s="239">
        <v>1</v>
      </c>
      <c r="AM155" s="280">
        <f t="shared" si="64"/>
        <v>641.81516505439993</v>
      </c>
      <c r="AN155" s="280">
        <f t="shared" si="65"/>
        <v>602.91999999999996</v>
      </c>
      <c r="AO155" s="280"/>
      <c r="AP155" s="280">
        <v>1</v>
      </c>
      <c r="AQ155" s="280">
        <f t="shared" si="66"/>
        <v>641.81516505439993</v>
      </c>
      <c r="AR155" s="280">
        <f t="shared" si="67"/>
        <v>602.91999999999996</v>
      </c>
      <c r="AS155" s="280"/>
      <c r="AT155" s="280">
        <v>1</v>
      </c>
      <c r="AU155" s="280" t="str">
        <f t="shared" si="68"/>
        <v>-</v>
      </c>
      <c r="AV155" s="280" t="str">
        <f t="shared" si="69"/>
        <v>-</v>
      </c>
      <c r="AW155" s="280"/>
      <c r="AX155" s="280">
        <v>1</v>
      </c>
      <c r="AY155" s="280" t="str">
        <f t="shared" si="70"/>
        <v>-</v>
      </c>
      <c r="AZ155" s="240" t="str">
        <f t="shared" si="75"/>
        <v>-</v>
      </c>
      <c r="BA155" s="241"/>
      <c r="BB155" s="242">
        <v>1</v>
      </c>
      <c r="BC155" s="283">
        <f t="shared" si="71"/>
        <v>641.81516505439993</v>
      </c>
      <c r="BD155" s="283"/>
      <c r="BE155" s="283">
        <v>1</v>
      </c>
      <c r="BF155" s="283">
        <f t="shared" si="72"/>
        <v>641.81516505439993</v>
      </c>
      <c r="BG155" s="283"/>
      <c r="BH155" s="283">
        <v>1</v>
      </c>
      <c r="BI155" s="283" t="str">
        <f t="shared" si="73"/>
        <v>-</v>
      </c>
      <c r="BJ155" s="283"/>
      <c r="BK155" s="283">
        <v>1</v>
      </c>
      <c r="BL155" s="283" t="str">
        <f t="shared" si="74"/>
        <v>-</v>
      </c>
      <c r="BM155" s="243"/>
      <c r="BN155" s="244"/>
    </row>
    <row r="156" spans="1:66" ht="18" x14ac:dyDescent="0.2">
      <c r="A156" s="188" t="str">
        <f>[1]COU!$B160</f>
        <v>Servicios auxiliares de la intermediación monetaria y financiera</v>
      </c>
      <c r="B156" s="189" t="str">
        <f>[1]COU!$A160</f>
        <v>NP151</v>
      </c>
      <c r="C156" s="190"/>
      <c r="D156" s="191">
        <f>[1]COU!$EY160-[1]EQOUN!$DI160</f>
        <v>0</v>
      </c>
      <c r="E156" s="233">
        <f>[1]COU!$EY160/[1]COU!$FA160</f>
        <v>0</v>
      </c>
      <c r="F156" s="234">
        <f>[1]EQOUM!U160/[1]COU!FA160</f>
        <v>0</v>
      </c>
      <c r="G156" s="234">
        <f>[1]EQOUN!DI160/[1]COU!FA160</f>
        <v>0</v>
      </c>
      <c r="H156" s="192">
        <f>IF([1]COU!$ET160&gt;0,[1]EQOUN!$DI160/[1]COU!$ET160,0)</f>
        <v>0</v>
      </c>
      <c r="I156" s="192">
        <f>([1]EQOUN!$DI160-[1]COU!$EY160)/[1]COU!$FA160</f>
        <v>0</v>
      </c>
      <c r="J156" s="192" t="str">
        <f t="shared" si="58"/>
        <v>AMBOS</v>
      </c>
      <c r="K156" s="192" t="str">
        <f t="shared" si="51"/>
        <v>No transable</v>
      </c>
      <c r="L156" s="235">
        <v>1</v>
      </c>
      <c r="M156" s="192" t="str">
        <f t="shared" si="52"/>
        <v>Transable</v>
      </c>
      <c r="N156" s="235">
        <f t="shared" si="53"/>
        <v>1</v>
      </c>
      <c r="O156" s="247" t="str">
        <f t="shared" si="54"/>
        <v>No Transable</v>
      </c>
      <c r="P156" s="195" t="str">
        <f t="shared" si="59"/>
        <v>No Transable</v>
      </c>
      <c r="Q156" s="237">
        <f t="shared" si="60"/>
        <v>1</v>
      </c>
      <c r="R156" s="195">
        <f t="shared" si="55"/>
        <v>0</v>
      </c>
      <c r="S156" s="195">
        <f t="shared" si="56"/>
        <v>0</v>
      </c>
      <c r="T156" s="195">
        <f t="shared" si="57"/>
        <v>0</v>
      </c>
      <c r="U156" s="195">
        <f>IF(Q156=1,D156/[1]COU!FA160,0)</f>
        <v>0</v>
      </c>
      <c r="V156" s="196"/>
      <c r="W156" s="195">
        <f>[1]COU!$FE160/[1]COU!$FA160</f>
        <v>6.4108966334588111E-2</v>
      </c>
      <c r="X156" s="195">
        <f>[1]COU!$FB160/[1]COU!$FA160</f>
        <v>0</v>
      </c>
      <c r="Y156" s="195">
        <f>IF([1]EQOUN!DI160&gt;0,[1]COU!FD160/[1]EQOUN!DI160,0)</f>
        <v>0</v>
      </c>
      <c r="Z156" s="195">
        <f>IF([1]EQOUN!DI160&gt;0,[1]COU!$FG$10/[1]EQOUN!DI160,0)</f>
        <v>0</v>
      </c>
      <c r="AA156" s="197">
        <f>IF([1]COU!$EY160&gt;0,[1]COU!$FC160/[1]COU!$EY160,0)</f>
        <v>0</v>
      </c>
      <c r="AB156" s="195"/>
      <c r="AC156" s="197">
        <f>IF([1]COU!EY160&gt;0,[1]EQOUM!N160/[1]COU!EY160,0)</f>
        <v>0</v>
      </c>
      <c r="AD156" s="197">
        <f>IF([1]EQOUN!DJ160&gt;0,[1]EQOUN!DP160/[1]EQOUN!DJ160,0)</f>
        <v>0</v>
      </c>
      <c r="AE156" s="197">
        <f>IF([1]EQOUN!F160&gt;0,[1]EQOUN!N160/[1]EQOUN!F160,0)</f>
        <v>0</v>
      </c>
      <c r="AF156" s="195">
        <f>[1]COU!$FJ160/[1]COU!$FA160</f>
        <v>0</v>
      </c>
      <c r="AG156" s="196"/>
      <c r="AH156" s="238">
        <f t="shared" si="61"/>
        <v>1.06451132</v>
      </c>
      <c r="AI156" s="238">
        <f t="shared" si="62"/>
        <v>602.91999999999996</v>
      </c>
      <c r="AJ156" s="238">
        <f t="shared" si="63"/>
        <v>641.81516505439993</v>
      </c>
      <c r="AK156" s="156"/>
      <c r="AL156" s="239">
        <v>1</v>
      </c>
      <c r="AM156" s="280" t="str">
        <f t="shared" si="64"/>
        <v>-</v>
      </c>
      <c r="AN156" s="280" t="str">
        <f t="shared" si="65"/>
        <v>-</v>
      </c>
      <c r="AO156" s="280"/>
      <c r="AP156" s="280">
        <v>1</v>
      </c>
      <c r="AQ156" s="280" t="str">
        <f t="shared" si="66"/>
        <v>-</v>
      </c>
      <c r="AR156" s="280" t="str">
        <f t="shared" si="67"/>
        <v>-</v>
      </c>
      <c r="AS156" s="280"/>
      <c r="AT156" s="280">
        <v>1</v>
      </c>
      <c r="AU156" s="280" t="str">
        <f t="shared" si="68"/>
        <v>-</v>
      </c>
      <c r="AV156" s="280" t="str">
        <f t="shared" si="69"/>
        <v>-</v>
      </c>
      <c r="AW156" s="280"/>
      <c r="AX156" s="280">
        <v>1</v>
      </c>
      <c r="AY156" s="280" t="str">
        <f t="shared" si="70"/>
        <v>-</v>
      </c>
      <c r="AZ156" s="240" t="str">
        <f t="shared" si="75"/>
        <v>-</v>
      </c>
      <c r="BA156" s="241"/>
      <c r="BB156" s="242">
        <v>1</v>
      </c>
      <c r="BC156" s="283" t="str">
        <f t="shared" si="71"/>
        <v>-</v>
      </c>
      <c r="BD156" s="283"/>
      <c r="BE156" s="283">
        <v>1</v>
      </c>
      <c r="BF156" s="283" t="str">
        <f t="shared" si="72"/>
        <v>-</v>
      </c>
      <c r="BG156" s="283"/>
      <c r="BH156" s="283">
        <v>1</v>
      </c>
      <c r="BI156" s="283" t="str">
        <f t="shared" si="73"/>
        <v>-</v>
      </c>
      <c r="BJ156" s="283"/>
      <c r="BK156" s="283">
        <v>1</v>
      </c>
      <c r="BL156" s="283" t="str">
        <f t="shared" si="74"/>
        <v>-</v>
      </c>
      <c r="BM156" s="243"/>
      <c r="BN156" s="244"/>
    </row>
    <row r="157" spans="1:66" ht="18" x14ac:dyDescent="0.2">
      <c r="A157" s="188" t="str">
        <f>[1]COU!$B161</f>
        <v>Servicios auxiliares de seguros y fondos de pensiones</v>
      </c>
      <c r="B157" s="189" t="str">
        <f>[1]COU!$A161</f>
        <v>NP152</v>
      </c>
      <c r="C157" s="190"/>
      <c r="D157" s="191">
        <f>[1]COU!$EY161-[1]EQOUN!$DI161</f>
        <v>0</v>
      </c>
      <c r="E157" s="233">
        <f>[1]COU!$EY161/[1]COU!$FA161</f>
        <v>0</v>
      </c>
      <c r="F157" s="234">
        <f>[1]EQOUM!U161/[1]COU!FA161</f>
        <v>0</v>
      </c>
      <c r="G157" s="234">
        <f>[1]EQOUN!DI161/[1]COU!FA161</f>
        <v>0</v>
      </c>
      <c r="H157" s="192">
        <f>IF([1]COU!$ET161&gt;0,[1]EQOUN!$DI161/[1]COU!$ET161,0)</f>
        <v>0</v>
      </c>
      <c r="I157" s="192">
        <f>([1]EQOUN!$DI161-[1]COU!$EY161)/[1]COU!$FA161</f>
        <v>0</v>
      </c>
      <c r="J157" s="192" t="str">
        <f t="shared" si="58"/>
        <v>AMBOS</v>
      </c>
      <c r="K157" s="192" t="str">
        <f t="shared" si="51"/>
        <v>No transable</v>
      </c>
      <c r="L157" s="235">
        <v>1</v>
      </c>
      <c r="M157" s="192" t="str">
        <f t="shared" si="52"/>
        <v>Transable</v>
      </c>
      <c r="N157" s="235">
        <f t="shared" si="53"/>
        <v>1</v>
      </c>
      <c r="O157" s="247" t="str">
        <f t="shared" si="54"/>
        <v>No Transable</v>
      </c>
      <c r="P157" s="195" t="str">
        <f t="shared" si="59"/>
        <v>No Transable</v>
      </c>
      <c r="Q157" s="237">
        <f t="shared" si="60"/>
        <v>1</v>
      </c>
      <c r="R157" s="195">
        <f t="shared" si="55"/>
        <v>0</v>
      </c>
      <c r="S157" s="195">
        <f t="shared" si="56"/>
        <v>0</v>
      </c>
      <c r="T157" s="195">
        <f t="shared" si="57"/>
        <v>0</v>
      </c>
      <c r="U157" s="195">
        <f>IF(Q157=1,D157/[1]COU!FA161,0)</f>
        <v>0</v>
      </c>
      <c r="V157" s="196"/>
      <c r="W157" s="195">
        <f>[1]COU!$FE161/[1]COU!$FA161</f>
        <v>0</v>
      </c>
      <c r="X157" s="195">
        <f>[1]COU!$FB161/[1]COU!$FA161</f>
        <v>0</v>
      </c>
      <c r="Y157" s="195">
        <f>IF([1]EQOUN!DI161&gt;0,[1]COU!FD161/[1]EQOUN!DI161,0)</f>
        <v>0</v>
      </c>
      <c r="Z157" s="195">
        <f>IF([1]EQOUN!DI161&gt;0,[1]COU!$FG$10/[1]EQOUN!DI161,0)</f>
        <v>0</v>
      </c>
      <c r="AA157" s="197">
        <f>IF([1]COU!$EY161&gt;0,[1]COU!$FC161/[1]COU!$EY161,0)</f>
        <v>0</v>
      </c>
      <c r="AB157" s="195"/>
      <c r="AC157" s="197">
        <f>IF([1]COU!EY161&gt;0,[1]EQOUM!N161/[1]COU!EY161,0)</f>
        <v>0</v>
      </c>
      <c r="AD157" s="197">
        <f>IF([1]EQOUN!DJ161&gt;0,[1]EQOUN!DP161/[1]EQOUN!DJ161,0)</f>
        <v>0</v>
      </c>
      <c r="AE157" s="197">
        <f>IF([1]EQOUN!F161&gt;0,[1]EQOUN!N161/[1]EQOUN!F161,0)</f>
        <v>0</v>
      </c>
      <c r="AF157" s="195">
        <f>[1]COU!$FJ161/[1]COU!$FA161</f>
        <v>0</v>
      </c>
      <c r="AG157" s="196"/>
      <c r="AH157" s="238">
        <f t="shared" si="61"/>
        <v>1.06451132</v>
      </c>
      <c r="AI157" s="238">
        <f t="shared" si="62"/>
        <v>602.91999999999996</v>
      </c>
      <c r="AJ157" s="238">
        <f t="shared" si="63"/>
        <v>641.81516505439993</v>
      </c>
      <c r="AK157" s="156"/>
      <c r="AL157" s="239">
        <v>1</v>
      </c>
      <c r="AM157" s="280" t="str">
        <f t="shared" si="64"/>
        <v>-</v>
      </c>
      <c r="AN157" s="280" t="str">
        <f t="shared" si="65"/>
        <v>-</v>
      </c>
      <c r="AO157" s="280"/>
      <c r="AP157" s="280">
        <v>1</v>
      </c>
      <c r="AQ157" s="280" t="str">
        <f t="shared" si="66"/>
        <v>-</v>
      </c>
      <c r="AR157" s="280" t="str">
        <f t="shared" si="67"/>
        <v>-</v>
      </c>
      <c r="AS157" s="280"/>
      <c r="AT157" s="280">
        <v>1</v>
      </c>
      <c r="AU157" s="280" t="str">
        <f t="shared" si="68"/>
        <v>-</v>
      </c>
      <c r="AV157" s="280" t="str">
        <f t="shared" si="69"/>
        <v>-</v>
      </c>
      <c r="AW157" s="280"/>
      <c r="AX157" s="280">
        <v>1</v>
      </c>
      <c r="AY157" s="280" t="str">
        <f t="shared" si="70"/>
        <v>-</v>
      </c>
      <c r="AZ157" s="240" t="str">
        <f t="shared" si="75"/>
        <v>-</v>
      </c>
      <c r="BA157" s="241"/>
      <c r="BB157" s="242">
        <v>1</v>
      </c>
      <c r="BC157" s="283" t="str">
        <f t="shared" si="71"/>
        <v>-</v>
      </c>
      <c r="BD157" s="283"/>
      <c r="BE157" s="283">
        <v>1</v>
      </c>
      <c r="BF157" s="283" t="str">
        <f t="shared" si="72"/>
        <v>-</v>
      </c>
      <c r="BG157" s="283"/>
      <c r="BH157" s="283">
        <v>1</v>
      </c>
      <c r="BI157" s="283" t="str">
        <f t="shared" si="73"/>
        <v>-</v>
      </c>
      <c r="BJ157" s="283"/>
      <c r="BK157" s="283">
        <v>1</v>
      </c>
      <c r="BL157" s="283" t="str">
        <f t="shared" si="74"/>
        <v>-</v>
      </c>
      <c r="BM157" s="243"/>
      <c r="BN157" s="244"/>
    </row>
    <row r="158" spans="1:66" ht="18" x14ac:dyDescent="0.2">
      <c r="A158" s="188" t="str">
        <f>[1]COU!$B162</f>
        <v>Servicios de alquiler de viviendas</v>
      </c>
      <c r="B158" s="189" t="str">
        <f>[1]COU!$A162</f>
        <v>NP153</v>
      </c>
      <c r="C158" s="190"/>
      <c r="D158" s="191">
        <f>[1]COU!$EY162-[1]EQOUN!$DI162</f>
        <v>-15940.320415454436</v>
      </c>
      <c r="E158" s="233">
        <f>[1]COU!$EY162/[1]COU!$FA162</f>
        <v>0</v>
      </c>
      <c r="F158" s="234">
        <f>[1]EQOUM!U162/[1]COU!FA162</f>
        <v>0</v>
      </c>
      <c r="G158" s="234">
        <f>[1]EQOUN!DI162/[1]COU!FA162</f>
        <v>1.0410012251961177E-2</v>
      </c>
      <c r="H158" s="192">
        <f>IF([1]COU!$ET162&gt;0,[1]EQOUN!$DI162/[1]COU!$ET162,0)</f>
        <v>1.0410012251961177E-2</v>
      </c>
      <c r="I158" s="192">
        <f>([1]EQOUN!$DI162-[1]COU!$EY162)/[1]COU!$FA162</f>
        <v>1.0410012251961177E-2</v>
      </c>
      <c r="J158" s="192" t="str">
        <f t="shared" si="58"/>
        <v>AMBOS</v>
      </c>
      <c r="K158" s="192" t="str">
        <f t="shared" si="51"/>
        <v>No transable</v>
      </c>
      <c r="L158" s="235"/>
      <c r="M158" s="192" t="str">
        <f t="shared" si="52"/>
        <v>No transable</v>
      </c>
      <c r="N158" s="235">
        <f t="shared" si="53"/>
        <v>1</v>
      </c>
      <c r="O158" s="247" t="str">
        <f t="shared" si="54"/>
        <v>No transable</v>
      </c>
      <c r="P158" s="195" t="str">
        <f t="shared" si="59"/>
        <v>No transable</v>
      </c>
      <c r="Q158" s="237">
        <f t="shared" si="60"/>
        <v>1</v>
      </c>
      <c r="R158" s="195">
        <f t="shared" si="55"/>
        <v>0</v>
      </c>
      <c r="S158" s="195">
        <f t="shared" si="56"/>
        <v>0</v>
      </c>
      <c r="T158" s="195">
        <f t="shared" si="57"/>
        <v>1.0410012251961177E-2</v>
      </c>
      <c r="U158" s="195">
        <f>IF(Q158=1,D158/[1]COU!FA162,0)</f>
        <v>-1.0410012251961177E-2</v>
      </c>
      <c r="V158" s="196"/>
      <c r="W158" s="195">
        <f>[1]COU!$FE162/[1]COU!$FA162</f>
        <v>0</v>
      </c>
      <c r="X158" s="195">
        <f>[1]COU!$FB162/[1]COU!$FA162</f>
        <v>0</v>
      </c>
      <c r="Y158" s="195">
        <f>IF([1]EQOUN!DI162&gt;0,[1]COU!FD162/[1]EQOUN!DI162,0)</f>
        <v>0</v>
      </c>
      <c r="Z158" s="195">
        <f>IF([1]EQOUN!DI162&gt;0,[1]COU!$FG$10/[1]EQOUN!DI162,0)</f>
        <v>0</v>
      </c>
      <c r="AA158" s="197">
        <f>IF([1]COU!$EY162&gt;0,[1]COU!$FC162/[1]COU!$EY162,0)</f>
        <v>0</v>
      </c>
      <c r="AB158" s="195"/>
      <c r="AC158" s="197">
        <f>IF([1]COU!EY162&gt;0,[1]EQOUM!N162/[1]COU!EY162,0)</f>
        <v>0</v>
      </c>
      <c r="AD158" s="197">
        <f>IF([1]EQOUN!DJ162&gt;0,[1]EQOUN!DP162/[1]EQOUN!DJ162,0)</f>
        <v>0</v>
      </c>
      <c r="AE158" s="197">
        <f>IF([1]EQOUN!F162&gt;0,[1]EQOUN!N162/[1]EQOUN!F162,0)</f>
        <v>0</v>
      </c>
      <c r="AF158" s="195">
        <f>[1]COU!$FJ162/[1]COU!$FA162</f>
        <v>0</v>
      </c>
      <c r="AG158" s="196"/>
      <c r="AH158" s="238">
        <f t="shared" si="61"/>
        <v>1.06451132</v>
      </c>
      <c r="AI158" s="238">
        <f t="shared" si="62"/>
        <v>602.91999999999996</v>
      </c>
      <c r="AJ158" s="238">
        <f t="shared" si="63"/>
        <v>641.81516505439993</v>
      </c>
      <c r="AK158" s="156"/>
      <c r="AL158" s="239">
        <v>1</v>
      </c>
      <c r="AM158" s="280" t="str">
        <f t="shared" si="64"/>
        <v>-</v>
      </c>
      <c r="AN158" s="280" t="str">
        <f t="shared" si="65"/>
        <v>-</v>
      </c>
      <c r="AO158" s="280"/>
      <c r="AP158" s="280">
        <v>1</v>
      </c>
      <c r="AQ158" s="280" t="str">
        <f t="shared" si="66"/>
        <v>-</v>
      </c>
      <c r="AR158" s="280" t="str">
        <f t="shared" si="67"/>
        <v>-</v>
      </c>
      <c r="AS158" s="280"/>
      <c r="AT158" s="280">
        <v>1</v>
      </c>
      <c r="AU158" s="280" t="str">
        <f t="shared" si="68"/>
        <v>-</v>
      </c>
      <c r="AV158" s="280" t="str">
        <f t="shared" si="69"/>
        <v>-</v>
      </c>
      <c r="AW158" s="280"/>
      <c r="AX158" s="280">
        <v>1</v>
      </c>
      <c r="AY158" s="280" t="str">
        <f t="shared" si="70"/>
        <v>-</v>
      </c>
      <c r="AZ158" s="240" t="str">
        <f t="shared" si="75"/>
        <v>-</v>
      </c>
      <c r="BA158" s="241"/>
      <c r="BB158" s="242">
        <v>1</v>
      </c>
      <c r="BC158" s="283" t="str">
        <f t="shared" si="71"/>
        <v>-</v>
      </c>
      <c r="BD158" s="283"/>
      <c r="BE158" s="283">
        <v>1</v>
      </c>
      <c r="BF158" s="283" t="str">
        <f t="shared" si="72"/>
        <v>-</v>
      </c>
      <c r="BG158" s="283"/>
      <c r="BH158" s="283">
        <v>1</v>
      </c>
      <c r="BI158" s="283" t="str">
        <f t="shared" si="73"/>
        <v>-</v>
      </c>
      <c r="BJ158" s="283"/>
      <c r="BK158" s="283">
        <v>1</v>
      </c>
      <c r="BL158" s="283" t="str">
        <f t="shared" si="74"/>
        <v>-</v>
      </c>
      <c r="BM158" s="243"/>
      <c r="BN158" s="244"/>
    </row>
    <row r="159" spans="1:66" ht="18" x14ac:dyDescent="0.2">
      <c r="A159" s="188" t="str">
        <f>[1]COU!$B163</f>
        <v>Servicios de alquiler de inmuebles no residenciales y otros servicios inmobiliarios</v>
      </c>
      <c r="B159" s="189" t="str">
        <f>[1]COU!$A163</f>
        <v>NP154</v>
      </c>
      <c r="C159" s="190"/>
      <c r="D159" s="191">
        <f>[1]COU!$EY163-[1]EQOUN!$DI163</f>
        <v>0</v>
      </c>
      <c r="E159" s="233">
        <f>[1]COU!$EY163/[1]COU!$FA163</f>
        <v>0</v>
      </c>
      <c r="F159" s="234">
        <f>[1]EQOUM!U163/[1]COU!FA163</f>
        <v>0</v>
      </c>
      <c r="G159" s="234">
        <f>[1]EQOUN!DI163/[1]COU!FA163</f>
        <v>0</v>
      </c>
      <c r="H159" s="192">
        <f>IF([1]COU!$ET163&gt;0,[1]EQOUN!$DI163/[1]COU!$ET163,0)</f>
        <v>0</v>
      </c>
      <c r="I159" s="192">
        <f>([1]EQOUN!$DI163-[1]COU!$EY163)/[1]COU!$FA163</f>
        <v>0</v>
      </c>
      <c r="J159" s="192" t="str">
        <f t="shared" si="58"/>
        <v>AMBOS</v>
      </c>
      <c r="K159" s="192" t="str">
        <f t="shared" si="51"/>
        <v>No transable</v>
      </c>
      <c r="L159" s="235"/>
      <c r="M159" s="192" t="str">
        <f t="shared" si="52"/>
        <v>No transable</v>
      </c>
      <c r="N159" s="235">
        <f t="shared" si="53"/>
        <v>1</v>
      </c>
      <c r="O159" s="247" t="str">
        <f t="shared" si="54"/>
        <v>No transable</v>
      </c>
      <c r="P159" s="195" t="str">
        <f t="shared" si="59"/>
        <v>No transable</v>
      </c>
      <c r="Q159" s="237">
        <f t="shared" si="60"/>
        <v>1</v>
      </c>
      <c r="R159" s="195">
        <f t="shared" si="55"/>
        <v>0</v>
      </c>
      <c r="S159" s="195">
        <f t="shared" si="56"/>
        <v>0</v>
      </c>
      <c r="T159" s="195">
        <f t="shared" si="57"/>
        <v>0</v>
      </c>
      <c r="U159" s="195">
        <f>IF(Q159=1,D159/[1]COU!FA163,0)</f>
        <v>0</v>
      </c>
      <c r="V159" s="196"/>
      <c r="W159" s="195">
        <f>[1]COU!$FE163/[1]COU!$FA163</f>
        <v>0</v>
      </c>
      <c r="X159" s="195">
        <f>[1]COU!$FB163/[1]COU!$FA163</f>
        <v>0</v>
      </c>
      <c r="Y159" s="195">
        <f>IF([1]EQOUN!DI163&gt;0,[1]COU!FD163/[1]EQOUN!DI163,0)</f>
        <v>0</v>
      </c>
      <c r="Z159" s="195">
        <f>IF([1]EQOUN!DI163&gt;0,[1]COU!$FG$10/[1]EQOUN!DI163,0)</f>
        <v>0</v>
      </c>
      <c r="AA159" s="197">
        <f>IF([1]COU!$EY163&gt;0,[1]COU!$FC163/[1]COU!$EY163,0)</f>
        <v>0</v>
      </c>
      <c r="AB159" s="195"/>
      <c r="AC159" s="197">
        <f>IF([1]COU!EY163&gt;0,[1]EQOUM!N163/[1]COU!EY163,0)</f>
        <v>0</v>
      </c>
      <c r="AD159" s="197">
        <f>IF([1]EQOUN!DJ163&gt;0,[1]EQOUN!DP163/[1]EQOUN!DJ163,0)</f>
        <v>0</v>
      </c>
      <c r="AE159" s="197">
        <f>IF([1]EQOUN!F163&gt;0,[1]EQOUN!N163/[1]EQOUN!F163,0)</f>
        <v>0</v>
      </c>
      <c r="AF159" s="195">
        <f>[1]COU!$FJ163/[1]COU!$FA163</f>
        <v>0</v>
      </c>
      <c r="AG159" s="196"/>
      <c r="AH159" s="238">
        <f t="shared" si="61"/>
        <v>1.06451132</v>
      </c>
      <c r="AI159" s="238">
        <f t="shared" si="62"/>
        <v>602.91999999999996</v>
      </c>
      <c r="AJ159" s="238">
        <f t="shared" si="63"/>
        <v>641.81516505439993</v>
      </c>
      <c r="AK159" s="156"/>
      <c r="AL159" s="239">
        <v>1</v>
      </c>
      <c r="AM159" s="280" t="str">
        <f t="shared" si="64"/>
        <v>-</v>
      </c>
      <c r="AN159" s="280" t="str">
        <f t="shared" si="65"/>
        <v>-</v>
      </c>
      <c r="AO159" s="280"/>
      <c r="AP159" s="280">
        <v>1</v>
      </c>
      <c r="AQ159" s="280" t="str">
        <f t="shared" si="66"/>
        <v>-</v>
      </c>
      <c r="AR159" s="280" t="str">
        <f t="shared" si="67"/>
        <v>-</v>
      </c>
      <c r="AS159" s="280"/>
      <c r="AT159" s="280">
        <v>1</v>
      </c>
      <c r="AU159" s="280" t="str">
        <f t="shared" si="68"/>
        <v>-</v>
      </c>
      <c r="AV159" s="280" t="str">
        <f t="shared" si="69"/>
        <v>-</v>
      </c>
      <c r="AW159" s="280"/>
      <c r="AX159" s="280">
        <v>1</v>
      </c>
      <c r="AY159" s="280" t="str">
        <f t="shared" si="70"/>
        <v>-</v>
      </c>
      <c r="AZ159" s="240" t="str">
        <f t="shared" si="75"/>
        <v>-</v>
      </c>
      <c r="BA159" s="241"/>
      <c r="BB159" s="242">
        <v>1</v>
      </c>
      <c r="BC159" s="283" t="str">
        <f t="shared" si="71"/>
        <v>-</v>
      </c>
      <c r="BD159" s="283"/>
      <c r="BE159" s="283">
        <v>1</v>
      </c>
      <c r="BF159" s="283" t="str">
        <f t="shared" si="72"/>
        <v>-</v>
      </c>
      <c r="BG159" s="283"/>
      <c r="BH159" s="283">
        <v>1</v>
      </c>
      <c r="BI159" s="283" t="str">
        <f t="shared" si="73"/>
        <v>-</v>
      </c>
      <c r="BJ159" s="283"/>
      <c r="BK159" s="283">
        <v>1</v>
      </c>
      <c r="BL159" s="283" t="str">
        <f t="shared" si="74"/>
        <v>-</v>
      </c>
      <c r="BM159" s="243"/>
      <c r="BN159" s="244"/>
    </row>
    <row r="160" spans="1:66" ht="18" x14ac:dyDescent="0.2">
      <c r="A160" s="188" t="str">
        <f>[1]COU!$B164</f>
        <v>Servicios jurídicos</v>
      </c>
      <c r="B160" s="189" t="str">
        <f>[1]COU!$A164</f>
        <v>NP155</v>
      </c>
      <c r="C160" s="190"/>
      <c r="D160" s="191">
        <f>[1]COU!$EY164-[1]EQOUN!$DI164</f>
        <v>0</v>
      </c>
      <c r="E160" s="233">
        <f>[1]COU!$EY164/[1]COU!$FA164</f>
        <v>0</v>
      </c>
      <c r="F160" s="234">
        <f>[1]EQOUM!U164/[1]COU!FA164</f>
        <v>0</v>
      </c>
      <c r="G160" s="234">
        <f>[1]EQOUN!DI164/[1]COU!FA164</f>
        <v>0</v>
      </c>
      <c r="H160" s="192">
        <f>IF([1]COU!$ET164&gt;0,[1]EQOUN!$DI164/[1]COU!$ET164,0)</f>
        <v>0</v>
      </c>
      <c r="I160" s="192">
        <f>([1]EQOUN!$DI164-[1]COU!$EY164)/[1]COU!$FA164</f>
        <v>0</v>
      </c>
      <c r="J160" s="192" t="str">
        <f t="shared" si="58"/>
        <v>AMBOS</v>
      </c>
      <c r="K160" s="192" t="str">
        <f t="shared" si="51"/>
        <v>No transable</v>
      </c>
      <c r="L160" s="235">
        <v>1</v>
      </c>
      <c r="M160" s="192" t="str">
        <f t="shared" si="52"/>
        <v>Transable</v>
      </c>
      <c r="N160" s="235">
        <f t="shared" si="53"/>
        <v>1</v>
      </c>
      <c r="O160" s="247" t="str">
        <f t="shared" si="54"/>
        <v>No Transable</v>
      </c>
      <c r="P160" s="195" t="str">
        <f t="shared" si="59"/>
        <v>No Transable</v>
      </c>
      <c r="Q160" s="237">
        <f t="shared" si="60"/>
        <v>1</v>
      </c>
      <c r="R160" s="195">
        <f t="shared" si="55"/>
        <v>0</v>
      </c>
      <c r="S160" s="195">
        <f t="shared" si="56"/>
        <v>0</v>
      </c>
      <c r="T160" s="195">
        <f t="shared" si="57"/>
        <v>0</v>
      </c>
      <c r="U160" s="195">
        <f>IF(Q160=1,D160/[1]COU!FA164,0)</f>
        <v>0</v>
      </c>
      <c r="V160" s="196"/>
      <c r="W160" s="195">
        <f>[1]COU!$FE164/[1]COU!$FA164</f>
        <v>0</v>
      </c>
      <c r="X160" s="195">
        <f>[1]COU!$FB164/[1]COU!$FA164</f>
        <v>0</v>
      </c>
      <c r="Y160" s="195">
        <f>IF([1]EQOUN!DI164&gt;0,[1]COU!FD164/[1]EQOUN!DI164,0)</f>
        <v>0</v>
      </c>
      <c r="Z160" s="195">
        <f>IF([1]EQOUN!DI164&gt;0,[1]COU!$FG$10/[1]EQOUN!DI164,0)</f>
        <v>0</v>
      </c>
      <c r="AA160" s="197">
        <f>IF([1]COU!$EY164&gt;0,[1]COU!$FC164/[1]COU!$EY164,0)</f>
        <v>0</v>
      </c>
      <c r="AB160" s="195"/>
      <c r="AC160" s="197">
        <f>IF([1]COU!EY164&gt;0,[1]EQOUM!N164/[1]COU!EY164,0)</f>
        <v>0</v>
      </c>
      <c r="AD160" s="197">
        <f>IF([1]EQOUN!DJ164&gt;0,[1]EQOUN!DP164/[1]EQOUN!DJ164,0)</f>
        <v>0</v>
      </c>
      <c r="AE160" s="197">
        <f>IF([1]EQOUN!F164&gt;0,[1]EQOUN!N164/[1]EQOUN!F164,0)</f>
        <v>0</v>
      </c>
      <c r="AF160" s="195">
        <f>[1]COU!$FJ164/[1]COU!$FA164</f>
        <v>0</v>
      </c>
      <c r="AG160" s="196"/>
      <c r="AH160" s="238">
        <f t="shared" si="61"/>
        <v>1.06451132</v>
      </c>
      <c r="AI160" s="238">
        <f t="shared" si="62"/>
        <v>602.91999999999996</v>
      </c>
      <c r="AJ160" s="238">
        <f t="shared" si="63"/>
        <v>641.81516505439993</v>
      </c>
      <c r="AK160" s="156"/>
      <c r="AL160" s="239">
        <v>1</v>
      </c>
      <c r="AM160" s="280" t="str">
        <f t="shared" si="64"/>
        <v>-</v>
      </c>
      <c r="AN160" s="280" t="str">
        <f t="shared" si="65"/>
        <v>-</v>
      </c>
      <c r="AO160" s="280"/>
      <c r="AP160" s="280">
        <v>1</v>
      </c>
      <c r="AQ160" s="280" t="str">
        <f t="shared" si="66"/>
        <v>-</v>
      </c>
      <c r="AR160" s="280" t="str">
        <f t="shared" si="67"/>
        <v>-</v>
      </c>
      <c r="AS160" s="280"/>
      <c r="AT160" s="280">
        <v>1</v>
      </c>
      <c r="AU160" s="280" t="str">
        <f t="shared" si="68"/>
        <v>-</v>
      </c>
      <c r="AV160" s="280" t="str">
        <f t="shared" si="69"/>
        <v>-</v>
      </c>
      <c r="AW160" s="280"/>
      <c r="AX160" s="280">
        <v>1</v>
      </c>
      <c r="AY160" s="280" t="str">
        <f t="shared" si="70"/>
        <v>-</v>
      </c>
      <c r="AZ160" s="240" t="str">
        <f t="shared" si="75"/>
        <v>-</v>
      </c>
      <c r="BA160" s="241"/>
      <c r="BB160" s="242">
        <v>1</v>
      </c>
      <c r="BC160" s="283" t="str">
        <f t="shared" si="71"/>
        <v>-</v>
      </c>
      <c r="BD160" s="283"/>
      <c r="BE160" s="283">
        <v>1</v>
      </c>
      <c r="BF160" s="283" t="str">
        <f t="shared" si="72"/>
        <v>-</v>
      </c>
      <c r="BG160" s="283"/>
      <c r="BH160" s="283">
        <v>1</v>
      </c>
      <c r="BI160" s="283" t="str">
        <f t="shared" si="73"/>
        <v>-</v>
      </c>
      <c r="BJ160" s="283"/>
      <c r="BK160" s="283">
        <v>1</v>
      </c>
      <c r="BL160" s="283" t="str">
        <f t="shared" si="74"/>
        <v>-</v>
      </c>
      <c r="BM160" s="243"/>
      <c r="BN160" s="244"/>
    </row>
    <row r="161" spans="1:66" ht="18" x14ac:dyDescent="0.2">
      <c r="A161" s="188" t="str">
        <f>[1]COU!$B165</f>
        <v>Servicios de contabilidad, consultoría fiscal y otros</v>
      </c>
      <c r="B161" s="189" t="str">
        <f>[1]COU!$A165</f>
        <v>NP156</v>
      </c>
      <c r="C161" s="190"/>
      <c r="D161" s="191">
        <f>[1]COU!$EY165-[1]EQOUN!$DI165</f>
        <v>0</v>
      </c>
      <c r="E161" s="233">
        <f>[1]COU!$EY165/[1]COU!$FA165</f>
        <v>0</v>
      </c>
      <c r="F161" s="234">
        <f>[1]EQOUM!U165/[1]COU!FA165</f>
        <v>0</v>
      </c>
      <c r="G161" s="234">
        <f>[1]EQOUN!DI165/[1]COU!FA165</f>
        <v>0</v>
      </c>
      <c r="H161" s="192">
        <f>IF([1]COU!$ET165&gt;0,[1]EQOUN!$DI165/[1]COU!$ET165,0)</f>
        <v>0</v>
      </c>
      <c r="I161" s="192">
        <f>([1]EQOUN!$DI165-[1]COU!$EY165)/[1]COU!$FA165</f>
        <v>0</v>
      </c>
      <c r="J161" s="192" t="str">
        <f t="shared" si="58"/>
        <v>AMBOS</v>
      </c>
      <c r="K161" s="192" t="str">
        <f t="shared" si="51"/>
        <v>No transable</v>
      </c>
      <c r="L161" s="235">
        <v>1</v>
      </c>
      <c r="M161" s="192" t="str">
        <f t="shared" si="52"/>
        <v>Transable</v>
      </c>
      <c r="N161" s="235">
        <f t="shared" si="53"/>
        <v>1</v>
      </c>
      <c r="O161" s="247" t="str">
        <f t="shared" si="54"/>
        <v>No Transable</v>
      </c>
      <c r="P161" s="195" t="str">
        <f t="shared" si="59"/>
        <v>No Transable</v>
      </c>
      <c r="Q161" s="237">
        <f t="shared" si="60"/>
        <v>1</v>
      </c>
      <c r="R161" s="195">
        <f t="shared" si="55"/>
        <v>0</v>
      </c>
      <c r="S161" s="195">
        <f t="shared" si="56"/>
        <v>0</v>
      </c>
      <c r="T161" s="195">
        <f t="shared" si="57"/>
        <v>0</v>
      </c>
      <c r="U161" s="195">
        <f>IF(Q161=1,D161/[1]COU!FA165,0)</f>
        <v>0</v>
      </c>
      <c r="V161" s="196"/>
      <c r="W161" s="195">
        <f>[1]COU!$FE165/[1]COU!$FA165</f>
        <v>0</v>
      </c>
      <c r="X161" s="195">
        <f>[1]COU!$FB165/[1]COU!$FA165</f>
        <v>0</v>
      </c>
      <c r="Y161" s="195">
        <f>IF([1]EQOUN!DI165&gt;0,[1]COU!FD165/[1]EQOUN!DI165,0)</f>
        <v>0</v>
      </c>
      <c r="Z161" s="195">
        <f>IF([1]EQOUN!DI165&gt;0,[1]COU!$FG$10/[1]EQOUN!DI165,0)</f>
        <v>0</v>
      </c>
      <c r="AA161" s="197">
        <f>IF([1]COU!$EY165&gt;0,[1]COU!$FC165/[1]COU!$EY165,0)</f>
        <v>0</v>
      </c>
      <c r="AB161" s="195"/>
      <c r="AC161" s="197">
        <f>IF([1]COU!EY165&gt;0,[1]EQOUM!N165/[1]COU!EY165,0)</f>
        <v>0</v>
      </c>
      <c r="AD161" s="197">
        <f>IF([1]EQOUN!DJ165&gt;0,[1]EQOUN!DP165/[1]EQOUN!DJ165,0)</f>
        <v>0</v>
      </c>
      <c r="AE161" s="197">
        <f>IF([1]EQOUN!F165&gt;0,[1]EQOUN!N165/[1]EQOUN!F165,0)</f>
        <v>0</v>
      </c>
      <c r="AF161" s="195">
        <f>[1]COU!$FJ165/[1]COU!$FA165</f>
        <v>0</v>
      </c>
      <c r="AG161" s="196"/>
      <c r="AH161" s="238">
        <f t="shared" si="61"/>
        <v>1.06451132</v>
      </c>
      <c r="AI161" s="238">
        <f t="shared" si="62"/>
        <v>602.91999999999996</v>
      </c>
      <c r="AJ161" s="238">
        <f t="shared" si="63"/>
        <v>641.81516505439993</v>
      </c>
      <c r="AK161" s="156"/>
      <c r="AL161" s="239">
        <v>1</v>
      </c>
      <c r="AM161" s="280" t="str">
        <f t="shared" si="64"/>
        <v>-</v>
      </c>
      <c r="AN161" s="280" t="str">
        <f t="shared" si="65"/>
        <v>-</v>
      </c>
      <c r="AO161" s="280"/>
      <c r="AP161" s="280">
        <v>1</v>
      </c>
      <c r="AQ161" s="280" t="str">
        <f t="shared" si="66"/>
        <v>-</v>
      </c>
      <c r="AR161" s="280" t="str">
        <f t="shared" si="67"/>
        <v>-</v>
      </c>
      <c r="AS161" s="280"/>
      <c r="AT161" s="280">
        <v>1</v>
      </c>
      <c r="AU161" s="280" t="str">
        <f t="shared" si="68"/>
        <v>-</v>
      </c>
      <c r="AV161" s="280" t="str">
        <f t="shared" si="69"/>
        <v>-</v>
      </c>
      <c r="AW161" s="280"/>
      <c r="AX161" s="280">
        <v>1</v>
      </c>
      <c r="AY161" s="280" t="str">
        <f t="shared" si="70"/>
        <v>-</v>
      </c>
      <c r="AZ161" s="240" t="str">
        <f t="shared" si="75"/>
        <v>-</v>
      </c>
      <c r="BA161" s="241"/>
      <c r="BB161" s="242">
        <v>1</v>
      </c>
      <c r="BC161" s="283" t="str">
        <f t="shared" si="71"/>
        <v>-</v>
      </c>
      <c r="BD161" s="283"/>
      <c r="BE161" s="283">
        <v>1</v>
      </c>
      <c r="BF161" s="283" t="str">
        <f t="shared" si="72"/>
        <v>-</v>
      </c>
      <c r="BG161" s="283"/>
      <c r="BH161" s="283">
        <v>1</v>
      </c>
      <c r="BI161" s="283" t="str">
        <f t="shared" si="73"/>
        <v>-</v>
      </c>
      <c r="BJ161" s="283"/>
      <c r="BK161" s="283">
        <v>1</v>
      </c>
      <c r="BL161" s="283" t="str">
        <f t="shared" si="74"/>
        <v>-</v>
      </c>
      <c r="BM161" s="243"/>
      <c r="BN161" s="244"/>
    </row>
    <row r="162" spans="1:66" ht="18" x14ac:dyDescent="0.2">
      <c r="A162" s="188" t="str">
        <f>[1]COU!$B166</f>
        <v>Servicios de consultoría en gestión financiera, recursos humanos, comercialización, oficinas principales y afines</v>
      </c>
      <c r="B162" s="189" t="str">
        <f>[1]COU!$A166</f>
        <v>NP157</v>
      </c>
      <c r="C162" s="190"/>
      <c r="D162" s="191">
        <f>[1]COU!$EY166-[1]EQOUN!$DI166</f>
        <v>-183125.76364389763</v>
      </c>
      <c r="E162" s="233">
        <f>[1]COU!$EY166/[1]COU!$FA166</f>
        <v>1.2791602808062496E-2</v>
      </c>
      <c r="F162" s="234">
        <f>[1]EQOUM!U166/[1]COU!FA166</f>
        <v>1.2791602808062496E-2</v>
      </c>
      <c r="G162" s="234">
        <f>[1]EQOUN!DI166/[1]COU!FA166</f>
        <v>0.6396911414475458</v>
      </c>
      <c r="H162" s="192">
        <f>IF([1]COU!$ET166&gt;0,[1]EQOUN!$DI166/[1]COU!$ET166,0)</f>
        <v>0.64797984221681437</v>
      </c>
      <c r="I162" s="192">
        <f>([1]EQOUN!$DI166-[1]COU!$EY166)/[1]COU!$FA166</f>
        <v>0.62689953863948333</v>
      </c>
      <c r="J162" s="192" t="str">
        <f t="shared" si="58"/>
        <v>EXPORTABLE</v>
      </c>
      <c r="K162" s="192" t="str">
        <f t="shared" si="51"/>
        <v>Transable</v>
      </c>
      <c r="L162" s="235"/>
      <c r="M162" s="192" t="str">
        <f t="shared" si="52"/>
        <v>Transable</v>
      </c>
      <c r="N162" s="235">
        <f t="shared" si="53"/>
        <v>0</v>
      </c>
      <c r="O162" s="247" t="str">
        <f t="shared" si="54"/>
        <v>Transable</v>
      </c>
      <c r="P162" s="195" t="str">
        <f t="shared" si="59"/>
        <v>EXPORTABLE</v>
      </c>
      <c r="Q162" s="237">
        <f t="shared" si="60"/>
        <v>0</v>
      </c>
      <c r="R162" s="195">
        <f t="shared" si="55"/>
        <v>0</v>
      </c>
      <c r="S162" s="195">
        <f t="shared" si="56"/>
        <v>0</v>
      </c>
      <c r="T162" s="195">
        <f t="shared" si="57"/>
        <v>0</v>
      </c>
      <c r="U162" s="195">
        <f>IF(Q162=1,D162/[1]COU!FA166,0)</f>
        <v>0</v>
      </c>
      <c r="V162" s="196"/>
      <c r="W162" s="195">
        <f>[1]COU!$FE166/[1]COU!$FA166</f>
        <v>0</v>
      </c>
      <c r="X162" s="195">
        <f>[1]COU!$FB166/[1]COU!$FA166</f>
        <v>0</v>
      </c>
      <c r="Y162" s="195">
        <f>IF([1]EQOUN!DI166&gt;0,[1]COU!FD166/[1]EQOUN!DI166,0)</f>
        <v>0</v>
      </c>
      <c r="Z162" s="195">
        <f>IF([1]EQOUN!DI166&gt;0,[1]COU!$FG$10/[1]EQOUN!DI166,0)</f>
        <v>0</v>
      </c>
      <c r="AA162" s="197">
        <f>IF([1]COU!$EY166&gt;0,[1]COU!$FC166/[1]COU!$EY166,0)</f>
        <v>0</v>
      </c>
      <c r="AB162" s="195"/>
      <c r="AC162" s="197">
        <f>IF([1]COU!EY166&gt;0,[1]EQOUM!N166/[1]COU!EY166,0)</f>
        <v>0</v>
      </c>
      <c r="AD162" s="197">
        <f>IF([1]EQOUN!DJ166&gt;0,[1]EQOUN!DP166/[1]EQOUN!DJ166,0)</f>
        <v>0</v>
      </c>
      <c r="AE162" s="197">
        <f>IF([1]EQOUN!F166&gt;0,[1]EQOUN!N166/[1]EQOUN!F166,0)</f>
        <v>0</v>
      </c>
      <c r="AF162" s="195">
        <f>[1]COU!$FJ166/[1]COU!$FA166</f>
        <v>0</v>
      </c>
      <c r="AG162" s="196"/>
      <c r="AH162" s="238">
        <f t="shared" si="61"/>
        <v>1.06451132</v>
      </c>
      <c r="AI162" s="238">
        <f t="shared" si="62"/>
        <v>602.91999999999996</v>
      </c>
      <c r="AJ162" s="238">
        <f t="shared" si="63"/>
        <v>641.81516505439993</v>
      </c>
      <c r="AK162" s="156"/>
      <c r="AL162" s="239">
        <v>1</v>
      </c>
      <c r="AM162" s="280" t="str">
        <f t="shared" si="64"/>
        <v>-</v>
      </c>
      <c r="AN162" s="280" t="str">
        <f t="shared" si="65"/>
        <v>-</v>
      </c>
      <c r="AO162" s="280"/>
      <c r="AP162" s="280">
        <v>1</v>
      </c>
      <c r="AQ162" s="280" t="str">
        <f t="shared" si="66"/>
        <v>-</v>
      </c>
      <c r="AR162" s="280" t="str">
        <f t="shared" si="67"/>
        <v>-</v>
      </c>
      <c r="AS162" s="280"/>
      <c r="AT162" s="280">
        <v>1</v>
      </c>
      <c r="AU162" s="280">
        <f t="shared" si="68"/>
        <v>641.81516505439993</v>
      </c>
      <c r="AV162" s="280">
        <f t="shared" si="69"/>
        <v>602.91999999999996</v>
      </c>
      <c r="AW162" s="280"/>
      <c r="AX162" s="280">
        <v>1</v>
      </c>
      <c r="AY162" s="280">
        <f t="shared" si="70"/>
        <v>641.81516505439993</v>
      </c>
      <c r="AZ162" s="240">
        <f t="shared" si="75"/>
        <v>602.91999999999996</v>
      </c>
      <c r="BA162" s="241"/>
      <c r="BB162" s="242">
        <v>1</v>
      </c>
      <c r="BC162" s="283" t="str">
        <f t="shared" si="71"/>
        <v>-</v>
      </c>
      <c r="BD162" s="283"/>
      <c r="BE162" s="283">
        <v>1</v>
      </c>
      <c r="BF162" s="283" t="str">
        <f t="shared" si="72"/>
        <v>-</v>
      </c>
      <c r="BG162" s="283"/>
      <c r="BH162" s="283">
        <v>1</v>
      </c>
      <c r="BI162" s="283">
        <f t="shared" si="73"/>
        <v>641.81516505439993</v>
      </c>
      <c r="BJ162" s="283"/>
      <c r="BK162" s="283">
        <v>1</v>
      </c>
      <c r="BL162" s="283">
        <f t="shared" si="74"/>
        <v>641.81516505439993</v>
      </c>
      <c r="BM162" s="243"/>
      <c r="BN162" s="244"/>
    </row>
    <row r="163" spans="1:66" ht="18" x14ac:dyDescent="0.2">
      <c r="A163" s="188" t="str">
        <f>[1]COU!$B167</f>
        <v>Servicios de arquitectura, ingeniería y conexos</v>
      </c>
      <c r="B163" s="189" t="str">
        <f>[1]COU!$A167</f>
        <v>NP158</v>
      </c>
      <c r="C163" s="190"/>
      <c r="D163" s="191">
        <f>[1]COU!$EY167-[1]EQOUN!$DI167</f>
        <v>443.39219000000003</v>
      </c>
      <c r="E163" s="233">
        <f>[1]COU!$EY167/[1]COU!$FA167</f>
        <v>5.0906126463416117E-3</v>
      </c>
      <c r="F163" s="234">
        <f>[1]EQOUM!U167/[1]COU!FA167</f>
        <v>4.7771599769926816E-3</v>
      </c>
      <c r="G163" s="234">
        <f>[1]EQOUN!DI167/[1]COU!FA167</f>
        <v>1.5610995968103338E-3</v>
      </c>
      <c r="H163" s="192">
        <f>IF([1]COU!$ET167&gt;0,[1]EQOUN!$DI167/[1]COU!$ET167,0)</f>
        <v>1.5690872120150306E-3</v>
      </c>
      <c r="I163" s="192">
        <f>([1]EQOUN!$DI167-[1]COU!$EY167)/[1]COU!$FA167</f>
        <v>-3.5295130495312781E-3</v>
      </c>
      <c r="J163" s="192" t="str">
        <f t="shared" si="58"/>
        <v>AMBOS</v>
      </c>
      <c r="K163" s="192" t="str">
        <f t="shared" si="51"/>
        <v>No transable</v>
      </c>
      <c r="L163" s="235">
        <v>1</v>
      </c>
      <c r="M163" s="192" t="str">
        <f t="shared" si="52"/>
        <v>Transable</v>
      </c>
      <c r="N163" s="235">
        <f t="shared" si="53"/>
        <v>1</v>
      </c>
      <c r="O163" s="247" t="str">
        <f t="shared" si="54"/>
        <v>No Transable</v>
      </c>
      <c r="P163" s="195" t="str">
        <f t="shared" si="59"/>
        <v>No Transable</v>
      </c>
      <c r="Q163" s="237">
        <f t="shared" si="60"/>
        <v>1</v>
      </c>
      <c r="R163" s="195">
        <f t="shared" si="55"/>
        <v>5.0906126463416117E-3</v>
      </c>
      <c r="S163" s="195">
        <f t="shared" si="56"/>
        <v>4.7771599769926816E-3</v>
      </c>
      <c r="T163" s="195">
        <f t="shared" si="57"/>
        <v>1.5690872120150306E-3</v>
      </c>
      <c r="U163" s="195">
        <f>IF(Q163=1,D163/[1]COU!FA167,0)</f>
        <v>3.5295130495312781E-3</v>
      </c>
      <c r="V163" s="196"/>
      <c r="W163" s="195">
        <f>[1]COU!$FE167/[1]COU!$FA167</f>
        <v>0</v>
      </c>
      <c r="X163" s="195">
        <f>[1]COU!$FB167/[1]COU!$FA167</f>
        <v>0</v>
      </c>
      <c r="Y163" s="195">
        <f>IF([1]EQOUN!DI167&gt;0,[1]COU!FD167/[1]EQOUN!DI167,0)</f>
        <v>0</v>
      </c>
      <c r="Z163" s="195">
        <f>IF([1]EQOUN!DI167&gt;0,[1]COU!$FG$10/[1]EQOUN!DI167,0)</f>
        <v>0</v>
      </c>
      <c r="AA163" s="197">
        <f>IF([1]COU!$EY167&gt;0,[1]COU!$FC167/[1]COU!$EY167,0)</f>
        <v>0</v>
      </c>
      <c r="AB163" s="195"/>
      <c r="AC163" s="197">
        <f>IF([1]COU!EY167&gt;0,[1]EQOUM!N167/[1]COU!EY167,0)</f>
        <v>0</v>
      </c>
      <c r="AD163" s="197">
        <f>IF([1]EQOUN!DJ167&gt;0,[1]EQOUN!DP167/[1]EQOUN!DJ167,0)</f>
        <v>0</v>
      </c>
      <c r="AE163" s="197">
        <f>IF([1]EQOUN!F167&gt;0,[1]EQOUN!N167/[1]EQOUN!F167,0)</f>
        <v>0</v>
      </c>
      <c r="AF163" s="195">
        <f>[1]COU!$FJ167/[1]COU!$FA167</f>
        <v>0</v>
      </c>
      <c r="AG163" s="196"/>
      <c r="AH163" s="238">
        <f t="shared" si="61"/>
        <v>1.06451132</v>
      </c>
      <c r="AI163" s="238">
        <f t="shared" si="62"/>
        <v>602.91999999999996</v>
      </c>
      <c r="AJ163" s="238">
        <f t="shared" si="63"/>
        <v>641.81516505439993</v>
      </c>
      <c r="AK163" s="156"/>
      <c r="AL163" s="239">
        <v>1</v>
      </c>
      <c r="AM163" s="280" t="str">
        <f t="shared" si="64"/>
        <v>-</v>
      </c>
      <c r="AN163" s="280" t="str">
        <f t="shared" si="65"/>
        <v>-</v>
      </c>
      <c r="AO163" s="280"/>
      <c r="AP163" s="280">
        <v>1</v>
      </c>
      <c r="AQ163" s="280" t="str">
        <f t="shared" si="66"/>
        <v>-</v>
      </c>
      <c r="AR163" s="280" t="str">
        <f t="shared" si="67"/>
        <v>-</v>
      </c>
      <c r="AS163" s="280"/>
      <c r="AT163" s="280">
        <v>1</v>
      </c>
      <c r="AU163" s="280" t="str">
        <f t="shared" si="68"/>
        <v>-</v>
      </c>
      <c r="AV163" s="280" t="str">
        <f t="shared" si="69"/>
        <v>-</v>
      </c>
      <c r="AW163" s="280"/>
      <c r="AX163" s="280">
        <v>1</v>
      </c>
      <c r="AY163" s="280" t="str">
        <f t="shared" si="70"/>
        <v>-</v>
      </c>
      <c r="AZ163" s="240" t="str">
        <f t="shared" si="75"/>
        <v>-</v>
      </c>
      <c r="BA163" s="241"/>
      <c r="BB163" s="242">
        <v>1</v>
      </c>
      <c r="BC163" s="283" t="str">
        <f t="shared" si="71"/>
        <v>-</v>
      </c>
      <c r="BD163" s="283"/>
      <c r="BE163" s="283">
        <v>1</v>
      </c>
      <c r="BF163" s="283" t="str">
        <f t="shared" si="72"/>
        <v>-</v>
      </c>
      <c r="BG163" s="283"/>
      <c r="BH163" s="283">
        <v>1</v>
      </c>
      <c r="BI163" s="283" t="str">
        <f t="shared" si="73"/>
        <v>-</v>
      </c>
      <c r="BJ163" s="283"/>
      <c r="BK163" s="283">
        <v>1</v>
      </c>
      <c r="BL163" s="283" t="str">
        <f t="shared" si="74"/>
        <v>-</v>
      </c>
      <c r="BM163" s="243"/>
      <c r="BN163" s="244"/>
    </row>
    <row r="164" spans="1:66" ht="18" x14ac:dyDescent="0.2">
      <c r="A164" s="188" t="str">
        <f>[1]COU!$B168</f>
        <v>Servicios de investigación científica y desarrollo</v>
      </c>
      <c r="B164" s="189" t="str">
        <f>[1]COU!$A168</f>
        <v>NP159</v>
      </c>
      <c r="C164" s="190"/>
      <c r="D164" s="191">
        <f>[1]COU!$EY168-[1]EQOUN!$DI168</f>
        <v>-4881.9727199999998</v>
      </c>
      <c r="E164" s="233">
        <f>[1]COU!$EY168/[1]COU!$FA168</f>
        <v>0</v>
      </c>
      <c r="F164" s="234">
        <f>[1]EQOUM!U168/[1]COU!FA168</f>
        <v>0</v>
      </c>
      <c r="G164" s="234">
        <f>[1]EQOUN!DI168/[1]COU!FA168</f>
        <v>0.23090105761184521</v>
      </c>
      <c r="H164" s="192">
        <f>IF([1]COU!$ET168&gt;0,[1]EQOUN!$DI168/[1]COU!$ET168,0)</f>
        <v>0.23090105761184521</v>
      </c>
      <c r="I164" s="192">
        <f>([1]EQOUN!$DI168-[1]COU!$EY168)/[1]COU!$FA168</f>
        <v>0.23090105761184521</v>
      </c>
      <c r="J164" s="192" t="str">
        <f t="shared" si="58"/>
        <v>EXPORTABLE</v>
      </c>
      <c r="K164" s="192" t="str">
        <f t="shared" si="51"/>
        <v>No transable</v>
      </c>
      <c r="L164" s="235">
        <v>1</v>
      </c>
      <c r="M164" s="192" t="str">
        <f t="shared" si="52"/>
        <v>Transable</v>
      </c>
      <c r="N164" s="235">
        <f t="shared" si="53"/>
        <v>0</v>
      </c>
      <c r="O164" s="247" t="str">
        <f t="shared" si="54"/>
        <v>Transable</v>
      </c>
      <c r="P164" s="195" t="str">
        <f t="shared" si="59"/>
        <v>EXPORTABLE</v>
      </c>
      <c r="Q164" s="237">
        <f t="shared" si="60"/>
        <v>0</v>
      </c>
      <c r="R164" s="195">
        <f t="shared" si="55"/>
        <v>0</v>
      </c>
      <c r="S164" s="195">
        <f t="shared" si="56"/>
        <v>0</v>
      </c>
      <c r="T164" s="195">
        <f t="shared" si="57"/>
        <v>0</v>
      </c>
      <c r="U164" s="195">
        <f>IF(Q164=1,D164/[1]COU!FA168,0)</f>
        <v>0</v>
      </c>
      <c r="V164" s="196"/>
      <c r="W164" s="195">
        <f>[1]COU!$FE168/[1]COU!$FA168</f>
        <v>0</v>
      </c>
      <c r="X164" s="195">
        <f>[1]COU!$FB168/[1]COU!$FA168</f>
        <v>0</v>
      </c>
      <c r="Y164" s="195">
        <f>IF([1]EQOUN!DI168&gt;0,[1]COU!FD168/[1]EQOUN!DI168,0)</f>
        <v>0</v>
      </c>
      <c r="Z164" s="195">
        <f>IF([1]EQOUN!DI168&gt;0,[1]COU!$FG$10/[1]EQOUN!DI168,0)</f>
        <v>0</v>
      </c>
      <c r="AA164" s="197">
        <f>IF([1]COU!$EY168&gt;0,[1]COU!$FC168/[1]COU!$EY168,0)</f>
        <v>0</v>
      </c>
      <c r="AB164" s="195"/>
      <c r="AC164" s="197">
        <f>IF([1]COU!EY168&gt;0,[1]EQOUM!N168/[1]COU!EY168,0)</f>
        <v>0</v>
      </c>
      <c r="AD164" s="197">
        <f>IF([1]EQOUN!DJ168&gt;0,[1]EQOUN!DP168/[1]EQOUN!DJ168,0)</f>
        <v>0</v>
      </c>
      <c r="AE164" s="197">
        <f>IF([1]EQOUN!F168&gt;0,[1]EQOUN!N168/[1]EQOUN!F168,0)</f>
        <v>0</v>
      </c>
      <c r="AF164" s="195">
        <f>[1]COU!$FJ168/[1]COU!$FA168</f>
        <v>0</v>
      </c>
      <c r="AG164" s="196"/>
      <c r="AH164" s="238">
        <f t="shared" si="61"/>
        <v>1.06451132</v>
      </c>
      <c r="AI164" s="238">
        <f t="shared" si="62"/>
        <v>602.91999999999996</v>
      </c>
      <c r="AJ164" s="238">
        <f t="shared" si="63"/>
        <v>641.81516505439993</v>
      </c>
      <c r="AK164" s="156"/>
      <c r="AL164" s="239">
        <v>1</v>
      </c>
      <c r="AM164" s="280" t="str">
        <f t="shared" si="64"/>
        <v>-</v>
      </c>
      <c r="AN164" s="280" t="str">
        <f t="shared" si="65"/>
        <v>-</v>
      </c>
      <c r="AO164" s="280"/>
      <c r="AP164" s="280">
        <v>1</v>
      </c>
      <c r="AQ164" s="280" t="str">
        <f t="shared" si="66"/>
        <v>-</v>
      </c>
      <c r="AR164" s="280" t="str">
        <f t="shared" si="67"/>
        <v>-</v>
      </c>
      <c r="AS164" s="280"/>
      <c r="AT164" s="280">
        <v>1</v>
      </c>
      <c r="AU164" s="280">
        <f t="shared" si="68"/>
        <v>641.81516505439993</v>
      </c>
      <c r="AV164" s="280">
        <f t="shared" si="69"/>
        <v>602.91999999999996</v>
      </c>
      <c r="AW164" s="280"/>
      <c r="AX164" s="280">
        <v>1</v>
      </c>
      <c r="AY164" s="280">
        <f t="shared" si="70"/>
        <v>641.81516505439993</v>
      </c>
      <c r="AZ164" s="240">
        <f t="shared" si="75"/>
        <v>602.91999999999996</v>
      </c>
      <c r="BA164" s="241"/>
      <c r="BB164" s="242">
        <v>1</v>
      </c>
      <c r="BC164" s="283" t="str">
        <f t="shared" si="71"/>
        <v>-</v>
      </c>
      <c r="BD164" s="283"/>
      <c r="BE164" s="283">
        <v>1</v>
      </c>
      <c r="BF164" s="283" t="str">
        <f t="shared" si="72"/>
        <v>-</v>
      </c>
      <c r="BG164" s="283"/>
      <c r="BH164" s="283">
        <v>1</v>
      </c>
      <c r="BI164" s="283">
        <f t="shared" si="73"/>
        <v>641.81516505439993</v>
      </c>
      <c r="BJ164" s="283"/>
      <c r="BK164" s="283">
        <v>1</v>
      </c>
      <c r="BL164" s="283">
        <f t="shared" si="74"/>
        <v>641.81516505439993</v>
      </c>
      <c r="BM164" s="243"/>
      <c r="BN164" s="244"/>
    </row>
    <row r="165" spans="1:66" ht="18" x14ac:dyDescent="0.2">
      <c r="A165" s="188" t="str">
        <f>[1]COU!$B169</f>
        <v>Servicios de publicidad, provisión de espacios de publicidad y estudios de mercado</v>
      </c>
      <c r="B165" s="189" t="str">
        <f>[1]COU!$A169</f>
        <v>NP160</v>
      </c>
      <c r="C165" s="190"/>
      <c r="D165" s="191">
        <f>[1]COU!$EY169-[1]EQOUN!$DI169</f>
        <v>17593.036787034802</v>
      </c>
      <c r="E165" s="233">
        <f>[1]COU!$EY169/[1]COU!$FA169</f>
        <v>5.2013431035557202E-2</v>
      </c>
      <c r="F165" s="234">
        <f>[1]EQOUM!U169/[1]COU!FA169</f>
        <v>5.2013431035557202E-2</v>
      </c>
      <c r="G165" s="234">
        <f>[1]EQOUN!DI169/[1]COU!FA169</f>
        <v>2.2442983175866289E-3</v>
      </c>
      <c r="H165" s="192">
        <f>IF([1]COU!$ET169&gt;0,[1]EQOUN!$DI169/[1]COU!$ET169,0)</f>
        <v>2.3674368298680065E-3</v>
      </c>
      <c r="I165" s="192">
        <f>([1]EQOUN!$DI169-[1]COU!$EY169)/[1]COU!$FA169</f>
        <v>-4.9769132717970579E-2</v>
      </c>
      <c r="J165" s="192" t="str">
        <f t="shared" si="58"/>
        <v>AMBOS</v>
      </c>
      <c r="K165" s="192" t="str">
        <f t="shared" si="51"/>
        <v>No transable</v>
      </c>
      <c r="L165" s="235">
        <v>1</v>
      </c>
      <c r="M165" s="192" t="str">
        <f t="shared" si="52"/>
        <v>Transable</v>
      </c>
      <c r="N165" s="235">
        <f t="shared" si="53"/>
        <v>0</v>
      </c>
      <c r="O165" s="247" t="str">
        <f t="shared" si="54"/>
        <v>Transable</v>
      </c>
      <c r="P165" s="195" t="str">
        <f t="shared" si="59"/>
        <v>AMBOS</v>
      </c>
      <c r="Q165" s="237">
        <f t="shared" si="60"/>
        <v>0</v>
      </c>
      <c r="R165" s="195">
        <f t="shared" si="55"/>
        <v>0</v>
      </c>
      <c r="S165" s="195">
        <f t="shared" si="56"/>
        <v>0</v>
      </c>
      <c r="T165" s="195">
        <f t="shared" si="57"/>
        <v>0</v>
      </c>
      <c r="U165" s="195">
        <f>IF(Q165=1,D165/[1]COU!FA169,0)</f>
        <v>0</v>
      </c>
      <c r="V165" s="196"/>
      <c r="W165" s="195">
        <f>[1]COU!$FE169/[1]COU!$FA169</f>
        <v>0</v>
      </c>
      <c r="X165" s="195">
        <f>[1]COU!$FB169/[1]COU!$FA169</f>
        <v>7.0920668170725717E-2</v>
      </c>
      <c r="Y165" s="195">
        <f>IF([1]EQOUN!DI169&gt;0,[1]COU!FD169/[1]EQOUN!DI169,0)</f>
        <v>0</v>
      </c>
      <c r="Z165" s="195">
        <f>IF([1]EQOUN!DI169&gt;0,[1]COU!$FG$10/[1]EQOUN!DI169,0)</f>
        <v>0</v>
      </c>
      <c r="AA165" s="197">
        <f>IF([1]COU!$EY169&gt;0,[1]COU!$FC169/[1]COU!$EY169,0)</f>
        <v>0</v>
      </c>
      <c r="AB165" s="195"/>
      <c r="AC165" s="197">
        <f>IF([1]COU!EY169&gt;0,[1]EQOUM!N169/[1]COU!EY169,0)</f>
        <v>0</v>
      </c>
      <c r="AD165" s="197">
        <f>IF([1]EQOUN!DJ169&gt;0,[1]EQOUN!DP169/[1]EQOUN!DJ169,0)</f>
        <v>0</v>
      </c>
      <c r="AE165" s="197">
        <f>IF([1]EQOUN!F169&gt;0,[1]EQOUN!N169/[1]EQOUN!F169,0)</f>
        <v>0</v>
      </c>
      <c r="AF165" s="195">
        <f>[1]COU!$FJ169/[1]COU!$FA169</f>
        <v>0</v>
      </c>
      <c r="AG165" s="196"/>
      <c r="AH165" s="238">
        <f t="shared" si="61"/>
        <v>1.06451132</v>
      </c>
      <c r="AI165" s="238">
        <f t="shared" si="62"/>
        <v>602.91999999999996</v>
      </c>
      <c r="AJ165" s="238">
        <f t="shared" si="63"/>
        <v>641.81516505439993</v>
      </c>
      <c r="AK165" s="156"/>
      <c r="AL165" s="239">
        <v>1</v>
      </c>
      <c r="AM165" s="280">
        <f t="shared" si="64"/>
        <v>641.81516505439993</v>
      </c>
      <c r="AN165" s="280">
        <f t="shared" si="65"/>
        <v>602.91999999999996</v>
      </c>
      <c r="AO165" s="280"/>
      <c r="AP165" s="280">
        <v>1</v>
      </c>
      <c r="AQ165" s="280">
        <f t="shared" si="66"/>
        <v>641.81516505439993</v>
      </c>
      <c r="AR165" s="280">
        <f t="shared" si="67"/>
        <v>602.91999999999996</v>
      </c>
      <c r="AS165" s="280"/>
      <c r="AT165" s="280">
        <v>1</v>
      </c>
      <c r="AU165" s="280">
        <f t="shared" si="68"/>
        <v>641.81516505439993</v>
      </c>
      <c r="AV165" s="280">
        <f t="shared" si="69"/>
        <v>602.91999999999996</v>
      </c>
      <c r="AW165" s="280"/>
      <c r="AX165" s="280">
        <v>1</v>
      </c>
      <c r="AY165" s="280">
        <f t="shared" si="70"/>
        <v>641.81516505439993</v>
      </c>
      <c r="AZ165" s="240">
        <f t="shared" si="75"/>
        <v>602.91999999999996</v>
      </c>
      <c r="BA165" s="241"/>
      <c r="BB165" s="242">
        <v>1</v>
      </c>
      <c r="BC165" s="283">
        <f t="shared" si="71"/>
        <v>641.81516505439993</v>
      </c>
      <c r="BD165" s="283"/>
      <c r="BE165" s="283">
        <v>1</v>
      </c>
      <c r="BF165" s="283">
        <f t="shared" si="72"/>
        <v>641.81516505439993</v>
      </c>
      <c r="BG165" s="283"/>
      <c r="BH165" s="283">
        <v>1</v>
      </c>
      <c r="BI165" s="283">
        <f t="shared" si="73"/>
        <v>641.81516505439993</v>
      </c>
      <c r="BJ165" s="283"/>
      <c r="BK165" s="283">
        <v>1</v>
      </c>
      <c r="BL165" s="283">
        <f t="shared" si="74"/>
        <v>641.81516505439993</v>
      </c>
      <c r="BM165" s="243"/>
      <c r="BN165" s="244"/>
    </row>
    <row r="166" spans="1:66" ht="18" x14ac:dyDescent="0.2">
      <c r="A166" s="188" t="str">
        <f>[1]COU!$B170</f>
        <v>Otros servicios profesionales, científicos y técnicos</v>
      </c>
      <c r="B166" s="189" t="str">
        <f>[1]COU!$A170</f>
        <v>NP161</v>
      </c>
      <c r="C166" s="190"/>
      <c r="D166" s="191">
        <f>[1]COU!$EY170-[1]EQOUN!$DI170</f>
        <v>-40133.8893942</v>
      </c>
      <c r="E166" s="233">
        <f>[1]COU!$EY170/[1]COU!$FA170</f>
        <v>0.15226405410567789</v>
      </c>
      <c r="F166" s="234">
        <f>[1]EQOUM!U170/[1]COU!FA170</f>
        <v>0.14766277778247242</v>
      </c>
      <c r="G166" s="234">
        <f>[1]EQOUN!DI170/[1]COU!FA170</f>
        <v>0.30106429122410061</v>
      </c>
      <c r="H166" s="192">
        <f>IF([1]COU!$ET170&gt;0,[1]EQOUN!$DI170/[1]COU!$ET170,0)</f>
        <v>0.35513923018386551</v>
      </c>
      <c r="I166" s="192">
        <f>([1]EQOUN!$DI170-[1]COU!$EY170)/[1]COU!$FA170</f>
        <v>0.14880023711842272</v>
      </c>
      <c r="J166" s="192" t="str">
        <f t="shared" si="58"/>
        <v>EXPORTABLE</v>
      </c>
      <c r="K166" s="192" t="str">
        <f t="shared" si="51"/>
        <v>Transable</v>
      </c>
      <c r="L166" s="235"/>
      <c r="M166" s="192" t="str">
        <f t="shared" si="52"/>
        <v>Transable</v>
      </c>
      <c r="N166" s="235">
        <f t="shared" si="53"/>
        <v>0</v>
      </c>
      <c r="O166" s="247" t="str">
        <f t="shared" si="54"/>
        <v>Transable</v>
      </c>
      <c r="P166" s="195" t="str">
        <f t="shared" si="59"/>
        <v>EXPORTABLE</v>
      </c>
      <c r="Q166" s="237">
        <f t="shared" si="60"/>
        <v>0</v>
      </c>
      <c r="R166" s="195">
        <f t="shared" si="55"/>
        <v>0</v>
      </c>
      <c r="S166" s="195">
        <f t="shared" si="56"/>
        <v>0</v>
      </c>
      <c r="T166" s="195">
        <f t="shared" si="57"/>
        <v>0</v>
      </c>
      <c r="U166" s="195">
        <f>IF(Q166=1,D166/[1]COU!FA170,0)</f>
        <v>0</v>
      </c>
      <c r="V166" s="196"/>
      <c r="W166" s="195">
        <f>[1]COU!$FE170/[1]COU!$FA170</f>
        <v>0</v>
      </c>
      <c r="X166" s="195">
        <f>[1]COU!$FB170/[1]COU!$FA170</f>
        <v>4.8791746319323966E-4</v>
      </c>
      <c r="Y166" s="195">
        <f>IF([1]EQOUN!DI170&gt;0,[1]COU!FD170/[1]EQOUN!DI170,0)</f>
        <v>0</v>
      </c>
      <c r="Z166" s="195">
        <f>IF([1]EQOUN!DI170&gt;0,[1]COU!$FG$10/[1]EQOUN!DI170,0)</f>
        <v>0</v>
      </c>
      <c r="AA166" s="197">
        <f>IF([1]COU!$EY170&gt;0,[1]COU!$FC170/[1]COU!$EY170,0)</f>
        <v>0</v>
      </c>
      <c r="AB166" s="195"/>
      <c r="AC166" s="197">
        <f>IF([1]COU!EY170&gt;0,[1]EQOUM!N170/[1]COU!EY170,0)</f>
        <v>0</v>
      </c>
      <c r="AD166" s="197">
        <f>IF([1]EQOUN!DJ170&gt;0,[1]EQOUN!DP170/[1]EQOUN!DJ170,0)</f>
        <v>0</v>
      </c>
      <c r="AE166" s="197">
        <f>IF([1]EQOUN!F170&gt;0,[1]EQOUN!N170/[1]EQOUN!F170,0)</f>
        <v>0</v>
      </c>
      <c r="AF166" s="195">
        <f>[1]COU!$FJ170/[1]COU!$FA170</f>
        <v>0</v>
      </c>
      <c r="AG166" s="196"/>
      <c r="AH166" s="238">
        <f t="shared" si="61"/>
        <v>1.06451132</v>
      </c>
      <c r="AI166" s="238">
        <f t="shared" si="62"/>
        <v>602.91999999999996</v>
      </c>
      <c r="AJ166" s="238">
        <f t="shared" si="63"/>
        <v>641.81516505439993</v>
      </c>
      <c r="AK166" s="156"/>
      <c r="AL166" s="239">
        <v>1</v>
      </c>
      <c r="AM166" s="280" t="str">
        <f t="shared" si="64"/>
        <v>-</v>
      </c>
      <c r="AN166" s="280" t="str">
        <f t="shared" si="65"/>
        <v>-</v>
      </c>
      <c r="AO166" s="280"/>
      <c r="AP166" s="280">
        <v>1</v>
      </c>
      <c r="AQ166" s="280" t="str">
        <f t="shared" si="66"/>
        <v>-</v>
      </c>
      <c r="AR166" s="280" t="str">
        <f t="shared" si="67"/>
        <v>-</v>
      </c>
      <c r="AS166" s="280"/>
      <c r="AT166" s="280">
        <v>1</v>
      </c>
      <c r="AU166" s="280">
        <f t="shared" si="68"/>
        <v>641.81516505439993</v>
      </c>
      <c r="AV166" s="280">
        <f t="shared" si="69"/>
        <v>602.91999999999996</v>
      </c>
      <c r="AW166" s="280"/>
      <c r="AX166" s="280">
        <v>1</v>
      </c>
      <c r="AY166" s="280">
        <f t="shared" si="70"/>
        <v>641.81516505439993</v>
      </c>
      <c r="AZ166" s="240">
        <f t="shared" si="75"/>
        <v>602.91999999999996</v>
      </c>
      <c r="BA166" s="241"/>
      <c r="BB166" s="242">
        <v>1</v>
      </c>
      <c r="BC166" s="283" t="str">
        <f t="shared" si="71"/>
        <v>-</v>
      </c>
      <c r="BD166" s="283"/>
      <c r="BE166" s="283">
        <v>1</v>
      </c>
      <c r="BF166" s="283" t="str">
        <f t="shared" si="72"/>
        <v>-</v>
      </c>
      <c r="BG166" s="283"/>
      <c r="BH166" s="283">
        <v>1</v>
      </c>
      <c r="BI166" s="283">
        <f t="shared" si="73"/>
        <v>641.81516505439993</v>
      </c>
      <c r="BJ166" s="283"/>
      <c r="BK166" s="283">
        <v>1</v>
      </c>
      <c r="BL166" s="283">
        <f t="shared" si="74"/>
        <v>641.81516505439993</v>
      </c>
      <c r="BM166" s="243"/>
      <c r="BN166" s="244"/>
    </row>
    <row r="167" spans="1:66" ht="18" x14ac:dyDescent="0.2">
      <c r="A167" s="188" t="str">
        <f>[1]COU!$B171</f>
        <v>Servicios veterinarios</v>
      </c>
      <c r="B167" s="189" t="str">
        <f>[1]COU!$A171</f>
        <v>NP162</v>
      </c>
      <c r="C167" s="190"/>
      <c r="D167" s="191">
        <f>[1]COU!$EY171-[1]EQOUN!$DI171</f>
        <v>0</v>
      </c>
      <c r="E167" s="233">
        <f>[1]COU!$EY171/[1]COU!$FA171</f>
        <v>0</v>
      </c>
      <c r="F167" s="234">
        <f>[1]EQOUM!U171/[1]COU!FA171</f>
        <v>0</v>
      </c>
      <c r="G167" s="234">
        <f>[1]EQOUN!DI171/[1]COU!FA171</f>
        <v>0</v>
      </c>
      <c r="H167" s="192">
        <f>IF([1]COU!$ET171&gt;0,[1]EQOUN!$DI171/[1]COU!$ET171,0)</f>
        <v>0</v>
      </c>
      <c r="I167" s="192">
        <f>([1]EQOUN!$DI171-[1]COU!$EY171)/[1]COU!$FA171</f>
        <v>0</v>
      </c>
      <c r="J167" s="192" t="str">
        <f t="shared" si="58"/>
        <v>AMBOS</v>
      </c>
      <c r="K167" s="192" t="str">
        <f t="shared" si="51"/>
        <v>No transable</v>
      </c>
      <c r="L167" s="235">
        <v>1</v>
      </c>
      <c r="M167" s="192" t="str">
        <f t="shared" si="52"/>
        <v>Transable</v>
      </c>
      <c r="N167" s="235">
        <f t="shared" si="53"/>
        <v>1</v>
      </c>
      <c r="O167" s="247" t="str">
        <f t="shared" si="54"/>
        <v>No Transable</v>
      </c>
      <c r="P167" s="195" t="str">
        <f t="shared" si="59"/>
        <v>No Transable</v>
      </c>
      <c r="Q167" s="237">
        <f t="shared" si="60"/>
        <v>1</v>
      </c>
      <c r="R167" s="195">
        <f t="shared" si="55"/>
        <v>0</v>
      </c>
      <c r="S167" s="195">
        <f t="shared" si="56"/>
        <v>0</v>
      </c>
      <c r="T167" s="195">
        <f t="shared" si="57"/>
        <v>0</v>
      </c>
      <c r="U167" s="195">
        <f>IF(Q167=1,D167/[1]COU!FA171,0)</f>
        <v>0</v>
      </c>
      <c r="V167" s="196"/>
      <c r="W167" s="195">
        <f>[1]COU!$FE171/[1]COU!$FA171</f>
        <v>0</v>
      </c>
      <c r="X167" s="195">
        <f>[1]COU!$FB171/[1]COU!$FA171</f>
        <v>0</v>
      </c>
      <c r="Y167" s="195">
        <f>IF([1]EQOUN!DI171&gt;0,[1]COU!FD171/[1]EQOUN!DI171,0)</f>
        <v>0</v>
      </c>
      <c r="Z167" s="195">
        <f>IF([1]EQOUN!DI171&gt;0,[1]COU!$FG$10/[1]EQOUN!DI171,0)</f>
        <v>0</v>
      </c>
      <c r="AA167" s="197">
        <f>IF([1]COU!$EY171&gt;0,[1]COU!$FC171/[1]COU!$EY171,0)</f>
        <v>0</v>
      </c>
      <c r="AB167" s="195"/>
      <c r="AC167" s="197">
        <f>IF([1]COU!EY171&gt;0,[1]EQOUM!N171/[1]COU!EY171,0)</f>
        <v>0</v>
      </c>
      <c r="AD167" s="197">
        <f>IF([1]EQOUN!DJ171&gt;0,[1]EQOUN!DP171/[1]EQOUN!DJ171,0)</f>
        <v>0</v>
      </c>
      <c r="AE167" s="197">
        <f>IF([1]EQOUN!F171&gt;0,[1]EQOUN!N171/[1]EQOUN!F171,0)</f>
        <v>0</v>
      </c>
      <c r="AF167" s="195">
        <f>[1]COU!$FJ171/[1]COU!$FA171</f>
        <v>0</v>
      </c>
      <c r="AG167" s="196"/>
      <c r="AH167" s="238">
        <f t="shared" si="61"/>
        <v>1.06451132</v>
      </c>
      <c r="AI167" s="238">
        <f t="shared" si="62"/>
        <v>602.91999999999996</v>
      </c>
      <c r="AJ167" s="238">
        <f t="shared" si="63"/>
        <v>641.81516505439993</v>
      </c>
      <c r="AK167" s="156"/>
      <c r="AL167" s="239">
        <v>1</v>
      </c>
      <c r="AM167" s="280" t="str">
        <f t="shared" si="64"/>
        <v>-</v>
      </c>
      <c r="AN167" s="280" t="str">
        <f t="shared" si="65"/>
        <v>-</v>
      </c>
      <c r="AO167" s="280"/>
      <c r="AP167" s="280">
        <v>1</v>
      </c>
      <c r="AQ167" s="280" t="str">
        <f t="shared" si="66"/>
        <v>-</v>
      </c>
      <c r="AR167" s="280" t="str">
        <f t="shared" si="67"/>
        <v>-</v>
      </c>
      <c r="AS167" s="280"/>
      <c r="AT167" s="280">
        <v>1</v>
      </c>
      <c r="AU167" s="280" t="str">
        <f t="shared" si="68"/>
        <v>-</v>
      </c>
      <c r="AV167" s="280" t="str">
        <f t="shared" si="69"/>
        <v>-</v>
      </c>
      <c r="AW167" s="280"/>
      <c r="AX167" s="280">
        <v>1</v>
      </c>
      <c r="AY167" s="280" t="str">
        <f t="shared" si="70"/>
        <v>-</v>
      </c>
      <c r="AZ167" s="240" t="str">
        <f t="shared" si="75"/>
        <v>-</v>
      </c>
      <c r="BA167" s="241"/>
      <c r="BB167" s="242">
        <v>1</v>
      </c>
      <c r="BC167" s="283" t="str">
        <f t="shared" si="71"/>
        <v>-</v>
      </c>
      <c r="BD167" s="283"/>
      <c r="BE167" s="283">
        <v>1</v>
      </c>
      <c r="BF167" s="283" t="str">
        <f t="shared" si="72"/>
        <v>-</v>
      </c>
      <c r="BG167" s="283"/>
      <c r="BH167" s="283">
        <v>1</v>
      </c>
      <c r="BI167" s="283" t="str">
        <f t="shared" si="73"/>
        <v>-</v>
      </c>
      <c r="BJ167" s="283"/>
      <c r="BK167" s="283">
        <v>1</v>
      </c>
      <c r="BL167" s="283" t="str">
        <f t="shared" si="74"/>
        <v>-</v>
      </c>
      <c r="BM167" s="243"/>
      <c r="BN167" s="244"/>
    </row>
    <row r="168" spans="1:66" ht="18" x14ac:dyDescent="0.2">
      <c r="A168" s="188" t="str">
        <f>[1]COU!$B172</f>
        <v>Servicios de alquiler de automotores, maquinaria y equipo</v>
      </c>
      <c r="B168" s="189" t="str">
        <f>[1]COU!$A172</f>
        <v>NP163</v>
      </c>
      <c r="C168" s="190"/>
      <c r="D168" s="191">
        <f>[1]COU!$EY172-[1]EQOUN!$DI172</f>
        <v>-44909.793084960344</v>
      </c>
      <c r="E168" s="233">
        <f>[1]COU!$EY172/[1]COU!$FA172</f>
        <v>5.2947862025461159E-2</v>
      </c>
      <c r="F168" s="234">
        <f>[1]EQOUM!U172/[1]COU!FA172</f>
        <v>5.0594638010428461E-2</v>
      </c>
      <c r="G168" s="234">
        <f>[1]EQOUN!DI172/[1]COU!FA172</f>
        <v>0.15682891914146382</v>
      </c>
      <c r="H168" s="192">
        <f>IF([1]COU!$ET172&gt;0,[1]EQOUN!$DI172/[1]COU!$ET172,0)</f>
        <v>0.16559692212603411</v>
      </c>
      <c r="I168" s="192">
        <f>([1]EQOUN!$DI172-[1]COU!$EY172)/[1]COU!$FA172</f>
        <v>0.10388105711600266</v>
      </c>
      <c r="J168" s="192" t="str">
        <f t="shared" si="58"/>
        <v>EXPORTABLE</v>
      </c>
      <c r="K168" s="192" t="str">
        <f t="shared" si="51"/>
        <v>No transable</v>
      </c>
      <c r="L168" s="235">
        <v>1</v>
      </c>
      <c r="M168" s="192" t="str">
        <f t="shared" si="52"/>
        <v>Transable</v>
      </c>
      <c r="N168" s="235">
        <f t="shared" si="53"/>
        <v>0</v>
      </c>
      <c r="O168" s="247" t="str">
        <f t="shared" si="54"/>
        <v>Transable</v>
      </c>
      <c r="P168" s="195" t="str">
        <f t="shared" si="59"/>
        <v>EXPORTABLE</v>
      </c>
      <c r="Q168" s="237">
        <f t="shared" si="60"/>
        <v>0</v>
      </c>
      <c r="R168" s="195">
        <f t="shared" si="55"/>
        <v>0</v>
      </c>
      <c r="S168" s="195">
        <f t="shared" si="56"/>
        <v>0</v>
      </c>
      <c r="T168" s="195">
        <f t="shared" si="57"/>
        <v>0</v>
      </c>
      <c r="U168" s="195">
        <f>IF(Q168=1,D168/[1]COU!FA172,0)</f>
        <v>0</v>
      </c>
      <c r="V168" s="196"/>
      <c r="W168" s="195">
        <f>[1]COU!$FE172/[1]COU!$FA172</f>
        <v>0</v>
      </c>
      <c r="X168" s="195">
        <f>[1]COU!$FB172/[1]COU!$FA172</f>
        <v>0</v>
      </c>
      <c r="Y168" s="195">
        <f>IF([1]EQOUN!DI172&gt;0,[1]COU!FD172/[1]EQOUN!DI172,0)</f>
        <v>0</v>
      </c>
      <c r="Z168" s="195">
        <f>IF([1]EQOUN!DI172&gt;0,[1]COU!$FG$10/[1]EQOUN!DI172,0)</f>
        <v>0</v>
      </c>
      <c r="AA168" s="197">
        <f>IF([1]COU!$EY172&gt;0,[1]COU!$FC172/[1]COU!$EY172,0)</f>
        <v>0</v>
      </c>
      <c r="AB168" s="195"/>
      <c r="AC168" s="197">
        <f>IF([1]COU!EY172&gt;0,[1]EQOUM!N172/[1]COU!EY172,0)</f>
        <v>0</v>
      </c>
      <c r="AD168" s="197">
        <f>IF([1]EQOUN!DJ172&gt;0,[1]EQOUN!DP172/[1]EQOUN!DJ172,0)</f>
        <v>0</v>
      </c>
      <c r="AE168" s="197">
        <f>IF([1]EQOUN!F172&gt;0,[1]EQOUN!N172/[1]EQOUN!F172,0)</f>
        <v>0</v>
      </c>
      <c r="AF168" s="195">
        <f>[1]COU!$FJ172/[1]COU!$FA172</f>
        <v>0</v>
      </c>
      <c r="AG168" s="196"/>
      <c r="AH168" s="238">
        <f t="shared" si="61"/>
        <v>1.06451132</v>
      </c>
      <c r="AI168" s="238">
        <f t="shared" si="62"/>
        <v>602.91999999999996</v>
      </c>
      <c r="AJ168" s="238">
        <f t="shared" si="63"/>
        <v>641.81516505439993</v>
      </c>
      <c r="AK168" s="156"/>
      <c r="AL168" s="239">
        <v>1</v>
      </c>
      <c r="AM168" s="280" t="str">
        <f t="shared" si="64"/>
        <v>-</v>
      </c>
      <c r="AN168" s="280" t="str">
        <f t="shared" si="65"/>
        <v>-</v>
      </c>
      <c r="AO168" s="280"/>
      <c r="AP168" s="280">
        <v>1</v>
      </c>
      <c r="AQ168" s="280" t="str">
        <f t="shared" si="66"/>
        <v>-</v>
      </c>
      <c r="AR168" s="280" t="str">
        <f t="shared" si="67"/>
        <v>-</v>
      </c>
      <c r="AS168" s="280"/>
      <c r="AT168" s="280">
        <v>1</v>
      </c>
      <c r="AU168" s="280">
        <f t="shared" si="68"/>
        <v>641.81516505439993</v>
      </c>
      <c r="AV168" s="280">
        <f t="shared" si="69"/>
        <v>602.91999999999996</v>
      </c>
      <c r="AW168" s="280"/>
      <c r="AX168" s="280">
        <v>1</v>
      </c>
      <c r="AY168" s="280">
        <f t="shared" si="70"/>
        <v>641.81516505439993</v>
      </c>
      <c r="AZ168" s="240">
        <f t="shared" si="75"/>
        <v>602.91999999999996</v>
      </c>
      <c r="BA168" s="241"/>
      <c r="BB168" s="242">
        <v>1</v>
      </c>
      <c r="BC168" s="283" t="str">
        <f t="shared" si="71"/>
        <v>-</v>
      </c>
      <c r="BD168" s="283"/>
      <c r="BE168" s="283">
        <v>1</v>
      </c>
      <c r="BF168" s="283" t="str">
        <f t="shared" si="72"/>
        <v>-</v>
      </c>
      <c r="BG168" s="283"/>
      <c r="BH168" s="283">
        <v>1</v>
      </c>
      <c r="BI168" s="283">
        <f t="shared" si="73"/>
        <v>641.81516505439993</v>
      </c>
      <c r="BJ168" s="283"/>
      <c r="BK168" s="283">
        <v>1</v>
      </c>
      <c r="BL168" s="283">
        <f t="shared" si="74"/>
        <v>641.81516505439993</v>
      </c>
      <c r="BM168" s="243"/>
      <c r="BN168" s="244"/>
    </row>
    <row r="169" spans="1:66" ht="18" x14ac:dyDescent="0.2">
      <c r="A169" s="188" t="str">
        <f>[1]COU!$B173</f>
        <v>Alquiler y arrendamiento de licencias, derechos de autor, patentes y franquicias</v>
      </c>
      <c r="B169" s="189" t="str">
        <f>[1]COU!$A173</f>
        <v>NP164</v>
      </c>
      <c r="C169" s="190"/>
      <c r="D169" s="191">
        <f>[1]COU!$EY173-[1]EQOUN!$DI173</f>
        <v>30385.765582499997</v>
      </c>
      <c r="E169" s="233">
        <f>[1]COU!$EY173/[1]COU!$FA173</f>
        <v>0.36167678313250379</v>
      </c>
      <c r="F169" s="234">
        <f>[1]EQOUM!U173/[1]COU!FA173</f>
        <v>0.36167678313250379</v>
      </c>
      <c r="G169" s="234">
        <f>[1]EQOUN!DI173/[1]COU!FA173</f>
        <v>0</v>
      </c>
      <c r="H169" s="192">
        <f>IF([1]COU!$ET173&gt;0,[1]EQOUN!$DI173/[1]COU!$ET173,0)</f>
        <v>0</v>
      </c>
      <c r="I169" s="192">
        <f>([1]EQOUN!$DI173-[1]COU!$EY173)/[1]COU!$FA173</f>
        <v>-0.36167678313250379</v>
      </c>
      <c r="J169" s="192" t="str">
        <f t="shared" si="58"/>
        <v>IMPORTABLE</v>
      </c>
      <c r="K169" s="192" t="str">
        <f t="shared" si="51"/>
        <v>No transable</v>
      </c>
      <c r="L169" s="235">
        <v>1</v>
      </c>
      <c r="M169" s="192" t="str">
        <f t="shared" si="52"/>
        <v>Transable</v>
      </c>
      <c r="N169" s="235">
        <f t="shared" si="53"/>
        <v>0</v>
      </c>
      <c r="O169" s="247" t="str">
        <f t="shared" si="54"/>
        <v>Transable</v>
      </c>
      <c r="P169" s="195" t="str">
        <f t="shared" si="59"/>
        <v>IMPORTABLE</v>
      </c>
      <c r="Q169" s="237">
        <f t="shared" si="60"/>
        <v>0</v>
      </c>
      <c r="R169" s="195">
        <f t="shared" si="55"/>
        <v>0</v>
      </c>
      <c r="S169" s="195">
        <f t="shared" si="56"/>
        <v>0</v>
      </c>
      <c r="T169" s="195">
        <f t="shared" si="57"/>
        <v>0</v>
      </c>
      <c r="U169" s="195">
        <f>IF(Q169=1,D169/[1]COU!FA173,0)</f>
        <v>0</v>
      </c>
      <c r="V169" s="196"/>
      <c r="W169" s="195">
        <f>[1]COU!$FE173/[1]COU!$FA173</f>
        <v>0</v>
      </c>
      <c r="X169" s="195">
        <f>[1]COU!$FB173/[1]COU!$FA173</f>
        <v>0</v>
      </c>
      <c r="Y169" s="195">
        <f>IF([1]EQOUN!DI173&gt;0,[1]COU!FD173/[1]EQOUN!DI173,0)</f>
        <v>0</v>
      </c>
      <c r="Z169" s="195">
        <f>IF([1]EQOUN!DI173&gt;0,[1]COU!$FG$10/[1]EQOUN!DI173,0)</f>
        <v>0</v>
      </c>
      <c r="AA169" s="197">
        <f>IF([1]COU!$EY173&gt;0,[1]COU!$FC173/[1]COU!$EY173,0)</f>
        <v>0</v>
      </c>
      <c r="AB169" s="195"/>
      <c r="AC169" s="197">
        <f>IF([1]COU!EY173&gt;0,[1]EQOUM!N173/[1]COU!EY173,0)</f>
        <v>0</v>
      </c>
      <c r="AD169" s="197">
        <f>IF([1]EQOUN!DJ173&gt;0,[1]EQOUN!DP173/[1]EQOUN!DJ173,0)</f>
        <v>0</v>
      </c>
      <c r="AE169" s="197">
        <f>IF([1]EQOUN!F173&gt;0,[1]EQOUN!N173/[1]EQOUN!F173,0)</f>
        <v>0</v>
      </c>
      <c r="AF169" s="195">
        <f>[1]COU!$FJ173/[1]COU!$FA173</f>
        <v>0</v>
      </c>
      <c r="AG169" s="196"/>
      <c r="AH169" s="238">
        <f t="shared" si="61"/>
        <v>1.06451132</v>
      </c>
      <c r="AI169" s="238">
        <f t="shared" si="62"/>
        <v>602.91999999999996</v>
      </c>
      <c r="AJ169" s="238">
        <f t="shared" si="63"/>
        <v>641.81516505439993</v>
      </c>
      <c r="AK169" s="156"/>
      <c r="AL169" s="239">
        <v>1</v>
      </c>
      <c r="AM169" s="280">
        <f t="shared" si="64"/>
        <v>641.81516505439993</v>
      </c>
      <c r="AN169" s="280">
        <f t="shared" si="65"/>
        <v>602.91999999999996</v>
      </c>
      <c r="AO169" s="280"/>
      <c r="AP169" s="280">
        <v>1</v>
      </c>
      <c r="AQ169" s="280">
        <f t="shared" si="66"/>
        <v>641.81516505439993</v>
      </c>
      <c r="AR169" s="280">
        <f t="shared" si="67"/>
        <v>602.91999999999996</v>
      </c>
      <c r="AS169" s="280"/>
      <c r="AT169" s="280">
        <v>1</v>
      </c>
      <c r="AU169" s="280" t="str">
        <f t="shared" si="68"/>
        <v>-</v>
      </c>
      <c r="AV169" s="280" t="str">
        <f t="shared" si="69"/>
        <v>-</v>
      </c>
      <c r="AW169" s="280"/>
      <c r="AX169" s="280">
        <v>1</v>
      </c>
      <c r="AY169" s="280" t="str">
        <f t="shared" si="70"/>
        <v>-</v>
      </c>
      <c r="AZ169" s="240" t="str">
        <f t="shared" si="75"/>
        <v>-</v>
      </c>
      <c r="BA169" s="241"/>
      <c r="BB169" s="242">
        <v>1</v>
      </c>
      <c r="BC169" s="283">
        <f t="shared" si="71"/>
        <v>641.81516505439993</v>
      </c>
      <c r="BD169" s="283"/>
      <c r="BE169" s="283">
        <v>1</v>
      </c>
      <c r="BF169" s="283">
        <f t="shared" si="72"/>
        <v>641.81516505439993</v>
      </c>
      <c r="BG169" s="283"/>
      <c r="BH169" s="283">
        <v>1</v>
      </c>
      <c r="BI169" s="283" t="str">
        <f t="shared" si="73"/>
        <v>-</v>
      </c>
      <c r="BJ169" s="283"/>
      <c r="BK169" s="283">
        <v>1</v>
      </c>
      <c r="BL169" s="283" t="str">
        <f t="shared" si="74"/>
        <v>-</v>
      </c>
      <c r="BM169" s="243"/>
      <c r="BN169" s="244"/>
    </row>
    <row r="170" spans="1:66" ht="18" x14ac:dyDescent="0.2">
      <c r="A170" s="188" t="str">
        <f>[1]COU!$B174</f>
        <v>Otros servicios de alquiler</v>
      </c>
      <c r="B170" s="189" t="str">
        <f>[1]COU!$A174</f>
        <v>NP165</v>
      </c>
      <c r="C170" s="190"/>
      <c r="D170" s="191">
        <f>[1]COU!$EY174-[1]EQOUN!$DI174</f>
        <v>0</v>
      </c>
      <c r="E170" s="233">
        <f>[1]COU!$EY174/[1]COU!$FA174</f>
        <v>0</v>
      </c>
      <c r="F170" s="234">
        <f>[1]EQOUM!U174/[1]COU!FA174</f>
        <v>0</v>
      </c>
      <c r="G170" s="234">
        <f>[1]EQOUN!DI174/[1]COU!FA174</f>
        <v>0</v>
      </c>
      <c r="H170" s="192">
        <f>IF([1]COU!$ET174&gt;0,[1]EQOUN!$DI174/[1]COU!$ET174,0)</f>
        <v>0</v>
      </c>
      <c r="I170" s="192">
        <f>([1]EQOUN!$DI174-[1]COU!$EY174)/[1]COU!$FA174</f>
        <v>0</v>
      </c>
      <c r="J170" s="192" t="str">
        <f t="shared" si="58"/>
        <v>AMBOS</v>
      </c>
      <c r="K170" s="192" t="str">
        <f t="shared" si="51"/>
        <v>No transable</v>
      </c>
      <c r="L170" s="235">
        <v>1</v>
      </c>
      <c r="M170" s="192" t="str">
        <f t="shared" si="52"/>
        <v>Transable</v>
      </c>
      <c r="N170" s="235">
        <f t="shared" si="53"/>
        <v>1</v>
      </c>
      <c r="O170" s="247" t="str">
        <f t="shared" si="54"/>
        <v>No Transable</v>
      </c>
      <c r="P170" s="195" t="str">
        <f t="shared" si="59"/>
        <v>No Transable</v>
      </c>
      <c r="Q170" s="237">
        <f t="shared" si="60"/>
        <v>1</v>
      </c>
      <c r="R170" s="195">
        <f t="shared" si="55"/>
        <v>0</v>
      </c>
      <c r="S170" s="195">
        <f t="shared" si="56"/>
        <v>0</v>
      </c>
      <c r="T170" s="195">
        <f t="shared" si="57"/>
        <v>0</v>
      </c>
      <c r="U170" s="195">
        <f>IF(Q170=1,D170/[1]COU!FA174,0)</f>
        <v>0</v>
      </c>
      <c r="V170" s="196"/>
      <c r="W170" s="195">
        <f>[1]COU!$FE174/[1]COU!$FA174</f>
        <v>0</v>
      </c>
      <c r="X170" s="195">
        <f>[1]COU!$FB174/[1]COU!$FA174</f>
        <v>0</v>
      </c>
      <c r="Y170" s="195">
        <f>IF([1]EQOUN!DI174&gt;0,[1]COU!FD174/[1]EQOUN!DI174,0)</f>
        <v>0</v>
      </c>
      <c r="Z170" s="195">
        <f>IF([1]EQOUN!DI174&gt;0,[1]COU!$FG$10/[1]EQOUN!DI174,0)</f>
        <v>0</v>
      </c>
      <c r="AA170" s="197">
        <f>IF([1]COU!$EY174&gt;0,[1]COU!$FC174/[1]COU!$EY174,0)</f>
        <v>0</v>
      </c>
      <c r="AB170" s="195"/>
      <c r="AC170" s="197">
        <f>IF([1]COU!EY174&gt;0,[1]EQOUM!N174/[1]COU!EY174,0)</f>
        <v>0</v>
      </c>
      <c r="AD170" s="197">
        <f>IF([1]EQOUN!DJ174&gt;0,[1]EQOUN!DP174/[1]EQOUN!DJ174,0)</f>
        <v>0</v>
      </c>
      <c r="AE170" s="197">
        <f>IF([1]EQOUN!F174&gt;0,[1]EQOUN!N174/[1]EQOUN!F174,0)</f>
        <v>0</v>
      </c>
      <c r="AF170" s="195">
        <f>[1]COU!$FJ174/[1]COU!$FA174</f>
        <v>0</v>
      </c>
      <c r="AG170" s="196"/>
      <c r="AH170" s="238">
        <f t="shared" si="61"/>
        <v>1.06451132</v>
      </c>
      <c r="AI170" s="238">
        <f t="shared" si="62"/>
        <v>602.91999999999996</v>
      </c>
      <c r="AJ170" s="238">
        <f t="shared" si="63"/>
        <v>641.81516505439993</v>
      </c>
      <c r="AK170" s="156"/>
      <c r="AL170" s="239">
        <v>1</v>
      </c>
      <c r="AM170" s="280" t="str">
        <f t="shared" si="64"/>
        <v>-</v>
      </c>
      <c r="AN170" s="280" t="str">
        <f t="shared" si="65"/>
        <v>-</v>
      </c>
      <c r="AO170" s="280"/>
      <c r="AP170" s="280">
        <v>1</v>
      </c>
      <c r="AQ170" s="280" t="str">
        <f t="shared" si="66"/>
        <v>-</v>
      </c>
      <c r="AR170" s="280" t="str">
        <f t="shared" si="67"/>
        <v>-</v>
      </c>
      <c r="AS170" s="280"/>
      <c r="AT170" s="280">
        <v>1</v>
      </c>
      <c r="AU170" s="280" t="str">
        <f t="shared" si="68"/>
        <v>-</v>
      </c>
      <c r="AV170" s="280" t="str">
        <f t="shared" si="69"/>
        <v>-</v>
      </c>
      <c r="AW170" s="280"/>
      <c r="AX170" s="280">
        <v>1</v>
      </c>
      <c r="AY170" s="280" t="str">
        <f t="shared" si="70"/>
        <v>-</v>
      </c>
      <c r="AZ170" s="240" t="str">
        <f t="shared" si="75"/>
        <v>-</v>
      </c>
      <c r="BA170" s="241"/>
      <c r="BB170" s="242">
        <v>1</v>
      </c>
      <c r="BC170" s="283" t="str">
        <f t="shared" si="71"/>
        <v>-</v>
      </c>
      <c r="BD170" s="283"/>
      <c r="BE170" s="283">
        <v>1</v>
      </c>
      <c r="BF170" s="283" t="str">
        <f t="shared" si="72"/>
        <v>-</v>
      </c>
      <c r="BG170" s="283"/>
      <c r="BH170" s="283">
        <v>1</v>
      </c>
      <c r="BI170" s="283" t="str">
        <f t="shared" si="73"/>
        <v>-</v>
      </c>
      <c r="BJ170" s="283"/>
      <c r="BK170" s="283">
        <v>1</v>
      </c>
      <c r="BL170" s="283" t="str">
        <f t="shared" si="74"/>
        <v>-</v>
      </c>
      <c r="BM170" s="243"/>
      <c r="BN170" s="244"/>
    </row>
    <row r="171" spans="1:66" ht="18" x14ac:dyDescent="0.2">
      <c r="A171" s="188" t="str">
        <f>[1]COU!$B175</f>
        <v>Servicios de agencias de empleo</v>
      </c>
      <c r="B171" s="189" t="str">
        <f>[1]COU!$A175</f>
        <v>NP166</v>
      </c>
      <c r="C171" s="190"/>
      <c r="D171" s="191">
        <f>[1]COU!$EY175-[1]EQOUN!$DI175</f>
        <v>0</v>
      </c>
      <c r="E171" s="233">
        <f>[1]COU!$EY175/[1]COU!$FA175</f>
        <v>0</v>
      </c>
      <c r="F171" s="234">
        <f>[1]EQOUM!U175/[1]COU!FA175</f>
        <v>0</v>
      </c>
      <c r="G171" s="234">
        <f>[1]EQOUN!DI175/[1]COU!FA175</f>
        <v>0</v>
      </c>
      <c r="H171" s="192">
        <f>IF([1]COU!$ET175&gt;0,[1]EQOUN!$DI175/[1]COU!$ET175,0)</f>
        <v>0</v>
      </c>
      <c r="I171" s="192">
        <f>([1]EQOUN!$DI175-[1]COU!$EY175)/[1]COU!$FA175</f>
        <v>0</v>
      </c>
      <c r="J171" s="192" t="str">
        <f t="shared" si="58"/>
        <v>AMBOS</v>
      </c>
      <c r="K171" s="192" t="str">
        <f t="shared" si="51"/>
        <v>No transable</v>
      </c>
      <c r="L171" s="235">
        <v>1</v>
      </c>
      <c r="M171" s="192" t="str">
        <f t="shared" si="52"/>
        <v>Transable</v>
      </c>
      <c r="N171" s="235">
        <f t="shared" si="53"/>
        <v>1</v>
      </c>
      <c r="O171" s="247" t="str">
        <f t="shared" si="54"/>
        <v>No Transable</v>
      </c>
      <c r="P171" s="195" t="str">
        <f t="shared" si="59"/>
        <v>No Transable</v>
      </c>
      <c r="Q171" s="237">
        <f t="shared" si="60"/>
        <v>1</v>
      </c>
      <c r="R171" s="195">
        <f t="shared" si="55"/>
        <v>0</v>
      </c>
      <c r="S171" s="195">
        <f t="shared" si="56"/>
        <v>0</v>
      </c>
      <c r="T171" s="195">
        <f t="shared" si="57"/>
        <v>0</v>
      </c>
      <c r="U171" s="195">
        <f>IF(Q171=1,D171/[1]COU!FA175,0)</f>
        <v>0</v>
      </c>
      <c r="V171" s="196"/>
      <c r="W171" s="195">
        <f>[1]COU!$FE175/[1]COU!$FA175</f>
        <v>0</v>
      </c>
      <c r="X171" s="195">
        <f>[1]COU!$FB175/[1]COU!$FA175</f>
        <v>0</v>
      </c>
      <c r="Y171" s="195">
        <f>IF([1]EQOUN!DI175&gt;0,[1]COU!FD175/[1]EQOUN!DI175,0)</f>
        <v>0</v>
      </c>
      <c r="Z171" s="195">
        <f>IF([1]EQOUN!DI175&gt;0,[1]COU!$FG$10/[1]EQOUN!DI175,0)</f>
        <v>0</v>
      </c>
      <c r="AA171" s="197">
        <f>IF([1]COU!$EY175&gt;0,[1]COU!$FC175/[1]COU!$EY175,0)</f>
        <v>0</v>
      </c>
      <c r="AB171" s="195"/>
      <c r="AC171" s="197">
        <f>IF([1]COU!EY175&gt;0,[1]EQOUM!N175/[1]COU!EY175,0)</f>
        <v>0</v>
      </c>
      <c r="AD171" s="197">
        <f>IF([1]EQOUN!DJ175&gt;0,[1]EQOUN!DP175/[1]EQOUN!DJ175,0)</f>
        <v>0</v>
      </c>
      <c r="AE171" s="197">
        <f>IF([1]EQOUN!F175&gt;0,[1]EQOUN!N175/[1]EQOUN!F175,0)</f>
        <v>0</v>
      </c>
      <c r="AF171" s="195">
        <f>[1]COU!$FJ175/[1]COU!$FA175</f>
        <v>0</v>
      </c>
      <c r="AG171" s="196"/>
      <c r="AH171" s="238">
        <f t="shared" si="61"/>
        <v>1.06451132</v>
      </c>
      <c r="AI171" s="238">
        <f t="shared" si="62"/>
        <v>602.91999999999996</v>
      </c>
      <c r="AJ171" s="238">
        <f t="shared" si="63"/>
        <v>641.81516505439993</v>
      </c>
      <c r="AK171" s="156"/>
      <c r="AL171" s="239">
        <v>1</v>
      </c>
      <c r="AM171" s="280" t="str">
        <f t="shared" si="64"/>
        <v>-</v>
      </c>
      <c r="AN171" s="280" t="str">
        <f t="shared" si="65"/>
        <v>-</v>
      </c>
      <c r="AO171" s="280"/>
      <c r="AP171" s="280">
        <v>1</v>
      </c>
      <c r="AQ171" s="280" t="str">
        <f t="shared" si="66"/>
        <v>-</v>
      </c>
      <c r="AR171" s="280" t="str">
        <f t="shared" si="67"/>
        <v>-</v>
      </c>
      <c r="AS171" s="280"/>
      <c r="AT171" s="280">
        <v>1</v>
      </c>
      <c r="AU171" s="280" t="str">
        <f t="shared" si="68"/>
        <v>-</v>
      </c>
      <c r="AV171" s="280" t="str">
        <f t="shared" si="69"/>
        <v>-</v>
      </c>
      <c r="AW171" s="280"/>
      <c r="AX171" s="280">
        <v>1</v>
      </c>
      <c r="AY171" s="280" t="str">
        <f t="shared" si="70"/>
        <v>-</v>
      </c>
      <c r="AZ171" s="240" t="str">
        <f t="shared" si="75"/>
        <v>-</v>
      </c>
      <c r="BA171" s="241"/>
      <c r="BB171" s="242">
        <v>1</v>
      </c>
      <c r="BC171" s="283" t="str">
        <f t="shared" si="71"/>
        <v>-</v>
      </c>
      <c r="BD171" s="283"/>
      <c r="BE171" s="283">
        <v>1</v>
      </c>
      <c r="BF171" s="283" t="str">
        <f t="shared" si="72"/>
        <v>-</v>
      </c>
      <c r="BG171" s="283"/>
      <c r="BH171" s="283">
        <v>1</v>
      </c>
      <c r="BI171" s="283" t="str">
        <f t="shared" si="73"/>
        <v>-</v>
      </c>
      <c r="BJ171" s="283"/>
      <c r="BK171" s="283">
        <v>1</v>
      </c>
      <c r="BL171" s="283" t="str">
        <f t="shared" si="74"/>
        <v>-</v>
      </c>
      <c r="BM171" s="243"/>
      <c r="BN171" s="244"/>
    </row>
    <row r="172" spans="1:66" ht="18" x14ac:dyDescent="0.2">
      <c r="A172" s="188" t="str">
        <f>[1]COU!$B176</f>
        <v>Servicios de agencias de viajes, operadores turísticos, servicios de reservas y actividades conexas</v>
      </c>
      <c r="B172" s="189" t="str">
        <f>[1]COU!$A176</f>
        <v>NP167</v>
      </c>
      <c r="C172" s="190"/>
      <c r="D172" s="191">
        <f>[1]COU!$EY176-[1]EQOUN!$DI176</f>
        <v>-182027.15183322746</v>
      </c>
      <c r="E172" s="233">
        <f>[1]COU!$EY176/[1]COU!$FA176</f>
        <v>4.7201679675529266E-3</v>
      </c>
      <c r="F172" s="234">
        <f>[1]EQOUM!U176/[1]COU!FA176</f>
        <v>1.3151650857118973E-3</v>
      </c>
      <c r="G172" s="234">
        <f>[1]EQOUN!DI176/[1]COU!FA176</f>
        <v>0.77539790589705104</v>
      </c>
      <c r="H172" s="192">
        <f>IF([1]COU!$ET176&gt;0,[1]EQOUN!$DI176/[1]COU!$ET176,0)</f>
        <v>0.77907527204044902</v>
      </c>
      <c r="I172" s="192">
        <f>([1]EQOUN!$DI176-[1]COU!$EY176)/[1]COU!$FA176</f>
        <v>0.77067773792949823</v>
      </c>
      <c r="J172" s="192" t="str">
        <f t="shared" si="58"/>
        <v>EXPORTABLE</v>
      </c>
      <c r="K172" s="192" t="str">
        <f t="shared" si="51"/>
        <v>Transable</v>
      </c>
      <c r="L172" s="235"/>
      <c r="M172" s="192" t="str">
        <f t="shared" si="52"/>
        <v>Transable</v>
      </c>
      <c r="N172" s="235">
        <f t="shared" si="53"/>
        <v>0</v>
      </c>
      <c r="O172" s="247" t="str">
        <f t="shared" si="54"/>
        <v>Transable</v>
      </c>
      <c r="P172" s="195" t="str">
        <f t="shared" si="59"/>
        <v>EXPORTABLE</v>
      </c>
      <c r="Q172" s="237">
        <f t="shared" si="60"/>
        <v>0</v>
      </c>
      <c r="R172" s="195">
        <f t="shared" si="55"/>
        <v>0</v>
      </c>
      <c r="S172" s="195">
        <f t="shared" si="56"/>
        <v>0</v>
      </c>
      <c r="T172" s="195">
        <f t="shared" si="57"/>
        <v>0</v>
      </c>
      <c r="U172" s="195">
        <f>IF(Q172=1,D172/[1]COU!FA176,0)</f>
        <v>0</v>
      </c>
      <c r="V172" s="196"/>
      <c r="W172" s="195">
        <f>[1]COU!$FE176/[1]COU!$FA176</f>
        <v>0</v>
      </c>
      <c r="X172" s="195">
        <f>[1]COU!$FB176/[1]COU!$FA176</f>
        <v>0</v>
      </c>
      <c r="Y172" s="195">
        <f>IF([1]EQOUN!DI176&gt;0,[1]COU!FD176/[1]EQOUN!DI176,0)</f>
        <v>0</v>
      </c>
      <c r="Z172" s="195">
        <f>IF([1]EQOUN!DI176&gt;0,[1]COU!$FG$10/[1]EQOUN!DI176,0)</f>
        <v>0</v>
      </c>
      <c r="AA172" s="197">
        <f>IF([1]COU!$EY176&gt;0,[1]COU!$FC176/[1]COU!$EY176,0)</f>
        <v>0</v>
      </c>
      <c r="AB172" s="195"/>
      <c r="AC172" s="197">
        <f>IF([1]COU!EY176&gt;0,[1]EQOUM!N176/[1]COU!EY176,0)</f>
        <v>0</v>
      </c>
      <c r="AD172" s="197">
        <f>IF([1]EQOUN!DJ176&gt;0,[1]EQOUN!DP176/[1]EQOUN!DJ176,0)</f>
        <v>0</v>
      </c>
      <c r="AE172" s="197">
        <f>IF([1]EQOUN!F176&gt;0,[1]EQOUN!N176/[1]EQOUN!F176,0)</f>
        <v>0</v>
      </c>
      <c r="AF172" s="195">
        <f>[1]COU!$FJ176/[1]COU!$FA176</f>
        <v>0</v>
      </c>
      <c r="AG172" s="196"/>
      <c r="AH172" s="238">
        <f t="shared" si="61"/>
        <v>1.06451132</v>
      </c>
      <c r="AI172" s="238">
        <f t="shared" si="62"/>
        <v>602.91999999999996</v>
      </c>
      <c r="AJ172" s="238">
        <f t="shared" si="63"/>
        <v>641.81516505439993</v>
      </c>
      <c r="AK172" s="156"/>
      <c r="AL172" s="239">
        <v>1</v>
      </c>
      <c r="AM172" s="280" t="str">
        <f t="shared" si="64"/>
        <v>-</v>
      </c>
      <c r="AN172" s="280" t="str">
        <f t="shared" si="65"/>
        <v>-</v>
      </c>
      <c r="AO172" s="280"/>
      <c r="AP172" s="280">
        <v>1</v>
      </c>
      <c r="AQ172" s="280" t="str">
        <f t="shared" si="66"/>
        <v>-</v>
      </c>
      <c r="AR172" s="280" t="str">
        <f t="shared" si="67"/>
        <v>-</v>
      </c>
      <c r="AS172" s="280"/>
      <c r="AT172" s="280">
        <v>1</v>
      </c>
      <c r="AU172" s="280">
        <f t="shared" si="68"/>
        <v>641.81516505439993</v>
      </c>
      <c r="AV172" s="280">
        <f t="shared" si="69"/>
        <v>602.91999999999996</v>
      </c>
      <c r="AW172" s="280"/>
      <c r="AX172" s="280">
        <v>1</v>
      </c>
      <c r="AY172" s="280">
        <f t="shared" si="70"/>
        <v>641.81516505439993</v>
      </c>
      <c r="AZ172" s="240">
        <f t="shared" si="75"/>
        <v>602.91999999999996</v>
      </c>
      <c r="BA172" s="241"/>
      <c r="BB172" s="242">
        <v>1</v>
      </c>
      <c r="BC172" s="283" t="str">
        <f t="shared" si="71"/>
        <v>-</v>
      </c>
      <c r="BD172" s="283"/>
      <c r="BE172" s="283">
        <v>1</v>
      </c>
      <c r="BF172" s="283" t="str">
        <f t="shared" si="72"/>
        <v>-</v>
      </c>
      <c r="BG172" s="283"/>
      <c r="BH172" s="283">
        <v>1</v>
      </c>
      <c r="BI172" s="283">
        <f t="shared" si="73"/>
        <v>641.81516505439993</v>
      </c>
      <c r="BJ172" s="283"/>
      <c r="BK172" s="283">
        <v>1</v>
      </c>
      <c r="BL172" s="283">
        <f t="shared" si="74"/>
        <v>641.81516505439993</v>
      </c>
      <c r="BM172" s="243"/>
      <c r="BN172" s="244"/>
    </row>
    <row r="173" spans="1:66" ht="18" x14ac:dyDescent="0.2">
      <c r="A173" s="188" t="str">
        <f>[1]COU!$B177</f>
        <v>Servicios de seguridad  e investigación</v>
      </c>
      <c r="B173" s="189" t="str">
        <f>[1]COU!$A177</f>
        <v>NP168</v>
      </c>
      <c r="C173" s="190"/>
      <c r="D173" s="191">
        <f>[1]COU!$EY177-[1]EQOUN!$DI177</f>
        <v>0</v>
      </c>
      <c r="E173" s="233">
        <f>[1]COU!$EY177/[1]COU!$FA177</f>
        <v>0</v>
      </c>
      <c r="F173" s="234">
        <f>[1]EQOUM!U177/[1]COU!FA177</f>
        <v>0</v>
      </c>
      <c r="G173" s="234">
        <f>[1]EQOUN!DI177/[1]COU!FA177</f>
        <v>0</v>
      </c>
      <c r="H173" s="192">
        <f>IF([1]COU!$ET177&gt;0,[1]EQOUN!$DI177/[1]COU!$ET177,0)</f>
        <v>0</v>
      </c>
      <c r="I173" s="192">
        <f>([1]EQOUN!$DI177-[1]COU!$EY177)/[1]COU!$FA177</f>
        <v>0</v>
      </c>
      <c r="J173" s="192" t="str">
        <f t="shared" si="58"/>
        <v>AMBOS</v>
      </c>
      <c r="K173" s="192" t="str">
        <f t="shared" si="51"/>
        <v>No transable</v>
      </c>
      <c r="L173" s="235">
        <v>1</v>
      </c>
      <c r="M173" s="192" t="str">
        <f t="shared" si="52"/>
        <v>Transable</v>
      </c>
      <c r="N173" s="235">
        <f t="shared" si="53"/>
        <v>1</v>
      </c>
      <c r="O173" s="247" t="str">
        <f t="shared" si="54"/>
        <v>No Transable</v>
      </c>
      <c r="P173" s="195" t="str">
        <f t="shared" si="59"/>
        <v>No Transable</v>
      </c>
      <c r="Q173" s="237">
        <f t="shared" si="60"/>
        <v>1</v>
      </c>
      <c r="R173" s="195">
        <f t="shared" si="55"/>
        <v>0</v>
      </c>
      <c r="S173" s="195">
        <f t="shared" si="56"/>
        <v>0</v>
      </c>
      <c r="T173" s="195">
        <f t="shared" si="57"/>
        <v>0</v>
      </c>
      <c r="U173" s="195">
        <f>IF(Q173=1,D173/[1]COU!FA177,0)</f>
        <v>0</v>
      </c>
      <c r="V173" s="196"/>
      <c r="W173" s="195">
        <f>[1]COU!$FE177/[1]COU!$FA177</f>
        <v>0</v>
      </c>
      <c r="X173" s="195">
        <f>[1]COU!$FB177/[1]COU!$FA177</f>
        <v>0</v>
      </c>
      <c r="Y173" s="195">
        <f>IF([1]EQOUN!DI177&gt;0,[1]COU!FD177/[1]EQOUN!DI177,0)</f>
        <v>0</v>
      </c>
      <c r="Z173" s="195">
        <f>IF([1]EQOUN!DI177&gt;0,[1]COU!$FG$10/[1]EQOUN!DI177,0)</f>
        <v>0</v>
      </c>
      <c r="AA173" s="197">
        <f>IF([1]COU!$EY177&gt;0,[1]COU!$FC177/[1]COU!$EY177,0)</f>
        <v>0</v>
      </c>
      <c r="AB173" s="195"/>
      <c r="AC173" s="197">
        <f>IF([1]COU!EY177&gt;0,[1]EQOUM!N177/[1]COU!EY177,0)</f>
        <v>0</v>
      </c>
      <c r="AD173" s="197">
        <f>IF([1]EQOUN!DJ177&gt;0,[1]EQOUN!DP177/[1]EQOUN!DJ177,0)</f>
        <v>0</v>
      </c>
      <c r="AE173" s="197">
        <f>IF([1]EQOUN!F177&gt;0,[1]EQOUN!N177/[1]EQOUN!F177,0)</f>
        <v>0</v>
      </c>
      <c r="AF173" s="195">
        <f>[1]COU!$FJ177/[1]COU!$FA177</f>
        <v>0</v>
      </c>
      <c r="AG173" s="196"/>
      <c r="AH173" s="238">
        <f t="shared" si="61"/>
        <v>1.06451132</v>
      </c>
      <c r="AI173" s="238">
        <f t="shared" si="62"/>
        <v>602.91999999999996</v>
      </c>
      <c r="AJ173" s="238">
        <f t="shared" si="63"/>
        <v>641.81516505439993</v>
      </c>
      <c r="AK173" s="156"/>
      <c r="AL173" s="239">
        <v>1</v>
      </c>
      <c r="AM173" s="280" t="str">
        <f t="shared" si="64"/>
        <v>-</v>
      </c>
      <c r="AN173" s="280" t="str">
        <f t="shared" si="65"/>
        <v>-</v>
      </c>
      <c r="AO173" s="280"/>
      <c r="AP173" s="280">
        <v>1</v>
      </c>
      <c r="AQ173" s="280" t="str">
        <f t="shared" si="66"/>
        <v>-</v>
      </c>
      <c r="AR173" s="280" t="str">
        <f t="shared" si="67"/>
        <v>-</v>
      </c>
      <c r="AS173" s="280"/>
      <c r="AT173" s="280">
        <v>1</v>
      </c>
      <c r="AU173" s="280" t="str">
        <f t="shared" si="68"/>
        <v>-</v>
      </c>
      <c r="AV173" s="280" t="str">
        <f t="shared" si="69"/>
        <v>-</v>
      </c>
      <c r="AW173" s="280"/>
      <c r="AX173" s="280">
        <v>1</v>
      </c>
      <c r="AY173" s="280" t="str">
        <f t="shared" si="70"/>
        <v>-</v>
      </c>
      <c r="AZ173" s="240" t="str">
        <f t="shared" si="75"/>
        <v>-</v>
      </c>
      <c r="BA173" s="241"/>
      <c r="BB173" s="242">
        <v>1</v>
      </c>
      <c r="BC173" s="283" t="str">
        <f t="shared" si="71"/>
        <v>-</v>
      </c>
      <c r="BD173" s="283"/>
      <c r="BE173" s="283">
        <v>1</v>
      </c>
      <c r="BF173" s="283" t="str">
        <f t="shared" si="72"/>
        <v>-</v>
      </c>
      <c r="BG173" s="283"/>
      <c r="BH173" s="283">
        <v>1</v>
      </c>
      <c r="BI173" s="283" t="str">
        <f t="shared" si="73"/>
        <v>-</v>
      </c>
      <c r="BJ173" s="283"/>
      <c r="BK173" s="283">
        <v>1</v>
      </c>
      <c r="BL173" s="283" t="str">
        <f t="shared" si="74"/>
        <v>-</v>
      </c>
      <c r="BM173" s="243"/>
      <c r="BN173" s="244"/>
    </row>
    <row r="174" spans="1:66" ht="18" x14ac:dyDescent="0.2">
      <c r="A174" s="188" t="str">
        <f>[1]COU!$B178</f>
        <v>Limpieza de edificios y cuidado del paisaje y mantenimiento</v>
      </c>
      <c r="B174" s="189" t="str">
        <f>[1]COU!$A178</f>
        <v>NP169</v>
      </c>
      <c r="C174" s="190"/>
      <c r="D174" s="191">
        <f>[1]COU!$EY178-[1]EQOUN!$DI178</f>
        <v>0</v>
      </c>
      <c r="E174" s="233">
        <f>[1]COU!$EY178/[1]COU!$FA178</f>
        <v>0</v>
      </c>
      <c r="F174" s="234">
        <f>[1]EQOUM!U178/[1]COU!FA178</f>
        <v>0</v>
      </c>
      <c r="G174" s="234">
        <f>[1]EQOUN!DI178/[1]COU!FA178</f>
        <v>0</v>
      </c>
      <c r="H174" s="192">
        <f>IF([1]COU!$ET178&gt;0,[1]EQOUN!$DI178/[1]COU!$ET178,0)</f>
        <v>0</v>
      </c>
      <c r="I174" s="192">
        <f>([1]EQOUN!$DI178-[1]COU!$EY178)/[1]COU!$FA178</f>
        <v>0</v>
      </c>
      <c r="J174" s="192" t="str">
        <f t="shared" si="58"/>
        <v>AMBOS</v>
      </c>
      <c r="K174" s="192" t="str">
        <f t="shared" si="51"/>
        <v>No transable</v>
      </c>
      <c r="L174" s="235"/>
      <c r="M174" s="192" t="str">
        <f t="shared" si="52"/>
        <v>No transable</v>
      </c>
      <c r="N174" s="235">
        <f t="shared" si="53"/>
        <v>1</v>
      </c>
      <c r="O174" s="247" t="str">
        <f t="shared" si="54"/>
        <v>No transable</v>
      </c>
      <c r="P174" s="195" t="str">
        <f t="shared" si="59"/>
        <v>No transable</v>
      </c>
      <c r="Q174" s="237">
        <f t="shared" si="60"/>
        <v>1</v>
      </c>
      <c r="R174" s="195">
        <f t="shared" si="55"/>
        <v>0</v>
      </c>
      <c r="S174" s="195">
        <f t="shared" si="56"/>
        <v>0</v>
      </c>
      <c r="T174" s="195">
        <f t="shared" si="57"/>
        <v>0</v>
      </c>
      <c r="U174" s="195">
        <f>IF(Q174=1,D174/[1]COU!FA178,0)</f>
        <v>0</v>
      </c>
      <c r="V174" s="196"/>
      <c r="W174" s="195">
        <f>[1]COU!$FE178/[1]COU!$FA178</f>
        <v>0</v>
      </c>
      <c r="X174" s="195">
        <f>[1]COU!$FB178/[1]COU!$FA178</f>
        <v>0</v>
      </c>
      <c r="Y174" s="195">
        <f>IF([1]EQOUN!DI178&gt;0,[1]COU!FD178/[1]EQOUN!DI178,0)</f>
        <v>0</v>
      </c>
      <c r="Z174" s="195">
        <f>IF([1]EQOUN!DI178&gt;0,[1]COU!$FG$10/[1]EQOUN!DI178,0)</f>
        <v>0</v>
      </c>
      <c r="AA174" s="197">
        <f>IF([1]COU!$EY178&gt;0,[1]COU!$FC178/[1]COU!$EY178,0)</f>
        <v>0</v>
      </c>
      <c r="AB174" s="195"/>
      <c r="AC174" s="197">
        <f>IF([1]COU!EY178&gt;0,[1]EQOUM!N178/[1]COU!EY178,0)</f>
        <v>0</v>
      </c>
      <c r="AD174" s="197">
        <f>IF([1]EQOUN!DJ178&gt;0,[1]EQOUN!DP178/[1]EQOUN!DJ178,0)</f>
        <v>0</v>
      </c>
      <c r="AE174" s="197">
        <f>IF([1]EQOUN!F178&gt;0,[1]EQOUN!N178/[1]EQOUN!F178,0)</f>
        <v>0</v>
      </c>
      <c r="AF174" s="195">
        <f>[1]COU!$FJ178/[1]COU!$FA178</f>
        <v>0</v>
      </c>
      <c r="AG174" s="196"/>
      <c r="AH174" s="238">
        <f t="shared" si="61"/>
        <v>1.06451132</v>
      </c>
      <c r="AI174" s="238">
        <f t="shared" si="62"/>
        <v>602.91999999999996</v>
      </c>
      <c r="AJ174" s="238">
        <f t="shared" si="63"/>
        <v>641.81516505439993</v>
      </c>
      <c r="AK174" s="156"/>
      <c r="AL174" s="239">
        <v>1</v>
      </c>
      <c r="AM174" s="280" t="str">
        <f t="shared" si="64"/>
        <v>-</v>
      </c>
      <c r="AN174" s="280" t="str">
        <f t="shared" si="65"/>
        <v>-</v>
      </c>
      <c r="AO174" s="280"/>
      <c r="AP174" s="280">
        <v>1</v>
      </c>
      <c r="AQ174" s="280" t="str">
        <f t="shared" si="66"/>
        <v>-</v>
      </c>
      <c r="AR174" s="280" t="str">
        <f t="shared" si="67"/>
        <v>-</v>
      </c>
      <c r="AS174" s="280"/>
      <c r="AT174" s="280">
        <v>1</v>
      </c>
      <c r="AU174" s="280" t="str">
        <f t="shared" si="68"/>
        <v>-</v>
      </c>
      <c r="AV174" s="280" t="str">
        <f t="shared" si="69"/>
        <v>-</v>
      </c>
      <c r="AW174" s="280"/>
      <c r="AX174" s="280">
        <v>1</v>
      </c>
      <c r="AY174" s="280" t="str">
        <f t="shared" si="70"/>
        <v>-</v>
      </c>
      <c r="AZ174" s="240" t="str">
        <f t="shared" si="75"/>
        <v>-</v>
      </c>
      <c r="BA174" s="241"/>
      <c r="BB174" s="242">
        <v>1</v>
      </c>
      <c r="BC174" s="283" t="str">
        <f t="shared" si="71"/>
        <v>-</v>
      </c>
      <c r="BD174" s="283"/>
      <c r="BE174" s="283">
        <v>1</v>
      </c>
      <c r="BF174" s="283" t="str">
        <f t="shared" si="72"/>
        <v>-</v>
      </c>
      <c r="BG174" s="283"/>
      <c r="BH174" s="283">
        <v>1</v>
      </c>
      <c r="BI174" s="283" t="str">
        <f t="shared" si="73"/>
        <v>-</v>
      </c>
      <c r="BJ174" s="283"/>
      <c r="BK174" s="283">
        <v>1</v>
      </c>
      <c r="BL174" s="283" t="str">
        <f t="shared" si="74"/>
        <v>-</v>
      </c>
      <c r="BM174" s="243"/>
      <c r="BN174" s="244"/>
    </row>
    <row r="175" spans="1:66" ht="18" x14ac:dyDescent="0.2">
      <c r="A175" s="188" t="str">
        <f>[1]COU!$B179</f>
        <v>Servicios administrativos y de apoyo de oficina y otras actividades de apoyo a las empresas</v>
      </c>
      <c r="B175" s="189" t="str">
        <f>[1]COU!$A179</f>
        <v>NP170</v>
      </c>
      <c r="C175" s="190"/>
      <c r="D175" s="191">
        <f>[1]COU!$EY179-[1]EQOUN!$DI179</f>
        <v>-395908.51212916255</v>
      </c>
      <c r="E175" s="233">
        <f>[1]COU!$EY179/[1]COU!$FA179</f>
        <v>8.3488511692467474E-2</v>
      </c>
      <c r="F175" s="234">
        <f>[1]EQOUM!U179/[1]COU!FA179</f>
        <v>7.8926226451151008E-2</v>
      </c>
      <c r="G175" s="234">
        <f>[1]EQOUN!DI179/[1]COU!FA179</f>
        <v>0.65864784908193974</v>
      </c>
      <c r="H175" s="192">
        <f>IF([1]COU!$ET179&gt;0,[1]EQOUN!$DI179/[1]COU!$ET179,0)</f>
        <v>0.71864658270484505</v>
      </c>
      <c r="I175" s="192">
        <f>([1]EQOUN!$DI179-[1]COU!$EY179)/[1]COU!$FA179</f>
        <v>0.57515933738947234</v>
      </c>
      <c r="J175" s="192" t="str">
        <f t="shared" si="58"/>
        <v>EXPORTABLE</v>
      </c>
      <c r="K175" s="192" t="str">
        <f t="shared" si="51"/>
        <v>Transable</v>
      </c>
      <c r="L175" s="235"/>
      <c r="M175" s="192" t="str">
        <f t="shared" si="52"/>
        <v>Transable</v>
      </c>
      <c r="N175" s="235">
        <f t="shared" si="53"/>
        <v>0</v>
      </c>
      <c r="O175" s="247" t="str">
        <f t="shared" si="54"/>
        <v>Transable</v>
      </c>
      <c r="P175" s="195" t="str">
        <f t="shared" si="59"/>
        <v>EXPORTABLE</v>
      </c>
      <c r="Q175" s="237">
        <f t="shared" si="60"/>
        <v>0</v>
      </c>
      <c r="R175" s="195">
        <f t="shared" si="55"/>
        <v>0</v>
      </c>
      <c r="S175" s="195">
        <f t="shared" si="56"/>
        <v>0</v>
      </c>
      <c r="T175" s="195">
        <f t="shared" si="57"/>
        <v>0</v>
      </c>
      <c r="U175" s="195">
        <f>IF(Q175=1,D175/[1]COU!FA179,0)</f>
        <v>0</v>
      </c>
      <c r="V175" s="196"/>
      <c r="W175" s="195">
        <f>[1]COU!$FE179/[1]COU!$FA179</f>
        <v>0</v>
      </c>
      <c r="X175" s="195">
        <f>[1]COU!$FB179/[1]COU!$FA179</f>
        <v>0</v>
      </c>
      <c r="Y175" s="195">
        <f>IF([1]EQOUN!DI179&gt;0,[1]COU!FD179/[1]EQOUN!DI179,0)</f>
        <v>0</v>
      </c>
      <c r="Z175" s="195">
        <f>IF([1]EQOUN!DI179&gt;0,[1]COU!$FG$10/[1]EQOUN!DI179,0)</f>
        <v>0</v>
      </c>
      <c r="AA175" s="197">
        <f>IF([1]COU!$EY179&gt;0,[1]COU!$FC179/[1]COU!$EY179,0)</f>
        <v>0</v>
      </c>
      <c r="AB175" s="195"/>
      <c r="AC175" s="197">
        <f>IF([1]COU!EY179&gt;0,[1]EQOUM!N179/[1]COU!EY179,0)</f>
        <v>0</v>
      </c>
      <c r="AD175" s="197">
        <f>IF([1]EQOUN!DJ179&gt;0,[1]EQOUN!DP179/[1]EQOUN!DJ179,0)</f>
        <v>0</v>
      </c>
      <c r="AE175" s="197">
        <f>IF([1]EQOUN!F179&gt;0,[1]EQOUN!N179/[1]EQOUN!F179,0)</f>
        <v>0</v>
      </c>
      <c r="AF175" s="195">
        <f>[1]COU!$FJ179/[1]COU!$FA179</f>
        <v>0</v>
      </c>
      <c r="AG175" s="196"/>
      <c r="AH175" s="238">
        <f t="shared" si="61"/>
        <v>1.06451132</v>
      </c>
      <c r="AI175" s="238">
        <f t="shared" si="62"/>
        <v>602.91999999999996</v>
      </c>
      <c r="AJ175" s="238">
        <f t="shared" si="63"/>
        <v>641.81516505439993</v>
      </c>
      <c r="AK175" s="156"/>
      <c r="AL175" s="239">
        <v>1</v>
      </c>
      <c r="AM175" s="280" t="str">
        <f t="shared" si="64"/>
        <v>-</v>
      </c>
      <c r="AN175" s="280" t="str">
        <f t="shared" si="65"/>
        <v>-</v>
      </c>
      <c r="AO175" s="280"/>
      <c r="AP175" s="280">
        <v>1</v>
      </c>
      <c r="AQ175" s="280" t="str">
        <f t="shared" si="66"/>
        <v>-</v>
      </c>
      <c r="AR175" s="280" t="str">
        <f t="shared" si="67"/>
        <v>-</v>
      </c>
      <c r="AS175" s="280"/>
      <c r="AT175" s="280">
        <v>1</v>
      </c>
      <c r="AU175" s="280">
        <f t="shared" si="68"/>
        <v>641.81516505439993</v>
      </c>
      <c r="AV175" s="280">
        <f t="shared" si="69"/>
        <v>602.91999999999996</v>
      </c>
      <c r="AW175" s="280"/>
      <c r="AX175" s="280">
        <v>1</v>
      </c>
      <c r="AY175" s="280">
        <f t="shared" si="70"/>
        <v>641.81516505439993</v>
      </c>
      <c r="AZ175" s="240">
        <f t="shared" si="75"/>
        <v>602.91999999999996</v>
      </c>
      <c r="BA175" s="241"/>
      <c r="BB175" s="242">
        <v>1</v>
      </c>
      <c r="BC175" s="283" t="str">
        <f t="shared" si="71"/>
        <v>-</v>
      </c>
      <c r="BD175" s="283"/>
      <c r="BE175" s="283">
        <v>1</v>
      </c>
      <c r="BF175" s="283" t="str">
        <f t="shared" si="72"/>
        <v>-</v>
      </c>
      <c r="BG175" s="283"/>
      <c r="BH175" s="283">
        <v>1</v>
      </c>
      <c r="BI175" s="283">
        <f t="shared" si="73"/>
        <v>641.81516505439993</v>
      </c>
      <c r="BJ175" s="283"/>
      <c r="BK175" s="283">
        <v>1</v>
      </c>
      <c r="BL175" s="283">
        <f t="shared" si="74"/>
        <v>641.81516505439993</v>
      </c>
      <c r="BM175" s="243"/>
      <c r="BN175" s="244"/>
    </row>
    <row r="176" spans="1:66" ht="18" x14ac:dyDescent="0.2">
      <c r="A176" s="188" t="str">
        <f>[1]COU!$B180</f>
        <v xml:space="preserve">Servicios públicos generales del gobierno </v>
      </c>
      <c r="B176" s="189" t="str">
        <f>[1]COU!$A180</f>
        <v>NP171</v>
      </c>
      <c r="C176" s="190"/>
      <c r="D176" s="191">
        <f>[1]COU!$EY180-[1]EQOUN!$DI180</f>
        <v>0</v>
      </c>
      <c r="E176" s="233">
        <f>[1]COU!$EY180/[1]COU!$FA180</f>
        <v>0</v>
      </c>
      <c r="F176" s="234">
        <f>[1]EQOUM!U180/[1]COU!FA180</f>
        <v>0</v>
      </c>
      <c r="G176" s="234">
        <f>[1]EQOUN!DI180/[1]COU!FA180</f>
        <v>0</v>
      </c>
      <c r="H176" s="192">
        <f>IF([1]COU!$ET180&gt;0,[1]EQOUN!$DI180/[1]COU!$ET180,0)</f>
        <v>0</v>
      </c>
      <c r="I176" s="192">
        <f>([1]EQOUN!$DI180-[1]COU!$EY180)/[1]COU!$FA180</f>
        <v>0</v>
      </c>
      <c r="J176" s="192" t="str">
        <f t="shared" si="58"/>
        <v>AMBOS</v>
      </c>
      <c r="K176" s="192" t="str">
        <f t="shared" si="51"/>
        <v>No transable</v>
      </c>
      <c r="L176" s="235"/>
      <c r="M176" s="192" t="str">
        <f t="shared" si="52"/>
        <v>No transable</v>
      </c>
      <c r="N176" s="235">
        <f t="shared" si="53"/>
        <v>1</v>
      </c>
      <c r="O176" s="247" t="str">
        <f t="shared" si="54"/>
        <v>No transable</v>
      </c>
      <c r="P176" s="195" t="str">
        <f t="shared" si="59"/>
        <v>No transable</v>
      </c>
      <c r="Q176" s="237">
        <f t="shared" si="60"/>
        <v>1</v>
      </c>
      <c r="R176" s="195">
        <f t="shared" si="55"/>
        <v>0</v>
      </c>
      <c r="S176" s="195">
        <f t="shared" si="56"/>
        <v>0</v>
      </c>
      <c r="T176" s="195">
        <f t="shared" si="57"/>
        <v>0</v>
      </c>
      <c r="U176" s="195">
        <f>IF(Q176=1,D176/[1]COU!FA180,0)</f>
        <v>0</v>
      </c>
      <c r="V176" s="196"/>
      <c r="W176" s="195">
        <f>[1]COU!$FE180/[1]COU!$FA180</f>
        <v>0</v>
      </c>
      <c r="X176" s="195">
        <f>[1]COU!$FB180/[1]COU!$FA180</f>
        <v>0</v>
      </c>
      <c r="Y176" s="195">
        <f>IF([1]EQOUN!DI180&gt;0,[1]COU!FD180/[1]EQOUN!DI180,0)</f>
        <v>0</v>
      </c>
      <c r="Z176" s="195">
        <f>IF([1]EQOUN!DI180&gt;0,[1]COU!$FG$10/[1]EQOUN!DI180,0)</f>
        <v>0</v>
      </c>
      <c r="AA176" s="197">
        <f>IF([1]COU!$EY180&gt;0,[1]COU!$FC180/[1]COU!$EY180,0)</f>
        <v>0</v>
      </c>
      <c r="AB176" s="195"/>
      <c r="AC176" s="197">
        <f>IF([1]COU!EY180&gt;0,[1]EQOUM!N180/[1]COU!EY180,0)</f>
        <v>0</v>
      </c>
      <c r="AD176" s="197">
        <f>IF([1]EQOUN!DJ180&gt;0,[1]EQOUN!DP180/[1]EQOUN!DJ180,0)</f>
        <v>0</v>
      </c>
      <c r="AE176" s="197">
        <f>IF([1]EQOUN!F180&gt;0,[1]EQOUN!N180/[1]EQOUN!F180,0)</f>
        <v>0</v>
      </c>
      <c r="AF176" s="195">
        <f>[1]COU!$FJ180/[1]COU!$FA180</f>
        <v>0</v>
      </c>
      <c r="AG176" s="196"/>
      <c r="AH176" s="238">
        <f t="shared" si="61"/>
        <v>1.06451132</v>
      </c>
      <c r="AI176" s="238">
        <f t="shared" si="62"/>
        <v>602.91999999999996</v>
      </c>
      <c r="AJ176" s="238">
        <f t="shared" si="63"/>
        <v>641.81516505439993</v>
      </c>
      <c r="AK176" s="156"/>
      <c r="AL176" s="239">
        <v>1</v>
      </c>
      <c r="AM176" s="280" t="str">
        <f t="shared" si="64"/>
        <v>-</v>
      </c>
      <c r="AN176" s="280" t="str">
        <f t="shared" si="65"/>
        <v>-</v>
      </c>
      <c r="AO176" s="280"/>
      <c r="AP176" s="280">
        <v>1</v>
      </c>
      <c r="AQ176" s="280" t="str">
        <f t="shared" si="66"/>
        <v>-</v>
      </c>
      <c r="AR176" s="280" t="str">
        <f t="shared" si="67"/>
        <v>-</v>
      </c>
      <c r="AS176" s="280"/>
      <c r="AT176" s="280">
        <v>1</v>
      </c>
      <c r="AU176" s="280" t="str">
        <f t="shared" si="68"/>
        <v>-</v>
      </c>
      <c r="AV176" s="280" t="str">
        <f t="shared" si="69"/>
        <v>-</v>
      </c>
      <c r="AW176" s="280"/>
      <c r="AX176" s="280">
        <v>1</v>
      </c>
      <c r="AY176" s="280" t="str">
        <f t="shared" si="70"/>
        <v>-</v>
      </c>
      <c r="AZ176" s="240" t="str">
        <f t="shared" si="75"/>
        <v>-</v>
      </c>
      <c r="BA176" s="241"/>
      <c r="BB176" s="242">
        <v>1</v>
      </c>
      <c r="BC176" s="283" t="str">
        <f t="shared" si="71"/>
        <v>-</v>
      </c>
      <c r="BD176" s="283"/>
      <c r="BE176" s="283">
        <v>1</v>
      </c>
      <c r="BF176" s="283" t="str">
        <f t="shared" si="72"/>
        <v>-</v>
      </c>
      <c r="BG176" s="283"/>
      <c r="BH176" s="283">
        <v>1</v>
      </c>
      <c r="BI176" s="283" t="str">
        <f t="shared" si="73"/>
        <v>-</v>
      </c>
      <c r="BJ176" s="283"/>
      <c r="BK176" s="283">
        <v>1</v>
      </c>
      <c r="BL176" s="283" t="str">
        <f t="shared" si="74"/>
        <v>-</v>
      </c>
      <c r="BM176" s="243"/>
      <c r="BN176" s="244"/>
    </row>
    <row r="177" spans="1:66" ht="18" x14ac:dyDescent="0.2">
      <c r="A177" s="188" t="str">
        <f>[1]COU!$B181</f>
        <v>Servicios a la comunidad en general</v>
      </c>
      <c r="B177" s="189" t="str">
        <f>[1]COU!$A181</f>
        <v>NP172</v>
      </c>
      <c r="C177" s="190"/>
      <c r="D177" s="191">
        <f>[1]COU!$EY181-[1]EQOUN!$DI181</f>
        <v>0</v>
      </c>
      <c r="E177" s="233">
        <f>[1]COU!$EY181/[1]COU!$FA181</f>
        <v>0</v>
      </c>
      <c r="F177" s="234">
        <f>[1]EQOUM!U181/[1]COU!FA181</f>
        <v>0</v>
      </c>
      <c r="G177" s="234">
        <f>[1]EQOUN!DI181/[1]COU!FA181</f>
        <v>0</v>
      </c>
      <c r="H177" s="192">
        <f>IF([1]COU!$ET181&gt;0,[1]EQOUN!$DI181/[1]COU!$ET181,0)</f>
        <v>0</v>
      </c>
      <c r="I177" s="192">
        <f>([1]EQOUN!$DI181-[1]COU!$EY181)/[1]COU!$FA181</f>
        <v>0</v>
      </c>
      <c r="J177" s="192" t="str">
        <f t="shared" si="58"/>
        <v>AMBOS</v>
      </c>
      <c r="K177" s="192" t="str">
        <f t="shared" si="51"/>
        <v>No transable</v>
      </c>
      <c r="L177" s="235"/>
      <c r="M177" s="192" t="str">
        <f t="shared" si="52"/>
        <v>No transable</v>
      </c>
      <c r="N177" s="235">
        <f t="shared" si="53"/>
        <v>1</v>
      </c>
      <c r="O177" s="247" t="str">
        <f t="shared" si="54"/>
        <v>No transable</v>
      </c>
      <c r="P177" s="195" t="str">
        <f t="shared" si="59"/>
        <v>No transable</v>
      </c>
      <c r="Q177" s="237">
        <f t="shared" si="60"/>
        <v>1</v>
      </c>
      <c r="R177" s="195">
        <f t="shared" si="55"/>
        <v>0</v>
      </c>
      <c r="S177" s="195">
        <f t="shared" si="56"/>
        <v>0</v>
      </c>
      <c r="T177" s="195">
        <f t="shared" si="57"/>
        <v>0</v>
      </c>
      <c r="U177" s="195">
        <f>IF(Q177=1,D177/[1]COU!FA181,0)</f>
        <v>0</v>
      </c>
      <c r="V177" s="196"/>
      <c r="W177" s="195">
        <f>[1]COU!$FE181/[1]COU!$FA181</f>
        <v>0</v>
      </c>
      <c r="X177" s="195">
        <f>[1]COU!$FB181/[1]COU!$FA181</f>
        <v>0</v>
      </c>
      <c r="Y177" s="195">
        <f>IF([1]EQOUN!DI181&gt;0,[1]COU!FD181/[1]EQOUN!DI181,0)</f>
        <v>0</v>
      </c>
      <c r="Z177" s="195">
        <f>IF([1]EQOUN!DI181&gt;0,[1]COU!$FG$10/[1]EQOUN!DI181,0)</f>
        <v>0</v>
      </c>
      <c r="AA177" s="197">
        <f>IF([1]COU!$EY181&gt;0,[1]COU!$FC181/[1]COU!$EY181,0)</f>
        <v>0</v>
      </c>
      <c r="AB177" s="195"/>
      <c r="AC177" s="197">
        <f>IF([1]COU!EY181&gt;0,[1]EQOUM!N181/[1]COU!EY181,0)</f>
        <v>0</v>
      </c>
      <c r="AD177" s="197">
        <f>IF([1]EQOUN!DJ181&gt;0,[1]EQOUN!DP181/[1]EQOUN!DJ181,0)</f>
        <v>0</v>
      </c>
      <c r="AE177" s="197">
        <f>IF([1]EQOUN!F181&gt;0,[1]EQOUN!N181/[1]EQOUN!F181,0)</f>
        <v>0</v>
      </c>
      <c r="AF177" s="195">
        <f>[1]COU!$FJ181/[1]COU!$FA181</f>
        <v>0</v>
      </c>
      <c r="AG177" s="196"/>
      <c r="AH177" s="238">
        <f t="shared" si="61"/>
        <v>1.06451132</v>
      </c>
      <c r="AI177" s="238">
        <f t="shared" si="62"/>
        <v>602.91999999999996</v>
      </c>
      <c r="AJ177" s="238">
        <f t="shared" si="63"/>
        <v>641.81516505439993</v>
      </c>
      <c r="AK177" s="156"/>
      <c r="AL177" s="239">
        <v>1</v>
      </c>
      <c r="AM177" s="280" t="str">
        <f t="shared" si="64"/>
        <v>-</v>
      </c>
      <c r="AN177" s="280" t="str">
        <f t="shared" si="65"/>
        <v>-</v>
      </c>
      <c r="AO177" s="280"/>
      <c r="AP177" s="280">
        <v>1</v>
      </c>
      <c r="AQ177" s="280" t="str">
        <f t="shared" si="66"/>
        <v>-</v>
      </c>
      <c r="AR177" s="280" t="str">
        <f t="shared" si="67"/>
        <v>-</v>
      </c>
      <c r="AS177" s="280"/>
      <c r="AT177" s="280">
        <v>1</v>
      </c>
      <c r="AU177" s="280" t="str">
        <f t="shared" si="68"/>
        <v>-</v>
      </c>
      <c r="AV177" s="280" t="str">
        <f t="shared" si="69"/>
        <v>-</v>
      </c>
      <c r="AW177" s="280"/>
      <c r="AX177" s="280">
        <v>1</v>
      </c>
      <c r="AY177" s="280" t="str">
        <f t="shared" si="70"/>
        <v>-</v>
      </c>
      <c r="AZ177" s="240" t="str">
        <f t="shared" si="75"/>
        <v>-</v>
      </c>
      <c r="BA177" s="241"/>
      <c r="BB177" s="242">
        <v>1</v>
      </c>
      <c r="BC177" s="283" t="str">
        <f t="shared" si="71"/>
        <v>-</v>
      </c>
      <c r="BD177" s="283"/>
      <c r="BE177" s="283">
        <v>1</v>
      </c>
      <c r="BF177" s="283" t="str">
        <f t="shared" si="72"/>
        <v>-</v>
      </c>
      <c r="BG177" s="283"/>
      <c r="BH177" s="283">
        <v>1</v>
      </c>
      <c r="BI177" s="283" t="str">
        <f t="shared" si="73"/>
        <v>-</v>
      </c>
      <c r="BJ177" s="283"/>
      <c r="BK177" s="283">
        <v>1</v>
      </c>
      <c r="BL177" s="283" t="str">
        <f t="shared" si="74"/>
        <v>-</v>
      </c>
      <c r="BM177" s="243"/>
      <c r="BN177" s="244"/>
    </row>
    <row r="178" spans="1:66" ht="18" x14ac:dyDescent="0.2">
      <c r="A178" s="188" t="str">
        <f>[1]COU!$B182</f>
        <v>Servicios administrativos de los regímenes de seguridad social obligatoria</v>
      </c>
      <c r="B178" s="189" t="str">
        <f>[1]COU!$A182</f>
        <v>NP173</v>
      </c>
      <c r="C178" s="190"/>
      <c r="D178" s="191">
        <f>[1]COU!$EY182-[1]EQOUN!$DI182</f>
        <v>0</v>
      </c>
      <c r="E178" s="233">
        <f>[1]COU!$EY182/[1]COU!$FA182</f>
        <v>0</v>
      </c>
      <c r="F178" s="234">
        <f>[1]EQOUM!U182/[1]COU!FA182</f>
        <v>0</v>
      </c>
      <c r="G178" s="234">
        <f>[1]EQOUN!DI182/[1]COU!FA182</f>
        <v>0</v>
      </c>
      <c r="H178" s="192">
        <f>IF([1]COU!$ET182&gt;0,[1]EQOUN!$DI182/[1]COU!$ET182,0)</f>
        <v>0</v>
      </c>
      <c r="I178" s="192">
        <f>([1]EQOUN!$DI182-[1]COU!$EY182)/[1]COU!$FA182</f>
        <v>0</v>
      </c>
      <c r="J178" s="192" t="str">
        <f t="shared" si="58"/>
        <v>AMBOS</v>
      </c>
      <c r="K178" s="192" t="str">
        <f t="shared" si="51"/>
        <v>No transable</v>
      </c>
      <c r="L178" s="235"/>
      <c r="M178" s="192" t="str">
        <f t="shared" si="52"/>
        <v>No transable</v>
      </c>
      <c r="N178" s="235">
        <f t="shared" si="53"/>
        <v>1</v>
      </c>
      <c r="O178" s="247" t="str">
        <f t="shared" si="54"/>
        <v>No transable</v>
      </c>
      <c r="P178" s="195" t="str">
        <f t="shared" si="59"/>
        <v>No transable</v>
      </c>
      <c r="Q178" s="237">
        <f t="shared" si="60"/>
        <v>1</v>
      </c>
      <c r="R178" s="195">
        <f t="shared" si="55"/>
        <v>0</v>
      </c>
      <c r="S178" s="195">
        <f t="shared" si="56"/>
        <v>0</v>
      </c>
      <c r="T178" s="195">
        <f t="shared" si="57"/>
        <v>0</v>
      </c>
      <c r="U178" s="195">
        <f>IF(Q178=1,D178/[1]COU!FA182,0)</f>
        <v>0</v>
      </c>
      <c r="V178" s="196"/>
      <c r="W178" s="195">
        <f>[1]COU!$FE182/[1]COU!$FA182</f>
        <v>0</v>
      </c>
      <c r="X178" s="195">
        <f>[1]COU!$FB182/[1]COU!$FA182</f>
        <v>0</v>
      </c>
      <c r="Y178" s="195">
        <f>IF([1]EQOUN!DI182&gt;0,[1]COU!FD182/[1]EQOUN!DI182,0)</f>
        <v>0</v>
      </c>
      <c r="Z178" s="195">
        <f>IF([1]EQOUN!DI182&gt;0,[1]COU!$FG$10/[1]EQOUN!DI182,0)</f>
        <v>0</v>
      </c>
      <c r="AA178" s="197">
        <f>IF([1]COU!$EY182&gt;0,[1]COU!$FC182/[1]COU!$EY182,0)</f>
        <v>0</v>
      </c>
      <c r="AB178" s="195"/>
      <c r="AC178" s="197">
        <f>IF([1]COU!EY182&gt;0,[1]EQOUM!N182/[1]COU!EY182,0)</f>
        <v>0</v>
      </c>
      <c r="AD178" s="197">
        <f>IF([1]EQOUN!DJ182&gt;0,[1]EQOUN!DP182/[1]EQOUN!DJ182,0)</f>
        <v>0</v>
      </c>
      <c r="AE178" s="197">
        <f>IF([1]EQOUN!F182&gt;0,[1]EQOUN!N182/[1]EQOUN!F182,0)</f>
        <v>0</v>
      </c>
      <c r="AF178" s="195">
        <f>[1]COU!$FJ182/[1]COU!$FA182</f>
        <v>0</v>
      </c>
      <c r="AG178" s="196"/>
      <c r="AH178" s="238">
        <f t="shared" si="61"/>
        <v>1.06451132</v>
      </c>
      <c r="AI178" s="238">
        <f t="shared" si="62"/>
        <v>602.91999999999996</v>
      </c>
      <c r="AJ178" s="238">
        <f t="shared" si="63"/>
        <v>641.81516505439993</v>
      </c>
      <c r="AK178" s="156"/>
      <c r="AL178" s="239">
        <v>1</v>
      </c>
      <c r="AM178" s="280" t="str">
        <f t="shared" si="64"/>
        <v>-</v>
      </c>
      <c r="AN178" s="280" t="str">
        <f t="shared" si="65"/>
        <v>-</v>
      </c>
      <c r="AO178" s="280"/>
      <c r="AP178" s="280">
        <v>1</v>
      </c>
      <c r="AQ178" s="280" t="str">
        <f t="shared" si="66"/>
        <v>-</v>
      </c>
      <c r="AR178" s="280" t="str">
        <f t="shared" si="67"/>
        <v>-</v>
      </c>
      <c r="AS178" s="280"/>
      <c r="AT178" s="280">
        <v>1</v>
      </c>
      <c r="AU178" s="280" t="str">
        <f t="shared" si="68"/>
        <v>-</v>
      </c>
      <c r="AV178" s="280" t="str">
        <f t="shared" si="69"/>
        <v>-</v>
      </c>
      <c r="AW178" s="280"/>
      <c r="AX178" s="280">
        <v>1</v>
      </c>
      <c r="AY178" s="280" t="str">
        <f t="shared" si="70"/>
        <v>-</v>
      </c>
      <c r="AZ178" s="240" t="str">
        <f t="shared" si="75"/>
        <v>-</v>
      </c>
      <c r="BA178" s="241"/>
      <c r="BB178" s="242">
        <v>1</v>
      </c>
      <c r="BC178" s="283" t="str">
        <f t="shared" si="71"/>
        <v>-</v>
      </c>
      <c r="BD178" s="283"/>
      <c r="BE178" s="283">
        <v>1</v>
      </c>
      <c r="BF178" s="283" t="str">
        <f t="shared" si="72"/>
        <v>-</v>
      </c>
      <c r="BG178" s="283"/>
      <c r="BH178" s="283">
        <v>1</v>
      </c>
      <c r="BI178" s="283" t="str">
        <f t="shared" si="73"/>
        <v>-</v>
      </c>
      <c r="BJ178" s="283"/>
      <c r="BK178" s="283">
        <v>1</v>
      </c>
      <c r="BL178" s="283" t="str">
        <f t="shared" si="74"/>
        <v>-</v>
      </c>
      <c r="BM178" s="243"/>
      <c r="BN178" s="244"/>
    </row>
    <row r="179" spans="1:66" ht="18" x14ac:dyDescent="0.2">
      <c r="A179" s="188" t="str">
        <f>[1]COU!$B183</f>
        <v>Servicios de enseñanza</v>
      </c>
      <c r="B179" s="189" t="str">
        <f>[1]COU!$A183</f>
        <v>NP174</v>
      </c>
      <c r="C179" s="190"/>
      <c r="D179" s="191">
        <f>[1]COU!$EY183-[1]EQOUN!$DI183</f>
        <v>-32922.336176439952</v>
      </c>
      <c r="E179" s="233">
        <f>[1]COU!$EY183/[1]COU!$FA183</f>
        <v>0</v>
      </c>
      <c r="F179" s="234">
        <f>[1]EQOUM!U183/[1]COU!FA183</f>
        <v>0</v>
      </c>
      <c r="G179" s="234">
        <f>[1]EQOUN!DI183/[1]COU!FA183</f>
        <v>1.935428803076172E-2</v>
      </c>
      <c r="H179" s="192">
        <f>IF([1]COU!$ET183&gt;0,[1]EQOUN!$DI183/[1]COU!$ET183,0)</f>
        <v>1.935428803076172E-2</v>
      </c>
      <c r="I179" s="192">
        <f>([1]EQOUN!$DI183-[1]COU!$EY183)/[1]COU!$FA183</f>
        <v>1.935428803076172E-2</v>
      </c>
      <c r="J179" s="192" t="str">
        <f t="shared" si="58"/>
        <v>AMBOS</v>
      </c>
      <c r="K179" s="192" t="str">
        <f t="shared" si="51"/>
        <v>No transable</v>
      </c>
      <c r="L179" s="235">
        <v>1</v>
      </c>
      <c r="M179" s="192" t="str">
        <f t="shared" si="52"/>
        <v>Transable</v>
      </c>
      <c r="N179" s="235">
        <f t="shared" si="53"/>
        <v>1</v>
      </c>
      <c r="O179" s="247" t="str">
        <f t="shared" si="54"/>
        <v>No Transable</v>
      </c>
      <c r="P179" s="195" t="str">
        <f t="shared" si="59"/>
        <v>No Transable</v>
      </c>
      <c r="Q179" s="237">
        <f t="shared" si="60"/>
        <v>1</v>
      </c>
      <c r="R179" s="195">
        <f t="shared" si="55"/>
        <v>0</v>
      </c>
      <c r="S179" s="195">
        <f t="shared" si="56"/>
        <v>0</v>
      </c>
      <c r="T179" s="195">
        <f t="shared" si="57"/>
        <v>1.935428803076172E-2</v>
      </c>
      <c r="U179" s="195">
        <f>IF(Q179=1,D179/[1]COU!FA183,0)</f>
        <v>-1.935428803076172E-2</v>
      </c>
      <c r="V179" s="196"/>
      <c r="W179" s="195">
        <f>[1]COU!$FE183/[1]COU!$FA183</f>
        <v>0</v>
      </c>
      <c r="X179" s="195">
        <f>[1]COU!$FB183/[1]COU!$FA183</f>
        <v>0</v>
      </c>
      <c r="Y179" s="195">
        <f>IF([1]EQOUN!DI183&gt;0,[1]COU!FD183/[1]EQOUN!DI183,0)</f>
        <v>0</v>
      </c>
      <c r="Z179" s="195">
        <f>IF([1]EQOUN!DI183&gt;0,[1]COU!$FG$10/[1]EQOUN!DI183,0)</f>
        <v>0</v>
      </c>
      <c r="AA179" s="197">
        <f>IF([1]COU!$EY183&gt;0,[1]COU!$FC183/[1]COU!$EY183,0)</f>
        <v>0</v>
      </c>
      <c r="AB179" s="195"/>
      <c r="AC179" s="197">
        <f>IF([1]COU!EY183&gt;0,[1]EQOUM!N183/[1]COU!EY183,0)</f>
        <v>0</v>
      </c>
      <c r="AD179" s="197">
        <f>IF([1]EQOUN!DJ183&gt;0,[1]EQOUN!DP183/[1]EQOUN!DJ183,0)</f>
        <v>0</v>
      </c>
      <c r="AE179" s="197">
        <f>IF([1]EQOUN!F183&gt;0,[1]EQOUN!N183/[1]EQOUN!F183,0)</f>
        <v>0</v>
      </c>
      <c r="AF179" s="195">
        <f>[1]COU!$FJ183/[1]COU!$FA183</f>
        <v>0</v>
      </c>
      <c r="AG179" s="196"/>
      <c r="AH179" s="238">
        <f t="shared" si="61"/>
        <v>1.06451132</v>
      </c>
      <c r="AI179" s="238">
        <f t="shared" si="62"/>
        <v>602.91999999999996</v>
      </c>
      <c r="AJ179" s="238">
        <f t="shared" si="63"/>
        <v>641.81516505439993</v>
      </c>
      <c r="AK179" s="156"/>
      <c r="AL179" s="239">
        <v>1</v>
      </c>
      <c r="AM179" s="280" t="str">
        <f t="shared" si="64"/>
        <v>-</v>
      </c>
      <c r="AN179" s="280" t="str">
        <f t="shared" si="65"/>
        <v>-</v>
      </c>
      <c r="AO179" s="280"/>
      <c r="AP179" s="280">
        <v>1</v>
      </c>
      <c r="AQ179" s="280" t="str">
        <f t="shared" si="66"/>
        <v>-</v>
      </c>
      <c r="AR179" s="280" t="str">
        <f t="shared" si="67"/>
        <v>-</v>
      </c>
      <c r="AS179" s="280"/>
      <c r="AT179" s="280">
        <v>1</v>
      </c>
      <c r="AU179" s="280" t="str">
        <f t="shared" si="68"/>
        <v>-</v>
      </c>
      <c r="AV179" s="280" t="str">
        <f t="shared" si="69"/>
        <v>-</v>
      </c>
      <c r="AW179" s="280"/>
      <c r="AX179" s="280">
        <v>1</v>
      </c>
      <c r="AY179" s="280" t="str">
        <f t="shared" si="70"/>
        <v>-</v>
      </c>
      <c r="AZ179" s="240" t="str">
        <f t="shared" si="75"/>
        <v>-</v>
      </c>
      <c r="BA179" s="241"/>
      <c r="BB179" s="242">
        <v>1</v>
      </c>
      <c r="BC179" s="283" t="str">
        <f t="shared" si="71"/>
        <v>-</v>
      </c>
      <c r="BD179" s="283"/>
      <c r="BE179" s="283">
        <v>1</v>
      </c>
      <c r="BF179" s="283" t="str">
        <f t="shared" si="72"/>
        <v>-</v>
      </c>
      <c r="BG179" s="283"/>
      <c r="BH179" s="283">
        <v>1</v>
      </c>
      <c r="BI179" s="283" t="str">
        <f t="shared" si="73"/>
        <v>-</v>
      </c>
      <c r="BJ179" s="283"/>
      <c r="BK179" s="283">
        <v>1</v>
      </c>
      <c r="BL179" s="283" t="str">
        <f t="shared" si="74"/>
        <v>-</v>
      </c>
      <c r="BM179" s="243"/>
      <c r="BN179" s="244"/>
    </row>
    <row r="180" spans="1:66" ht="18" x14ac:dyDescent="0.2">
      <c r="A180" s="188" t="str">
        <f>[1]COU!$B184</f>
        <v>Servicios de atención de la salud humana y de asistencia social</v>
      </c>
      <c r="B180" s="189" t="str">
        <f>[1]COU!$A184</f>
        <v>NP175</v>
      </c>
      <c r="C180" s="190"/>
      <c r="D180" s="191">
        <f>[1]COU!$EY184-[1]EQOUN!$DI184</f>
        <v>-20365.333143395073</v>
      </c>
      <c r="E180" s="233">
        <f>[1]COU!$EY184/[1]COU!$FA184</f>
        <v>0</v>
      </c>
      <c r="F180" s="234">
        <f>[1]EQOUM!U184/[1]COU!FA184</f>
        <v>0</v>
      </c>
      <c r="G180" s="234">
        <f>[1]EQOUN!DI184/[1]COU!FA184</f>
        <v>1.4333172934842436E-2</v>
      </c>
      <c r="H180" s="192">
        <f>IF([1]COU!$ET184&gt;0,[1]EQOUN!$DI184/[1]COU!$ET184,0)</f>
        <v>1.4333172934842436E-2</v>
      </c>
      <c r="I180" s="192">
        <f>([1]EQOUN!$DI184-[1]COU!$EY184)/[1]COU!$FA184</f>
        <v>1.4333172934842436E-2</v>
      </c>
      <c r="J180" s="192" t="str">
        <f t="shared" si="58"/>
        <v>AMBOS</v>
      </c>
      <c r="K180" s="192" t="str">
        <f t="shared" si="51"/>
        <v>No transable</v>
      </c>
      <c r="L180" s="235"/>
      <c r="M180" s="192" t="str">
        <f t="shared" si="52"/>
        <v>No transable</v>
      </c>
      <c r="N180" s="235">
        <f t="shared" si="53"/>
        <v>1</v>
      </c>
      <c r="O180" s="247" t="str">
        <f t="shared" si="54"/>
        <v>No transable</v>
      </c>
      <c r="P180" s="195" t="str">
        <f t="shared" si="59"/>
        <v>No transable</v>
      </c>
      <c r="Q180" s="237">
        <f t="shared" si="60"/>
        <v>1</v>
      </c>
      <c r="R180" s="195">
        <f t="shared" si="55"/>
        <v>0</v>
      </c>
      <c r="S180" s="195">
        <f t="shared" si="56"/>
        <v>0</v>
      </c>
      <c r="T180" s="195">
        <f t="shared" si="57"/>
        <v>1.4333172934842436E-2</v>
      </c>
      <c r="U180" s="195">
        <f>IF(Q180=1,D180/[1]COU!FA184,0)</f>
        <v>-1.4333172934842436E-2</v>
      </c>
      <c r="V180" s="196"/>
      <c r="W180" s="195">
        <f>[1]COU!$FE184/[1]COU!$FA184</f>
        <v>0</v>
      </c>
      <c r="X180" s="195">
        <f>[1]COU!$FB184/[1]COU!$FA184</f>
        <v>0</v>
      </c>
      <c r="Y180" s="195">
        <f>IF([1]EQOUN!DI184&gt;0,[1]COU!FD184/[1]EQOUN!DI184,0)</f>
        <v>0</v>
      </c>
      <c r="Z180" s="195">
        <f>IF([1]EQOUN!DI184&gt;0,[1]COU!$FG$10/[1]EQOUN!DI184,0)</f>
        <v>0</v>
      </c>
      <c r="AA180" s="197">
        <f>IF([1]COU!$EY184&gt;0,[1]COU!$FC184/[1]COU!$EY184,0)</f>
        <v>0</v>
      </c>
      <c r="AB180" s="195"/>
      <c r="AC180" s="197">
        <f>IF([1]COU!EY184&gt;0,[1]EQOUM!N184/[1]COU!EY184,0)</f>
        <v>0</v>
      </c>
      <c r="AD180" s="197">
        <f>IF([1]EQOUN!DJ184&gt;0,[1]EQOUN!DP184/[1]EQOUN!DJ184,0)</f>
        <v>0</v>
      </c>
      <c r="AE180" s="197">
        <f>IF([1]EQOUN!F184&gt;0,[1]EQOUN!N184/[1]EQOUN!F184,0)</f>
        <v>0</v>
      </c>
      <c r="AF180" s="195">
        <f>[1]COU!$FJ184/[1]COU!$FA184</f>
        <v>0</v>
      </c>
      <c r="AG180" s="196"/>
      <c r="AH180" s="238">
        <f t="shared" si="61"/>
        <v>1.06451132</v>
      </c>
      <c r="AI180" s="238">
        <f t="shared" si="62"/>
        <v>602.91999999999996</v>
      </c>
      <c r="AJ180" s="238">
        <f t="shared" si="63"/>
        <v>641.81516505439993</v>
      </c>
      <c r="AK180" s="156"/>
      <c r="AL180" s="239">
        <v>1</v>
      </c>
      <c r="AM180" s="280" t="str">
        <f t="shared" si="64"/>
        <v>-</v>
      </c>
      <c r="AN180" s="280" t="str">
        <f t="shared" si="65"/>
        <v>-</v>
      </c>
      <c r="AO180" s="280"/>
      <c r="AP180" s="280">
        <v>1</v>
      </c>
      <c r="AQ180" s="280" t="str">
        <f t="shared" si="66"/>
        <v>-</v>
      </c>
      <c r="AR180" s="280" t="str">
        <f t="shared" si="67"/>
        <v>-</v>
      </c>
      <c r="AS180" s="280"/>
      <c r="AT180" s="280">
        <v>1</v>
      </c>
      <c r="AU180" s="280" t="str">
        <f t="shared" si="68"/>
        <v>-</v>
      </c>
      <c r="AV180" s="280" t="str">
        <f t="shared" si="69"/>
        <v>-</v>
      </c>
      <c r="AW180" s="280"/>
      <c r="AX180" s="280">
        <v>1</v>
      </c>
      <c r="AY180" s="280" t="str">
        <f t="shared" si="70"/>
        <v>-</v>
      </c>
      <c r="AZ180" s="240" t="str">
        <f t="shared" si="75"/>
        <v>-</v>
      </c>
      <c r="BA180" s="241"/>
      <c r="BB180" s="242">
        <v>1</v>
      </c>
      <c r="BC180" s="283" t="str">
        <f t="shared" si="71"/>
        <v>-</v>
      </c>
      <c r="BD180" s="283"/>
      <c r="BE180" s="283">
        <v>1</v>
      </c>
      <c r="BF180" s="283" t="str">
        <f t="shared" si="72"/>
        <v>-</v>
      </c>
      <c r="BG180" s="283"/>
      <c r="BH180" s="283">
        <v>1</v>
      </c>
      <c r="BI180" s="283" t="str">
        <f t="shared" si="73"/>
        <v>-</v>
      </c>
      <c r="BJ180" s="283"/>
      <c r="BK180" s="283">
        <v>1</v>
      </c>
      <c r="BL180" s="283" t="str">
        <f t="shared" si="74"/>
        <v>-</v>
      </c>
      <c r="BM180" s="243"/>
      <c r="BN180" s="244"/>
    </row>
    <row r="181" spans="1:66" ht="18" x14ac:dyDescent="0.2">
      <c r="A181" s="188" t="str">
        <f>[1]COU!$B185</f>
        <v>Servicios artísticos, de entretenimiento y recreativos</v>
      </c>
      <c r="B181" s="189" t="str">
        <f>[1]COU!$A185</f>
        <v>NP176</v>
      </c>
      <c r="C181" s="190"/>
      <c r="D181" s="191">
        <f>[1]COU!$EY185-[1]EQOUN!$DI185</f>
        <v>-52828.537055290799</v>
      </c>
      <c r="E181" s="233">
        <f>[1]COU!$EY185/[1]COU!$FA185</f>
        <v>3.1114939625891944E-2</v>
      </c>
      <c r="F181" s="234">
        <f>[1]EQOUM!U185/[1]COU!FA185</f>
        <v>4.166013032095346E-3</v>
      </c>
      <c r="G181" s="234">
        <f>[1]EQOUN!DI185/[1]COU!FA185</f>
        <v>0.33749398902223182</v>
      </c>
      <c r="H181" s="192">
        <f>IF([1]COU!$ET185&gt;0,[1]EQOUN!$DI185/[1]COU!$ET185,0)</f>
        <v>0.34833232838982769</v>
      </c>
      <c r="I181" s="192">
        <f>([1]EQOUN!$DI185-[1]COU!$EY185)/[1]COU!$FA185</f>
        <v>0.30637904939633986</v>
      </c>
      <c r="J181" s="192" t="str">
        <f t="shared" si="58"/>
        <v>EXPORTABLE</v>
      </c>
      <c r="K181" s="192" t="str">
        <f t="shared" si="51"/>
        <v>Transable</v>
      </c>
      <c r="L181" s="235"/>
      <c r="M181" s="192" t="str">
        <f t="shared" si="52"/>
        <v>Transable</v>
      </c>
      <c r="N181" s="235">
        <f t="shared" si="53"/>
        <v>0</v>
      </c>
      <c r="O181" s="247" t="str">
        <f t="shared" si="54"/>
        <v>Transable</v>
      </c>
      <c r="P181" s="195" t="str">
        <f t="shared" si="59"/>
        <v>EXPORTABLE</v>
      </c>
      <c r="Q181" s="237">
        <f t="shared" si="60"/>
        <v>0</v>
      </c>
      <c r="R181" s="195">
        <f t="shared" si="55"/>
        <v>0</v>
      </c>
      <c r="S181" s="195">
        <f t="shared" si="56"/>
        <v>0</v>
      </c>
      <c r="T181" s="195">
        <f t="shared" si="57"/>
        <v>0</v>
      </c>
      <c r="U181" s="195">
        <f>IF(Q181=1,D181/[1]COU!FA185,0)</f>
        <v>0</v>
      </c>
      <c r="V181" s="196"/>
      <c r="W181" s="195">
        <f>[1]COU!$FE185/[1]COU!$FA185</f>
        <v>1.1299025972452912E-2</v>
      </c>
      <c r="X181" s="195">
        <f>[1]COU!$FB185/[1]COU!$FA185</f>
        <v>3.9580891022898398E-2</v>
      </c>
      <c r="Y181" s="195">
        <f>IF([1]EQOUN!DI185&gt;0,[1]COU!FD185/[1]EQOUN!DI185,0)</f>
        <v>0</v>
      </c>
      <c r="Z181" s="195">
        <f>IF([1]EQOUN!DI185&gt;0,[1]COU!$FG$10/[1]EQOUN!DI185,0)</f>
        <v>0</v>
      </c>
      <c r="AA181" s="197">
        <f>IF([1]COU!$EY185&gt;0,[1]COU!$FC185/[1]COU!$EY185,0)</f>
        <v>0</v>
      </c>
      <c r="AB181" s="195"/>
      <c r="AC181" s="197">
        <f>IF([1]COU!EY185&gt;0,[1]EQOUM!N185/[1]COU!EY185,0)</f>
        <v>0</v>
      </c>
      <c r="AD181" s="197">
        <f>IF([1]EQOUN!DJ185&gt;0,[1]EQOUN!DP185/[1]EQOUN!DJ185,0)</f>
        <v>0</v>
      </c>
      <c r="AE181" s="197">
        <f>IF([1]EQOUN!F185&gt;0,[1]EQOUN!N185/[1]EQOUN!F185,0)</f>
        <v>0</v>
      </c>
      <c r="AF181" s="195">
        <f>[1]COU!$FJ185/[1]COU!$FA185</f>
        <v>0</v>
      </c>
      <c r="AG181" s="196"/>
      <c r="AH181" s="238">
        <f t="shared" si="61"/>
        <v>1.06451132</v>
      </c>
      <c r="AI181" s="238">
        <f t="shared" si="62"/>
        <v>602.91999999999996</v>
      </c>
      <c r="AJ181" s="238">
        <f t="shared" si="63"/>
        <v>641.81516505439993</v>
      </c>
      <c r="AK181" s="156"/>
      <c r="AL181" s="239">
        <v>1</v>
      </c>
      <c r="AM181" s="280" t="str">
        <f t="shared" si="64"/>
        <v>-</v>
      </c>
      <c r="AN181" s="280" t="str">
        <f t="shared" si="65"/>
        <v>-</v>
      </c>
      <c r="AO181" s="280"/>
      <c r="AP181" s="280">
        <v>1</v>
      </c>
      <c r="AQ181" s="280" t="str">
        <f t="shared" si="66"/>
        <v>-</v>
      </c>
      <c r="AR181" s="280" t="str">
        <f t="shared" si="67"/>
        <v>-</v>
      </c>
      <c r="AS181" s="280"/>
      <c r="AT181" s="280">
        <v>1</v>
      </c>
      <c r="AU181" s="280">
        <f t="shared" si="68"/>
        <v>641.81516505439993</v>
      </c>
      <c r="AV181" s="280">
        <f t="shared" si="69"/>
        <v>602.91999999999996</v>
      </c>
      <c r="AW181" s="280"/>
      <c r="AX181" s="280">
        <v>1</v>
      </c>
      <c r="AY181" s="280">
        <f t="shared" si="70"/>
        <v>641.81516505439993</v>
      </c>
      <c r="AZ181" s="240">
        <f t="shared" si="75"/>
        <v>602.91999999999996</v>
      </c>
      <c r="BA181" s="241"/>
      <c r="BB181" s="242">
        <v>1</v>
      </c>
      <c r="BC181" s="283" t="str">
        <f t="shared" si="71"/>
        <v>-</v>
      </c>
      <c r="BD181" s="283"/>
      <c r="BE181" s="283">
        <v>1</v>
      </c>
      <c r="BF181" s="283" t="str">
        <f t="shared" si="72"/>
        <v>-</v>
      </c>
      <c r="BG181" s="283"/>
      <c r="BH181" s="283">
        <v>1</v>
      </c>
      <c r="BI181" s="283">
        <f t="shared" si="73"/>
        <v>641.81516505439993</v>
      </c>
      <c r="BJ181" s="283"/>
      <c r="BK181" s="283">
        <v>1</v>
      </c>
      <c r="BL181" s="283">
        <f t="shared" si="74"/>
        <v>641.81516505439993</v>
      </c>
      <c r="BM181" s="243"/>
      <c r="BN181" s="244"/>
    </row>
    <row r="182" spans="1:66" ht="18" x14ac:dyDescent="0.2">
      <c r="A182" s="188" t="str">
        <f>[1]COU!$B186</f>
        <v>Servicios de asociaciones empresariales, profesionales, sindicatos, políticas y afines</v>
      </c>
      <c r="B182" s="189" t="str">
        <f>[1]COU!$A186</f>
        <v>NP177</v>
      </c>
      <c r="C182" s="190"/>
      <c r="D182" s="191">
        <f>[1]COU!$EY186-[1]EQOUN!$DI186</f>
        <v>0</v>
      </c>
      <c r="E182" s="233">
        <f>[1]COU!$EY186/[1]COU!$FA186</f>
        <v>0</v>
      </c>
      <c r="F182" s="234">
        <f>[1]EQOUM!U186/[1]COU!FA186</f>
        <v>0</v>
      </c>
      <c r="G182" s="234">
        <f>[1]EQOUN!DI186/[1]COU!FA186</f>
        <v>0</v>
      </c>
      <c r="H182" s="192">
        <f>IF([1]COU!$ET186&gt;0,[1]EQOUN!$DI186/[1]COU!$ET186,0)</f>
        <v>0</v>
      </c>
      <c r="I182" s="192">
        <f>([1]EQOUN!$DI186-[1]COU!$EY186)/[1]COU!$FA186</f>
        <v>0</v>
      </c>
      <c r="J182" s="192" t="str">
        <f t="shared" si="58"/>
        <v>AMBOS</v>
      </c>
      <c r="K182" s="192" t="str">
        <f t="shared" si="51"/>
        <v>No transable</v>
      </c>
      <c r="L182" s="235"/>
      <c r="M182" s="192" t="str">
        <f t="shared" si="52"/>
        <v>No transable</v>
      </c>
      <c r="N182" s="235">
        <f t="shared" si="53"/>
        <v>1</v>
      </c>
      <c r="O182" s="247" t="str">
        <f t="shared" si="54"/>
        <v>No transable</v>
      </c>
      <c r="P182" s="195" t="str">
        <f t="shared" si="59"/>
        <v>No transable</v>
      </c>
      <c r="Q182" s="237">
        <f t="shared" si="60"/>
        <v>1</v>
      </c>
      <c r="R182" s="195">
        <f t="shared" si="55"/>
        <v>0</v>
      </c>
      <c r="S182" s="195">
        <f t="shared" si="56"/>
        <v>0</v>
      </c>
      <c r="T182" s="195">
        <f t="shared" si="57"/>
        <v>0</v>
      </c>
      <c r="U182" s="195">
        <f>IF(Q182=1,D182/[1]COU!FA186,0)</f>
        <v>0</v>
      </c>
      <c r="V182" s="196"/>
      <c r="W182" s="195">
        <f>[1]COU!$FE186/[1]COU!$FA186</f>
        <v>0</v>
      </c>
      <c r="X182" s="195">
        <f>[1]COU!$FB186/[1]COU!$FA186</f>
        <v>0</v>
      </c>
      <c r="Y182" s="195">
        <f>IF([1]EQOUN!DI186&gt;0,[1]COU!FD186/[1]EQOUN!DI186,0)</f>
        <v>0</v>
      </c>
      <c r="Z182" s="195">
        <f>IF([1]EQOUN!DI186&gt;0,[1]COU!$FG$10/[1]EQOUN!DI186,0)</f>
        <v>0</v>
      </c>
      <c r="AA182" s="197">
        <f>IF([1]COU!$EY186&gt;0,[1]COU!$FC186/[1]COU!$EY186,0)</f>
        <v>0</v>
      </c>
      <c r="AB182" s="195"/>
      <c r="AC182" s="197">
        <f>IF([1]COU!EY186&gt;0,[1]EQOUM!N186/[1]COU!EY186,0)</f>
        <v>0</v>
      </c>
      <c r="AD182" s="197">
        <f>IF([1]EQOUN!DJ186&gt;0,[1]EQOUN!DP186/[1]EQOUN!DJ186,0)</f>
        <v>0</v>
      </c>
      <c r="AE182" s="197">
        <f>IF([1]EQOUN!F186&gt;0,[1]EQOUN!N186/[1]EQOUN!F186,0)</f>
        <v>0</v>
      </c>
      <c r="AF182" s="195">
        <f>[1]COU!$FJ186/[1]COU!$FA186</f>
        <v>0</v>
      </c>
      <c r="AG182" s="196"/>
      <c r="AH182" s="238">
        <f t="shared" si="61"/>
        <v>1.06451132</v>
      </c>
      <c r="AI182" s="238">
        <f t="shared" si="62"/>
        <v>602.91999999999996</v>
      </c>
      <c r="AJ182" s="238">
        <f t="shared" si="63"/>
        <v>641.81516505439993</v>
      </c>
      <c r="AK182" s="156"/>
      <c r="AL182" s="239">
        <v>1</v>
      </c>
      <c r="AM182" s="280" t="str">
        <f t="shared" si="64"/>
        <v>-</v>
      </c>
      <c r="AN182" s="280" t="str">
        <f t="shared" si="65"/>
        <v>-</v>
      </c>
      <c r="AO182" s="280"/>
      <c r="AP182" s="280">
        <v>1</v>
      </c>
      <c r="AQ182" s="280" t="str">
        <f t="shared" si="66"/>
        <v>-</v>
      </c>
      <c r="AR182" s="280" t="str">
        <f t="shared" si="67"/>
        <v>-</v>
      </c>
      <c r="AS182" s="280"/>
      <c r="AT182" s="280">
        <v>1</v>
      </c>
      <c r="AU182" s="280" t="str">
        <f t="shared" si="68"/>
        <v>-</v>
      </c>
      <c r="AV182" s="280" t="str">
        <f t="shared" si="69"/>
        <v>-</v>
      </c>
      <c r="AW182" s="280"/>
      <c r="AX182" s="280">
        <v>1</v>
      </c>
      <c r="AY182" s="280" t="str">
        <f t="shared" si="70"/>
        <v>-</v>
      </c>
      <c r="AZ182" s="240" t="str">
        <f t="shared" si="75"/>
        <v>-</v>
      </c>
      <c r="BA182" s="241"/>
      <c r="BB182" s="242">
        <v>1</v>
      </c>
      <c r="BC182" s="283" t="str">
        <f t="shared" si="71"/>
        <v>-</v>
      </c>
      <c r="BD182" s="283"/>
      <c r="BE182" s="283">
        <v>1</v>
      </c>
      <c r="BF182" s="283" t="str">
        <f t="shared" si="72"/>
        <v>-</v>
      </c>
      <c r="BG182" s="283"/>
      <c r="BH182" s="283">
        <v>1</v>
      </c>
      <c r="BI182" s="283" t="str">
        <f t="shared" si="73"/>
        <v>-</v>
      </c>
      <c r="BJ182" s="283"/>
      <c r="BK182" s="283">
        <v>1</v>
      </c>
      <c r="BL182" s="283" t="str">
        <f t="shared" si="74"/>
        <v>-</v>
      </c>
      <c r="BM182" s="243"/>
      <c r="BN182" s="244"/>
    </row>
    <row r="183" spans="1:66" ht="18" x14ac:dyDescent="0.2">
      <c r="A183" s="188" t="str">
        <f>[1]COU!$B187</f>
        <v>Servicios de reparación de computadoras, efectos personales y enseres domésticos</v>
      </c>
      <c r="B183" s="189" t="str">
        <f>[1]COU!$A187</f>
        <v>NP178</v>
      </c>
      <c r="C183" s="190"/>
      <c r="D183" s="191">
        <f>[1]COU!$EY187-[1]EQOUN!$DI187</f>
        <v>0</v>
      </c>
      <c r="E183" s="233">
        <f>[1]COU!$EY187/[1]COU!$FA187</f>
        <v>0</v>
      </c>
      <c r="F183" s="234">
        <f>[1]EQOUM!U187/[1]COU!FA187</f>
        <v>0</v>
      </c>
      <c r="G183" s="234">
        <f>[1]EQOUN!DI187/[1]COU!FA187</f>
        <v>0</v>
      </c>
      <c r="H183" s="192">
        <f>IF([1]COU!$ET187&gt;0,[1]EQOUN!$DI187/[1]COU!$ET187,0)</f>
        <v>0</v>
      </c>
      <c r="I183" s="192">
        <f>([1]EQOUN!$DI187-[1]COU!$EY187)/[1]COU!$FA187</f>
        <v>0</v>
      </c>
      <c r="J183" s="192" t="str">
        <f t="shared" si="58"/>
        <v>AMBOS</v>
      </c>
      <c r="K183" s="192" t="str">
        <f t="shared" si="51"/>
        <v>No transable</v>
      </c>
      <c r="L183" s="235">
        <v>1</v>
      </c>
      <c r="M183" s="192" t="str">
        <f t="shared" si="52"/>
        <v>Transable</v>
      </c>
      <c r="N183" s="235">
        <f t="shared" si="53"/>
        <v>1</v>
      </c>
      <c r="O183" s="247" t="str">
        <f t="shared" si="54"/>
        <v>No Transable</v>
      </c>
      <c r="P183" s="195" t="str">
        <f t="shared" si="59"/>
        <v>No Transable</v>
      </c>
      <c r="Q183" s="237">
        <f t="shared" si="60"/>
        <v>1</v>
      </c>
      <c r="R183" s="195">
        <f t="shared" si="55"/>
        <v>0</v>
      </c>
      <c r="S183" s="195">
        <f t="shared" si="56"/>
        <v>0</v>
      </c>
      <c r="T183" s="195">
        <f t="shared" si="57"/>
        <v>0</v>
      </c>
      <c r="U183" s="195">
        <f>IF(Q183=1,D183/[1]COU!FA187,0)</f>
        <v>0</v>
      </c>
      <c r="V183" s="196"/>
      <c r="W183" s="195">
        <f>[1]COU!$FE187/[1]COU!$FA187</f>
        <v>0</v>
      </c>
      <c r="X183" s="195">
        <f>[1]COU!$FB187/[1]COU!$FA187</f>
        <v>9.809189360575693E-2</v>
      </c>
      <c r="Y183" s="195">
        <f>IF([1]EQOUN!DI187&gt;0,[1]COU!FD187/[1]EQOUN!DI187,0)</f>
        <v>0</v>
      </c>
      <c r="Z183" s="195">
        <f>IF([1]EQOUN!DI187&gt;0,[1]COU!$FG$10/[1]EQOUN!DI187,0)</f>
        <v>0</v>
      </c>
      <c r="AA183" s="197">
        <f>IF([1]COU!$EY187&gt;0,[1]COU!$FC187/[1]COU!$EY187,0)</f>
        <v>0</v>
      </c>
      <c r="AB183" s="195"/>
      <c r="AC183" s="197">
        <f>IF([1]COU!EY187&gt;0,[1]EQOUM!N187/[1]COU!EY187,0)</f>
        <v>0</v>
      </c>
      <c r="AD183" s="197">
        <f>IF([1]EQOUN!DJ187&gt;0,[1]EQOUN!DP187/[1]EQOUN!DJ187,0)</f>
        <v>0</v>
      </c>
      <c r="AE183" s="197">
        <f>IF([1]EQOUN!F187&gt;0,[1]EQOUN!N187/[1]EQOUN!F187,0)</f>
        <v>0</v>
      </c>
      <c r="AF183" s="195">
        <f>[1]COU!$FJ187/[1]COU!$FA187</f>
        <v>0</v>
      </c>
      <c r="AG183" s="196"/>
      <c r="AH183" s="238">
        <f t="shared" si="61"/>
        <v>1.06451132</v>
      </c>
      <c r="AI183" s="238">
        <f t="shared" si="62"/>
        <v>602.91999999999996</v>
      </c>
      <c r="AJ183" s="238">
        <f t="shared" si="63"/>
        <v>641.81516505439993</v>
      </c>
      <c r="AK183" s="156"/>
      <c r="AL183" s="239">
        <v>1</v>
      </c>
      <c r="AM183" s="280" t="str">
        <f t="shared" si="64"/>
        <v>-</v>
      </c>
      <c r="AN183" s="280" t="str">
        <f t="shared" si="65"/>
        <v>-</v>
      </c>
      <c r="AO183" s="280"/>
      <c r="AP183" s="280">
        <v>1</v>
      </c>
      <c r="AQ183" s="280" t="str">
        <f t="shared" si="66"/>
        <v>-</v>
      </c>
      <c r="AR183" s="280" t="str">
        <f t="shared" si="67"/>
        <v>-</v>
      </c>
      <c r="AS183" s="280"/>
      <c r="AT183" s="280">
        <v>1</v>
      </c>
      <c r="AU183" s="280" t="str">
        <f t="shared" si="68"/>
        <v>-</v>
      </c>
      <c r="AV183" s="280" t="str">
        <f t="shared" si="69"/>
        <v>-</v>
      </c>
      <c r="AW183" s="280"/>
      <c r="AX183" s="280">
        <v>1</v>
      </c>
      <c r="AY183" s="280" t="str">
        <f t="shared" si="70"/>
        <v>-</v>
      </c>
      <c r="AZ183" s="240" t="str">
        <f t="shared" si="75"/>
        <v>-</v>
      </c>
      <c r="BA183" s="241"/>
      <c r="BB183" s="242">
        <v>1</v>
      </c>
      <c r="BC183" s="283" t="str">
        <f t="shared" si="71"/>
        <v>-</v>
      </c>
      <c r="BD183" s="283"/>
      <c r="BE183" s="283">
        <v>1</v>
      </c>
      <c r="BF183" s="283" t="str">
        <f t="shared" si="72"/>
        <v>-</v>
      </c>
      <c r="BG183" s="283"/>
      <c r="BH183" s="283">
        <v>1</v>
      </c>
      <c r="BI183" s="283" t="str">
        <f t="shared" si="73"/>
        <v>-</v>
      </c>
      <c r="BJ183" s="283"/>
      <c r="BK183" s="283">
        <v>1</v>
      </c>
      <c r="BL183" s="283" t="str">
        <f t="shared" si="74"/>
        <v>-</v>
      </c>
      <c r="BM183" s="243"/>
      <c r="BN183" s="244"/>
    </row>
    <row r="184" spans="1:66" ht="18" x14ac:dyDescent="0.2">
      <c r="A184" s="188" t="str">
        <f>[1]COU!$B188</f>
        <v>Servicios de lavado, secado y limpieza de prendas</v>
      </c>
      <c r="B184" s="189" t="str">
        <f>[1]COU!$A188</f>
        <v>NP179</v>
      </c>
      <c r="C184" s="190"/>
      <c r="D184" s="191">
        <f>[1]COU!$EY188-[1]EQOUN!$DI188</f>
        <v>0</v>
      </c>
      <c r="E184" s="233">
        <f>[1]COU!$EY188/[1]COU!$FA188</f>
        <v>0</v>
      </c>
      <c r="F184" s="234">
        <f>[1]EQOUM!U188/[1]COU!FA188</f>
        <v>0</v>
      </c>
      <c r="G184" s="234">
        <f>[1]EQOUN!DI188/[1]COU!FA188</f>
        <v>0</v>
      </c>
      <c r="H184" s="192">
        <f>IF([1]COU!$ET188&gt;0,[1]EQOUN!$DI188/[1]COU!$ET188,0)</f>
        <v>0</v>
      </c>
      <c r="I184" s="192">
        <f>([1]EQOUN!$DI188-[1]COU!$EY188)/[1]COU!$FA188</f>
        <v>0</v>
      </c>
      <c r="J184" s="192" t="str">
        <f t="shared" si="58"/>
        <v>AMBOS</v>
      </c>
      <c r="K184" s="192" t="str">
        <f t="shared" si="51"/>
        <v>No transable</v>
      </c>
      <c r="L184" s="235"/>
      <c r="M184" s="192" t="str">
        <f t="shared" si="52"/>
        <v>No transable</v>
      </c>
      <c r="N184" s="235">
        <f t="shared" si="53"/>
        <v>1</v>
      </c>
      <c r="O184" s="247" t="str">
        <f t="shared" si="54"/>
        <v>No transable</v>
      </c>
      <c r="P184" s="195" t="str">
        <f t="shared" si="59"/>
        <v>No transable</v>
      </c>
      <c r="Q184" s="237">
        <f t="shared" si="60"/>
        <v>1</v>
      </c>
      <c r="R184" s="195">
        <f t="shared" si="55"/>
        <v>0</v>
      </c>
      <c r="S184" s="195">
        <f t="shared" si="56"/>
        <v>0</v>
      </c>
      <c r="T184" s="195">
        <f t="shared" si="57"/>
        <v>0</v>
      </c>
      <c r="U184" s="195">
        <f>IF(Q184=1,D184/[1]COU!FA188,0)</f>
        <v>0</v>
      </c>
      <c r="V184" s="196"/>
      <c r="W184" s="195">
        <f>[1]COU!$FE188/[1]COU!$FA188</f>
        <v>0</v>
      </c>
      <c r="X184" s="195">
        <f>[1]COU!$FB188/[1]COU!$FA188</f>
        <v>0.11015520398020681</v>
      </c>
      <c r="Y184" s="195">
        <f>IF([1]EQOUN!DI188&gt;0,[1]COU!FD188/[1]EQOUN!DI188,0)</f>
        <v>0</v>
      </c>
      <c r="Z184" s="195">
        <f>IF([1]EQOUN!DI188&gt;0,[1]COU!$FG$10/[1]EQOUN!DI188,0)</f>
        <v>0</v>
      </c>
      <c r="AA184" s="197">
        <f>IF([1]COU!$EY188&gt;0,[1]COU!$FC188/[1]COU!$EY188,0)</f>
        <v>0</v>
      </c>
      <c r="AB184" s="195"/>
      <c r="AC184" s="197">
        <f>IF([1]COU!EY188&gt;0,[1]EQOUM!N188/[1]COU!EY188,0)</f>
        <v>0</v>
      </c>
      <c r="AD184" s="197">
        <f>IF([1]EQOUN!DJ188&gt;0,[1]EQOUN!DP188/[1]EQOUN!DJ188,0)</f>
        <v>0</v>
      </c>
      <c r="AE184" s="197">
        <f>IF([1]EQOUN!F188&gt;0,[1]EQOUN!N188/[1]EQOUN!F188,0)</f>
        <v>0</v>
      </c>
      <c r="AF184" s="195">
        <f>[1]COU!$FJ188/[1]COU!$FA188</f>
        <v>0</v>
      </c>
      <c r="AG184" s="196"/>
      <c r="AH184" s="238">
        <f t="shared" si="61"/>
        <v>1.06451132</v>
      </c>
      <c r="AI184" s="238">
        <f t="shared" si="62"/>
        <v>602.91999999999996</v>
      </c>
      <c r="AJ184" s="238">
        <f t="shared" si="63"/>
        <v>641.81516505439993</v>
      </c>
      <c r="AK184" s="156"/>
      <c r="AL184" s="239">
        <v>1</v>
      </c>
      <c r="AM184" s="280" t="str">
        <f t="shared" si="64"/>
        <v>-</v>
      </c>
      <c r="AN184" s="280" t="str">
        <f t="shared" si="65"/>
        <v>-</v>
      </c>
      <c r="AO184" s="280"/>
      <c r="AP184" s="280">
        <v>1</v>
      </c>
      <c r="AQ184" s="280" t="str">
        <f t="shared" si="66"/>
        <v>-</v>
      </c>
      <c r="AR184" s="280" t="str">
        <f t="shared" si="67"/>
        <v>-</v>
      </c>
      <c r="AS184" s="280"/>
      <c r="AT184" s="280">
        <v>1</v>
      </c>
      <c r="AU184" s="280" t="str">
        <f t="shared" si="68"/>
        <v>-</v>
      </c>
      <c r="AV184" s="280" t="str">
        <f t="shared" si="69"/>
        <v>-</v>
      </c>
      <c r="AW184" s="280"/>
      <c r="AX184" s="280">
        <v>1</v>
      </c>
      <c r="AY184" s="280" t="str">
        <f t="shared" si="70"/>
        <v>-</v>
      </c>
      <c r="AZ184" s="240" t="str">
        <f t="shared" si="75"/>
        <v>-</v>
      </c>
      <c r="BA184" s="241"/>
      <c r="BB184" s="242">
        <v>1</v>
      </c>
      <c r="BC184" s="283" t="str">
        <f t="shared" si="71"/>
        <v>-</v>
      </c>
      <c r="BD184" s="283"/>
      <c r="BE184" s="283">
        <v>1</v>
      </c>
      <c r="BF184" s="283" t="str">
        <f t="shared" si="72"/>
        <v>-</v>
      </c>
      <c r="BG184" s="283"/>
      <c r="BH184" s="283">
        <v>1</v>
      </c>
      <c r="BI184" s="283" t="str">
        <f t="shared" si="73"/>
        <v>-</v>
      </c>
      <c r="BJ184" s="283"/>
      <c r="BK184" s="283">
        <v>1</v>
      </c>
      <c r="BL184" s="283" t="str">
        <f t="shared" si="74"/>
        <v>-</v>
      </c>
      <c r="BM184" s="243"/>
      <c r="BN184" s="244"/>
    </row>
    <row r="185" spans="1:66" ht="18" x14ac:dyDescent="0.2">
      <c r="A185" s="188" t="str">
        <f>[1]COU!$B189</f>
        <v>Servicios de peluquería y otros tratamientos de belleza</v>
      </c>
      <c r="B185" s="189" t="str">
        <f>[1]COU!$A189</f>
        <v>NP180</v>
      </c>
      <c r="C185" s="190"/>
      <c r="D185" s="191">
        <f>[1]COU!$EY189-[1]EQOUN!$DI189</f>
        <v>0</v>
      </c>
      <c r="E185" s="233">
        <f>[1]COU!$EY189/[1]COU!$FA189</f>
        <v>0</v>
      </c>
      <c r="F185" s="234">
        <f>[1]EQOUM!U189/[1]COU!FA189</f>
        <v>0</v>
      </c>
      <c r="G185" s="234">
        <f>[1]EQOUN!DI189/[1]COU!FA189</f>
        <v>0</v>
      </c>
      <c r="H185" s="192">
        <f>IF([1]COU!$ET189&gt;0,[1]EQOUN!$DI189/[1]COU!$ET189,0)</f>
        <v>0</v>
      </c>
      <c r="I185" s="192">
        <f>([1]EQOUN!$DI189-[1]COU!$EY189)/[1]COU!$FA189</f>
        <v>0</v>
      </c>
      <c r="J185" s="192" t="str">
        <f t="shared" si="58"/>
        <v>AMBOS</v>
      </c>
      <c r="K185" s="192" t="str">
        <f t="shared" si="51"/>
        <v>No transable</v>
      </c>
      <c r="L185" s="235"/>
      <c r="M185" s="192" t="str">
        <f t="shared" si="52"/>
        <v>No transable</v>
      </c>
      <c r="N185" s="235">
        <f t="shared" si="53"/>
        <v>1</v>
      </c>
      <c r="O185" s="247" t="str">
        <f t="shared" si="54"/>
        <v>No transable</v>
      </c>
      <c r="P185" s="195" t="str">
        <f t="shared" si="59"/>
        <v>No transable</v>
      </c>
      <c r="Q185" s="237">
        <f t="shared" si="60"/>
        <v>1</v>
      </c>
      <c r="R185" s="195">
        <f t="shared" si="55"/>
        <v>0</v>
      </c>
      <c r="S185" s="195">
        <f t="shared" si="56"/>
        <v>0</v>
      </c>
      <c r="T185" s="195">
        <f t="shared" si="57"/>
        <v>0</v>
      </c>
      <c r="U185" s="195">
        <f>IF(Q185=1,D185/[1]COU!FA189,0)</f>
        <v>0</v>
      </c>
      <c r="V185" s="196"/>
      <c r="W185" s="195">
        <f>[1]COU!$FE189/[1]COU!$FA189</f>
        <v>0</v>
      </c>
      <c r="X185" s="195">
        <f>[1]COU!$FB189/[1]COU!$FA189</f>
        <v>0</v>
      </c>
      <c r="Y185" s="195">
        <f>IF([1]EQOUN!DI189&gt;0,[1]COU!FD189/[1]EQOUN!DI189,0)</f>
        <v>0</v>
      </c>
      <c r="Z185" s="195">
        <f>IF([1]EQOUN!DI189&gt;0,[1]COU!$FG$10/[1]EQOUN!DI189,0)</f>
        <v>0</v>
      </c>
      <c r="AA185" s="197">
        <f>IF([1]COU!$EY189&gt;0,[1]COU!$FC189/[1]COU!$EY189,0)</f>
        <v>0</v>
      </c>
      <c r="AB185" s="195"/>
      <c r="AC185" s="197">
        <f>IF([1]COU!EY189&gt;0,[1]EQOUM!N189/[1]COU!EY189,0)</f>
        <v>0</v>
      </c>
      <c r="AD185" s="197">
        <f>IF([1]EQOUN!DJ189&gt;0,[1]EQOUN!DP189/[1]EQOUN!DJ189,0)</f>
        <v>0</v>
      </c>
      <c r="AE185" s="197">
        <f>IF([1]EQOUN!F189&gt;0,[1]EQOUN!N189/[1]EQOUN!F189,0)</f>
        <v>0</v>
      </c>
      <c r="AF185" s="195">
        <f>[1]COU!$FJ189/[1]COU!$FA189</f>
        <v>0</v>
      </c>
      <c r="AG185" s="196"/>
      <c r="AH185" s="238">
        <f t="shared" si="61"/>
        <v>1.06451132</v>
      </c>
      <c r="AI185" s="238">
        <f t="shared" si="62"/>
        <v>602.91999999999996</v>
      </c>
      <c r="AJ185" s="238">
        <f t="shared" si="63"/>
        <v>641.81516505439993</v>
      </c>
      <c r="AK185" s="156"/>
      <c r="AL185" s="239">
        <v>1</v>
      </c>
      <c r="AM185" s="280" t="str">
        <f t="shared" si="64"/>
        <v>-</v>
      </c>
      <c r="AN185" s="280" t="str">
        <f t="shared" si="65"/>
        <v>-</v>
      </c>
      <c r="AO185" s="280"/>
      <c r="AP185" s="280">
        <v>1</v>
      </c>
      <c r="AQ185" s="280" t="str">
        <f t="shared" si="66"/>
        <v>-</v>
      </c>
      <c r="AR185" s="280" t="str">
        <f t="shared" si="67"/>
        <v>-</v>
      </c>
      <c r="AS185" s="280"/>
      <c r="AT185" s="280">
        <v>1</v>
      </c>
      <c r="AU185" s="280" t="str">
        <f t="shared" si="68"/>
        <v>-</v>
      </c>
      <c r="AV185" s="280" t="str">
        <f t="shared" si="69"/>
        <v>-</v>
      </c>
      <c r="AW185" s="280"/>
      <c r="AX185" s="280">
        <v>1</v>
      </c>
      <c r="AY185" s="280" t="str">
        <f t="shared" si="70"/>
        <v>-</v>
      </c>
      <c r="AZ185" s="240" t="str">
        <f t="shared" si="75"/>
        <v>-</v>
      </c>
      <c r="BA185" s="241"/>
      <c r="BB185" s="242">
        <v>1</v>
      </c>
      <c r="BC185" s="283" t="str">
        <f t="shared" si="71"/>
        <v>-</v>
      </c>
      <c r="BD185" s="283"/>
      <c r="BE185" s="283">
        <v>1</v>
      </c>
      <c r="BF185" s="283" t="str">
        <f t="shared" si="72"/>
        <v>-</v>
      </c>
      <c r="BG185" s="283"/>
      <c r="BH185" s="283">
        <v>1</v>
      </c>
      <c r="BI185" s="283" t="str">
        <f t="shared" si="73"/>
        <v>-</v>
      </c>
      <c r="BJ185" s="283"/>
      <c r="BK185" s="283">
        <v>1</v>
      </c>
      <c r="BL185" s="283" t="str">
        <f t="shared" si="74"/>
        <v>-</v>
      </c>
      <c r="BM185" s="243"/>
      <c r="BN185" s="244"/>
    </row>
    <row r="186" spans="1:66" ht="18" x14ac:dyDescent="0.2">
      <c r="A186" s="188" t="str">
        <f>[1]COU!$B190</f>
        <v>Servicios funerarios y conexos</v>
      </c>
      <c r="B186" s="189" t="str">
        <f>[1]COU!$A190</f>
        <v>NP181</v>
      </c>
      <c r="C186" s="190"/>
      <c r="D186" s="191">
        <f>[1]COU!$EY190-[1]EQOUN!$DI190</f>
        <v>0</v>
      </c>
      <c r="E186" s="233">
        <f>[1]COU!$EY190/[1]COU!$FA190</f>
        <v>0</v>
      </c>
      <c r="F186" s="234">
        <f>[1]EQOUM!U190/[1]COU!FA190</f>
        <v>0</v>
      </c>
      <c r="G186" s="234">
        <f>[1]EQOUN!DI190/[1]COU!FA190</f>
        <v>0</v>
      </c>
      <c r="H186" s="192">
        <f>IF([1]COU!$ET190&gt;0,[1]EQOUN!$DI190/[1]COU!$ET190,0)</f>
        <v>0</v>
      </c>
      <c r="I186" s="192">
        <f>([1]EQOUN!$DI190-[1]COU!$EY190)/[1]COU!$FA190</f>
        <v>0</v>
      </c>
      <c r="J186" s="192" t="str">
        <f t="shared" si="58"/>
        <v>AMBOS</v>
      </c>
      <c r="K186" s="192" t="str">
        <f t="shared" si="51"/>
        <v>No transable</v>
      </c>
      <c r="L186" s="235"/>
      <c r="M186" s="192" t="str">
        <f t="shared" si="52"/>
        <v>No transable</v>
      </c>
      <c r="N186" s="235">
        <f t="shared" si="53"/>
        <v>1</v>
      </c>
      <c r="O186" s="247" t="str">
        <f t="shared" si="54"/>
        <v>No transable</v>
      </c>
      <c r="P186" s="195" t="str">
        <f t="shared" si="59"/>
        <v>No transable</v>
      </c>
      <c r="Q186" s="237">
        <f t="shared" si="60"/>
        <v>1</v>
      </c>
      <c r="R186" s="195">
        <f t="shared" si="55"/>
        <v>0</v>
      </c>
      <c r="S186" s="195">
        <f t="shared" si="56"/>
        <v>0</v>
      </c>
      <c r="T186" s="195">
        <f t="shared" si="57"/>
        <v>0</v>
      </c>
      <c r="U186" s="195">
        <f>IF(Q186=1,D186/[1]COU!FA190,0)</f>
        <v>0</v>
      </c>
      <c r="V186" s="196"/>
      <c r="W186" s="195">
        <f>[1]COU!$FE190/[1]COU!$FA190</f>
        <v>0</v>
      </c>
      <c r="X186" s="195">
        <f>[1]COU!$FB190/[1]COU!$FA190</f>
        <v>0</v>
      </c>
      <c r="Y186" s="195">
        <f>IF([1]EQOUN!DI190&gt;0,[1]COU!FD190/[1]EQOUN!DI190,0)</f>
        <v>0</v>
      </c>
      <c r="Z186" s="195">
        <f>IF([1]EQOUN!DI190&gt;0,[1]COU!$FG$10/[1]EQOUN!DI190,0)</f>
        <v>0</v>
      </c>
      <c r="AA186" s="197">
        <f>IF([1]COU!$EY190&gt;0,[1]COU!$FC190/[1]COU!$EY190,0)</f>
        <v>0</v>
      </c>
      <c r="AB186" s="195"/>
      <c r="AC186" s="197">
        <f>IF([1]COU!EY190&gt;0,[1]EQOUM!N190/[1]COU!EY190,0)</f>
        <v>0</v>
      </c>
      <c r="AD186" s="197">
        <f>IF([1]EQOUN!DJ190&gt;0,[1]EQOUN!DP190/[1]EQOUN!DJ190,0)</f>
        <v>0</v>
      </c>
      <c r="AE186" s="197">
        <f>IF([1]EQOUN!F190&gt;0,[1]EQOUN!N190/[1]EQOUN!F190,0)</f>
        <v>0</v>
      </c>
      <c r="AF186" s="195">
        <f>[1]COU!$FJ190/[1]COU!$FA190</f>
        <v>0</v>
      </c>
      <c r="AG186" s="196"/>
      <c r="AH186" s="238">
        <f t="shared" si="61"/>
        <v>1.06451132</v>
      </c>
      <c r="AI186" s="238">
        <f t="shared" si="62"/>
        <v>602.91999999999996</v>
      </c>
      <c r="AJ186" s="238">
        <f t="shared" si="63"/>
        <v>641.81516505439993</v>
      </c>
      <c r="AK186" s="156"/>
      <c r="AL186" s="239">
        <v>1</v>
      </c>
      <c r="AM186" s="280" t="str">
        <f t="shared" si="64"/>
        <v>-</v>
      </c>
      <c r="AN186" s="280" t="str">
        <f t="shared" si="65"/>
        <v>-</v>
      </c>
      <c r="AO186" s="280"/>
      <c r="AP186" s="280">
        <v>1</v>
      </c>
      <c r="AQ186" s="280" t="str">
        <f t="shared" si="66"/>
        <v>-</v>
      </c>
      <c r="AR186" s="280" t="str">
        <f t="shared" si="67"/>
        <v>-</v>
      </c>
      <c r="AS186" s="280"/>
      <c r="AT186" s="280">
        <v>1</v>
      </c>
      <c r="AU186" s="280" t="str">
        <f t="shared" si="68"/>
        <v>-</v>
      </c>
      <c r="AV186" s="280" t="str">
        <f t="shared" si="69"/>
        <v>-</v>
      </c>
      <c r="AW186" s="280"/>
      <c r="AX186" s="280">
        <v>1</v>
      </c>
      <c r="AY186" s="280" t="str">
        <f t="shared" si="70"/>
        <v>-</v>
      </c>
      <c r="AZ186" s="240" t="str">
        <f t="shared" si="75"/>
        <v>-</v>
      </c>
      <c r="BA186" s="241"/>
      <c r="BB186" s="242">
        <v>1</v>
      </c>
      <c r="BC186" s="283" t="str">
        <f t="shared" si="71"/>
        <v>-</v>
      </c>
      <c r="BD186" s="283"/>
      <c r="BE186" s="283">
        <v>1</v>
      </c>
      <c r="BF186" s="283" t="str">
        <f t="shared" si="72"/>
        <v>-</v>
      </c>
      <c r="BG186" s="283"/>
      <c r="BH186" s="283">
        <v>1</v>
      </c>
      <c r="BI186" s="283" t="str">
        <f t="shared" si="73"/>
        <v>-</v>
      </c>
      <c r="BJ186" s="283"/>
      <c r="BK186" s="283">
        <v>1</v>
      </c>
      <c r="BL186" s="283" t="str">
        <f t="shared" si="74"/>
        <v>-</v>
      </c>
      <c r="BM186" s="243"/>
      <c r="BN186" s="244"/>
    </row>
    <row r="187" spans="1:66" ht="18" x14ac:dyDescent="0.2">
      <c r="A187" s="188" t="str">
        <f>[1]COU!$B191</f>
        <v>Otros servicios n.c.p.</v>
      </c>
      <c r="B187" s="189" t="str">
        <f>[1]COU!$A191</f>
        <v>NP182</v>
      </c>
      <c r="C187" s="190"/>
      <c r="D187" s="191">
        <f>[1]COU!$EY191-[1]EQOUN!$DI191</f>
        <v>0</v>
      </c>
      <c r="E187" s="233">
        <f>[1]COU!$EY191/[1]COU!$FA191</f>
        <v>0</v>
      </c>
      <c r="F187" s="234">
        <f>[1]EQOUM!U191/[1]COU!FA191</f>
        <v>0</v>
      </c>
      <c r="G187" s="234">
        <f>[1]EQOUN!DI191/[1]COU!FA191</f>
        <v>0</v>
      </c>
      <c r="H187" s="192">
        <f>IF([1]COU!$ET191&gt;0,[1]EQOUN!$DI191/[1]COU!$ET191,0)</f>
        <v>0</v>
      </c>
      <c r="I187" s="192">
        <f>([1]EQOUN!$DI191-[1]COU!$EY191)/[1]COU!$FA191</f>
        <v>0</v>
      </c>
      <c r="J187" s="192" t="str">
        <f t="shared" si="58"/>
        <v>AMBOS</v>
      </c>
      <c r="K187" s="192" t="str">
        <f t="shared" si="51"/>
        <v>No transable</v>
      </c>
      <c r="L187" s="235"/>
      <c r="M187" s="192" t="str">
        <f t="shared" si="52"/>
        <v>No transable</v>
      </c>
      <c r="N187" s="235">
        <f t="shared" si="53"/>
        <v>1</v>
      </c>
      <c r="O187" s="247" t="str">
        <f t="shared" si="54"/>
        <v>No transable</v>
      </c>
      <c r="P187" s="195" t="str">
        <f t="shared" si="59"/>
        <v>No transable</v>
      </c>
      <c r="Q187" s="237">
        <f t="shared" si="60"/>
        <v>1</v>
      </c>
      <c r="R187" s="195">
        <f t="shared" si="55"/>
        <v>0</v>
      </c>
      <c r="S187" s="195">
        <f t="shared" si="56"/>
        <v>0</v>
      </c>
      <c r="T187" s="195">
        <f t="shared" si="57"/>
        <v>0</v>
      </c>
      <c r="U187" s="195">
        <f>IF(Q187=1,D187/[1]COU!FA191,0)</f>
        <v>0</v>
      </c>
      <c r="V187" s="196"/>
      <c r="W187" s="195">
        <f>[1]COU!$FE191/[1]COU!$FA191</f>
        <v>0</v>
      </c>
      <c r="X187" s="195">
        <f>[1]COU!$FB191/[1]COU!$FA191</f>
        <v>1.5283929992951695E-2</v>
      </c>
      <c r="Y187" s="195">
        <f>IF([1]EQOUN!DI191&gt;0,[1]COU!FD191/[1]EQOUN!DI191,0)</f>
        <v>0</v>
      </c>
      <c r="Z187" s="195">
        <f>IF([1]EQOUN!DI191&gt;0,[1]COU!$FG$10/[1]EQOUN!DI191,0)</f>
        <v>0</v>
      </c>
      <c r="AA187" s="197">
        <f>IF([1]COU!$EY191&gt;0,[1]COU!$FC191/[1]COU!$EY191,0)</f>
        <v>0</v>
      </c>
      <c r="AB187" s="195"/>
      <c r="AC187" s="197">
        <f>IF([1]COU!EY191&gt;0,[1]EQOUM!N191/[1]COU!EY191,0)</f>
        <v>0</v>
      </c>
      <c r="AD187" s="197">
        <f>IF([1]EQOUN!DJ191&gt;0,[1]EQOUN!DP191/[1]EQOUN!DJ191,0)</f>
        <v>0</v>
      </c>
      <c r="AE187" s="197">
        <f>IF([1]EQOUN!F191&gt;0,[1]EQOUN!N191/[1]EQOUN!F191,0)</f>
        <v>0</v>
      </c>
      <c r="AF187" s="195">
        <f>[1]COU!$FJ191/[1]COU!$FA191</f>
        <v>0</v>
      </c>
      <c r="AG187" s="196"/>
      <c r="AH187" s="238">
        <f t="shared" si="61"/>
        <v>1.06451132</v>
      </c>
      <c r="AI187" s="238">
        <f t="shared" si="62"/>
        <v>602.91999999999996</v>
      </c>
      <c r="AJ187" s="238">
        <f t="shared" si="63"/>
        <v>641.81516505439993</v>
      </c>
      <c r="AK187" s="156"/>
      <c r="AL187" s="239">
        <v>1</v>
      </c>
      <c r="AM187" s="280" t="str">
        <f t="shared" si="64"/>
        <v>-</v>
      </c>
      <c r="AN187" s="280" t="str">
        <f t="shared" si="65"/>
        <v>-</v>
      </c>
      <c r="AO187" s="280"/>
      <c r="AP187" s="280">
        <v>1</v>
      </c>
      <c r="AQ187" s="280" t="str">
        <f t="shared" si="66"/>
        <v>-</v>
      </c>
      <c r="AR187" s="280" t="str">
        <f t="shared" si="67"/>
        <v>-</v>
      </c>
      <c r="AS187" s="280"/>
      <c r="AT187" s="280">
        <v>1</v>
      </c>
      <c r="AU187" s="280" t="str">
        <f t="shared" si="68"/>
        <v>-</v>
      </c>
      <c r="AV187" s="280" t="str">
        <f t="shared" si="69"/>
        <v>-</v>
      </c>
      <c r="AW187" s="280"/>
      <c r="AX187" s="280">
        <v>1</v>
      </c>
      <c r="AY187" s="280" t="str">
        <f t="shared" si="70"/>
        <v>-</v>
      </c>
      <c r="AZ187" s="240" t="str">
        <f t="shared" si="75"/>
        <v>-</v>
      </c>
      <c r="BA187" s="241"/>
      <c r="BB187" s="242">
        <v>1</v>
      </c>
      <c r="BC187" s="283" t="str">
        <f t="shared" si="71"/>
        <v>-</v>
      </c>
      <c r="BD187" s="283"/>
      <c r="BE187" s="283">
        <v>1</v>
      </c>
      <c r="BF187" s="283" t="str">
        <f t="shared" si="72"/>
        <v>-</v>
      </c>
      <c r="BG187" s="283"/>
      <c r="BH187" s="283">
        <v>1</v>
      </c>
      <c r="BI187" s="283" t="str">
        <f t="shared" si="73"/>
        <v>-</v>
      </c>
      <c r="BJ187" s="283"/>
      <c r="BK187" s="283">
        <v>1</v>
      </c>
      <c r="BL187" s="283" t="str">
        <f t="shared" si="74"/>
        <v>-</v>
      </c>
      <c r="BM187" s="243"/>
      <c r="BN187" s="244"/>
    </row>
    <row r="188" spans="1:66" ht="18" x14ac:dyDescent="0.2">
      <c r="A188" s="188" t="str">
        <f>[1]COU!$B192</f>
        <v>Servicios domésticos</v>
      </c>
      <c r="B188" s="189" t="str">
        <f>[1]COU!$A192</f>
        <v>NP183</v>
      </c>
      <c r="C188" s="190"/>
      <c r="D188" s="191">
        <f>[1]COU!$EY192-[1]EQOUN!$DI192</f>
        <v>0</v>
      </c>
      <c r="E188" s="233">
        <f>[1]COU!$EY192/[1]COU!$FA192</f>
        <v>0</v>
      </c>
      <c r="F188" s="234">
        <f>[1]EQOUM!U192/[1]COU!FA192</f>
        <v>0</v>
      </c>
      <c r="G188" s="234">
        <f>[1]EQOUN!DI192/[1]COU!FA192</f>
        <v>0</v>
      </c>
      <c r="H188" s="192">
        <f>IF([1]COU!$ET192&gt;0,[1]EQOUN!$DI192/[1]COU!$ET192,0)</f>
        <v>0</v>
      </c>
      <c r="I188" s="192">
        <f>([1]EQOUN!$DI192-[1]COU!$EY192)/[1]COU!$FA192</f>
        <v>0</v>
      </c>
      <c r="J188" s="192" t="str">
        <f t="shared" si="58"/>
        <v>AMBOS</v>
      </c>
      <c r="K188" s="192" t="str">
        <f t="shared" si="51"/>
        <v>No transable</v>
      </c>
      <c r="L188" s="235"/>
      <c r="M188" s="192" t="str">
        <f t="shared" si="52"/>
        <v>No transable</v>
      </c>
      <c r="N188" s="235">
        <f t="shared" si="53"/>
        <v>1</v>
      </c>
      <c r="O188" s="247" t="str">
        <f t="shared" si="54"/>
        <v>No transable</v>
      </c>
      <c r="P188" s="195" t="str">
        <f t="shared" si="59"/>
        <v>No transable</v>
      </c>
      <c r="Q188" s="237">
        <f t="shared" si="60"/>
        <v>1</v>
      </c>
      <c r="R188" s="195">
        <f t="shared" si="55"/>
        <v>0</v>
      </c>
      <c r="S188" s="195">
        <f t="shared" si="56"/>
        <v>0</v>
      </c>
      <c r="T188" s="195">
        <f t="shared" si="57"/>
        <v>0</v>
      </c>
      <c r="U188" s="195">
        <f>IF(Q188=1,D188/[1]COU!FA192,0)</f>
        <v>0</v>
      </c>
      <c r="V188" s="196"/>
      <c r="W188" s="195">
        <f>[1]COU!$FE192/[1]COU!$FA192</f>
        <v>0</v>
      </c>
      <c r="X188" s="195">
        <f>[1]COU!$FB192/[1]COU!$FA192</f>
        <v>0</v>
      </c>
      <c r="Y188" s="195">
        <f>IF([1]EQOUN!DI192&gt;0,[1]COU!FD192/[1]EQOUN!DI192,0)</f>
        <v>0</v>
      </c>
      <c r="Z188" s="195">
        <f>IF([1]EQOUN!DI192&gt;0,[1]COU!$FG$10/[1]EQOUN!DI192,0)</f>
        <v>0</v>
      </c>
      <c r="AA188" s="197">
        <f>IF([1]COU!$EY192&gt;0,[1]COU!$FC192/[1]COU!$EY192,0)</f>
        <v>0</v>
      </c>
      <c r="AB188" s="195"/>
      <c r="AC188" s="197">
        <f>IF([1]COU!EY192&gt;0,[1]EQOUM!N192/[1]COU!EY192,0)</f>
        <v>0</v>
      </c>
      <c r="AD188" s="197">
        <f>IF([1]EQOUN!DJ192&gt;0,[1]EQOUN!DP192/[1]EQOUN!DJ192,0)</f>
        <v>0</v>
      </c>
      <c r="AE188" s="197">
        <f>IF([1]EQOUN!F192&gt;0,[1]EQOUN!N192/[1]EQOUN!F192,0)</f>
        <v>0</v>
      </c>
      <c r="AF188" s="195">
        <f>[1]COU!$FJ192/[1]COU!$FA192</f>
        <v>0</v>
      </c>
      <c r="AG188" s="196"/>
      <c r="AH188" s="238">
        <f t="shared" si="61"/>
        <v>1.06451132</v>
      </c>
      <c r="AI188" s="238">
        <f t="shared" si="62"/>
        <v>602.91999999999996</v>
      </c>
      <c r="AJ188" s="238">
        <f t="shared" si="63"/>
        <v>641.81516505439993</v>
      </c>
      <c r="AK188" s="156"/>
      <c r="AL188" s="239">
        <v>1</v>
      </c>
      <c r="AM188" s="280" t="str">
        <f t="shared" si="64"/>
        <v>-</v>
      </c>
      <c r="AN188" s="280" t="str">
        <f t="shared" si="65"/>
        <v>-</v>
      </c>
      <c r="AO188" s="280"/>
      <c r="AP188" s="280">
        <v>1</v>
      </c>
      <c r="AQ188" s="280" t="str">
        <f t="shared" si="66"/>
        <v>-</v>
      </c>
      <c r="AR188" s="280" t="str">
        <f t="shared" si="67"/>
        <v>-</v>
      </c>
      <c r="AS188" s="280"/>
      <c r="AT188" s="280">
        <v>1</v>
      </c>
      <c r="AU188" s="280" t="str">
        <f t="shared" si="68"/>
        <v>-</v>
      </c>
      <c r="AV188" s="280" t="str">
        <f t="shared" si="69"/>
        <v>-</v>
      </c>
      <c r="AW188" s="280"/>
      <c r="AX188" s="280">
        <v>1</v>
      </c>
      <c r="AY188" s="280" t="str">
        <f t="shared" si="70"/>
        <v>-</v>
      </c>
      <c r="AZ188" s="240" t="str">
        <f t="shared" si="75"/>
        <v>-</v>
      </c>
      <c r="BA188" s="241"/>
      <c r="BB188" s="242">
        <v>1</v>
      </c>
      <c r="BC188" s="283" t="str">
        <f t="shared" si="71"/>
        <v>-</v>
      </c>
      <c r="BD188" s="283"/>
      <c r="BE188" s="283">
        <v>1</v>
      </c>
      <c r="BF188" s="283" t="str">
        <f t="shared" si="72"/>
        <v>-</v>
      </c>
      <c r="BG188" s="283"/>
      <c r="BH188" s="283">
        <v>1</v>
      </c>
      <c r="BI188" s="283" t="str">
        <f t="shared" si="73"/>
        <v>-</v>
      </c>
      <c r="BJ188" s="283"/>
      <c r="BK188" s="283">
        <v>1</v>
      </c>
      <c r="BL188" s="283" t="str">
        <f t="shared" si="74"/>
        <v>-</v>
      </c>
      <c r="BM188" s="243"/>
      <c r="BN188" s="244"/>
    </row>
    <row r="189" spans="1:66" x14ac:dyDescent="0.2">
      <c r="O189" s="149"/>
      <c r="P189" s="132" t="s">
        <v>398</v>
      </c>
      <c r="Q189" s="133">
        <f>SUM(Q6:Q188)</f>
        <v>70</v>
      </c>
      <c r="R189" s="134">
        <f>SUM(R6:R188)</f>
        <v>2.1077510603132121</v>
      </c>
      <c r="S189" s="134">
        <f t="shared" ref="S189:U189" si="76">SUM(S6:S188)</f>
        <v>0.62412341169675167</v>
      </c>
      <c r="T189" s="134">
        <f t="shared" si="76"/>
        <v>1.0063075603592806</v>
      </c>
      <c r="U189" s="134">
        <f t="shared" si="76"/>
        <v>1.1774644895920499</v>
      </c>
    </row>
    <row r="190" spans="1:66" x14ac:dyDescent="0.2">
      <c r="O190" s="149"/>
      <c r="P190" s="132" t="s">
        <v>399</v>
      </c>
      <c r="Q190" s="136">
        <f>R189/Q189</f>
        <v>3.0110729433045887E-2</v>
      </c>
    </row>
    <row r="191" spans="1:66" x14ac:dyDescent="0.2">
      <c r="D191" s="151"/>
      <c r="E191" s="151"/>
      <c r="F191" s="151"/>
      <c r="G191" s="151"/>
      <c r="O191" s="149"/>
      <c r="P191" s="132" t="s">
        <v>400</v>
      </c>
      <c r="Q191" s="136">
        <f>S189/Q189</f>
        <v>8.9160487385250235E-3</v>
      </c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</row>
    <row r="192" spans="1:66" x14ac:dyDescent="0.2">
      <c r="D192" s="151"/>
      <c r="E192" s="151"/>
      <c r="F192" s="151"/>
      <c r="G192" s="151"/>
      <c r="O192" s="149"/>
      <c r="P192" s="132" t="s">
        <v>401</v>
      </c>
      <c r="Q192" s="136">
        <f>T189/Q189</f>
        <v>1.4375822290846866E-2</v>
      </c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</row>
    <row r="193" spans="4:32" x14ac:dyDescent="0.2">
      <c r="D193" s="151"/>
      <c r="E193" s="151"/>
      <c r="F193" s="151"/>
      <c r="G193" s="151"/>
      <c r="O193" s="149"/>
      <c r="P193" s="132" t="s">
        <v>404</v>
      </c>
      <c r="Q193" s="136">
        <f>U189/Q189</f>
        <v>1.6820921279886426E-2</v>
      </c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</row>
    <row r="194" spans="4:32" x14ac:dyDescent="0.2"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</row>
  </sheetData>
  <sheetProtection algorithmName="SHA-512" hashValue="7RS/tOTbNU/7Dl0woOj9iObIIJU0D6KQ6ipBfjddIavR/idtjQZtbfy2Q6IrXhaWVjEdBaKeAVRPE5tx2nsdWA==" saltValue="BSmAhUhsc19bM36/VNXQuw==" spinCount="100000" sheet="1" objects="1" scenarios="1"/>
  <mergeCells count="16">
    <mergeCell ref="A3:A4"/>
    <mergeCell ref="B3:B4"/>
    <mergeCell ref="O3:O4"/>
    <mergeCell ref="AH4:AJ4"/>
    <mergeCell ref="AL4:AN4"/>
    <mergeCell ref="AT4:AV4"/>
    <mergeCell ref="W4:AA4"/>
    <mergeCell ref="AC4:AF4"/>
    <mergeCell ref="AP4:AR4"/>
    <mergeCell ref="AL3:AZ3"/>
    <mergeCell ref="AX4:AZ4"/>
    <mergeCell ref="BB3:BL3"/>
    <mergeCell ref="BB4:BC4"/>
    <mergeCell ref="BE4:BF4"/>
    <mergeCell ref="BH4:BI4"/>
    <mergeCell ref="BK4:BL4"/>
  </mergeCells>
  <conditionalFormatting sqref="M6:M188 O6:U188">
    <cfRule type="cellIs" dxfId="1" priority="1" operator="equal">
      <formula>"""No transable"""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9F0E"/>
  </sheetPr>
  <dimension ref="A1:BV195"/>
  <sheetViews>
    <sheetView topLeftCell="A3" zoomScale="90" zoomScaleNormal="90" workbookViewId="0">
      <selection activeCell="BS13" sqref="BS13"/>
    </sheetView>
  </sheetViews>
  <sheetFormatPr baseColWidth="10" defaultColWidth="11.5" defaultRowHeight="15" x14ac:dyDescent="0.2"/>
  <cols>
    <col min="1" max="1" width="119.5" style="117" bestFit="1" customWidth="1"/>
    <col min="2" max="2" width="9.33203125" style="116" bestFit="1" customWidth="1"/>
    <col min="3" max="3" width="11.5" style="117" hidden="1" customWidth="1"/>
    <col min="4" max="4" width="14" style="117" hidden="1" customWidth="1"/>
    <col min="5" max="5" width="17.5" style="117" hidden="1" customWidth="1"/>
    <col min="6" max="7" width="16" style="117" hidden="1" customWidth="1"/>
    <col min="8" max="10" width="16.83203125" style="118" hidden="1" customWidth="1"/>
    <col min="11" max="11" width="15.33203125" style="118" hidden="1" customWidth="1"/>
    <col min="12" max="12" width="15.33203125" style="119" hidden="1" customWidth="1"/>
    <col min="13" max="13" width="15.33203125" style="118" hidden="1" customWidth="1"/>
    <col min="14" max="14" width="15.33203125" style="119" hidden="1" customWidth="1"/>
    <col min="15" max="15" width="17.6640625" style="118" customWidth="1"/>
    <col min="16" max="21" width="15.33203125" style="120" hidden="1" customWidth="1"/>
    <col min="22" max="22" width="12.33203125" style="121" hidden="1" customWidth="1"/>
    <col min="23" max="23" width="15.33203125" style="120" hidden="1" customWidth="1"/>
    <col min="24" max="24" width="11.5" style="120" hidden="1" customWidth="1"/>
    <col min="25" max="25" width="13.83203125" style="120" hidden="1" customWidth="1"/>
    <col min="26" max="26" width="16.5" style="120" hidden="1" customWidth="1"/>
    <col min="27" max="31" width="15.6640625" style="120" hidden="1" customWidth="1"/>
    <col min="32" max="32" width="13.83203125" style="120" hidden="1" customWidth="1"/>
    <col min="33" max="33" width="3.6640625" style="121" hidden="1" customWidth="1"/>
    <col min="34" max="36" width="13.83203125" style="124" hidden="1" customWidth="1"/>
    <col min="37" max="37" width="3.6640625" style="117" hidden="1" customWidth="1"/>
    <col min="38" max="38" width="10.5" style="125" hidden="1" customWidth="1"/>
    <col min="39" max="39" width="18.1640625" style="125" customWidth="1"/>
    <col min="40" max="40" width="10.83203125" style="117" hidden="1" customWidth="1"/>
    <col min="41" max="41" width="13.83203125" style="125" hidden="1" customWidth="1"/>
    <col min="42" max="42" width="18.1640625" style="125" customWidth="1"/>
    <col min="43" max="43" width="12.83203125" style="125" hidden="1" customWidth="1"/>
    <col min="44" max="44" width="13.83203125" style="125" hidden="1" customWidth="1"/>
    <col min="45" max="45" width="18.1640625" style="125" customWidth="1"/>
    <col min="46" max="46" width="3.6640625" style="117" hidden="1" customWidth="1"/>
    <col min="47" max="47" width="13.83203125" style="125" hidden="1" customWidth="1"/>
    <col min="48" max="48" width="18.1640625" style="125" customWidth="1"/>
    <col min="49" max="49" width="6.33203125" style="125" hidden="1" customWidth="1"/>
    <col min="50" max="50" width="13.83203125" style="125" hidden="1" customWidth="1"/>
    <col min="51" max="51" width="18.1640625" style="125" hidden="1" customWidth="1"/>
    <col min="52" max="52" width="10.5" style="117" hidden="1" customWidth="1"/>
    <col min="53" max="53" width="13.83203125" style="125" hidden="1" customWidth="1"/>
    <col min="54" max="54" width="18.1640625" style="125" customWidth="1"/>
    <col min="55" max="55" width="13.83203125" style="125" hidden="1" customWidth="1"/>
    <col min="56" max="56" width="3.6640625" style="117" hidden="1" customWidth="1"/>
    <col min="57" max="57" width="13.83203125" style="125" hidden="1" customWidth="1"/>
    <col min="58" max="58" width="18.1640625" style="125" customWidth="1"/>
    <col min="59" max="59" width="13.83203125" style="125" hidden="1" customWidth="1"/>
    <col min="60" max="60" width="6.1640625" style="117" hidden="1" customWidth="1"/>
    <col min="61" max="61" width="0.33203125" style="125" hidden="1" customWidth="1"/>
    <col min="62" max="62" width="18.1640625" style="125" customWidth="1"/>
    <col min="63" max="63" width="13.83203125" style="125" hidden="1" customWidth="1"/>
    <col min="64" max="64" width="3.6640625" style="117" hidden="1" customWidth="1"/>
    <col min="65" max="65" width="13.83203125" style="125" hidden="1" customWidth="1"/>
    <col min="66" max="66" width="18.1640625" style="125" customWidth="1"/>
    <col min="67" max="67" width="13.83203125" style="125" hidden="1" customWidth="1"/>
    <col min="68" max="68" width="6.1640625" style="117" hidden="1" customWidth="1"/>
    <col min="69" max="69" width="13.83203125" style="125" hidden="1" customWidth="1"/>
    <col min="70" max="70" width="18.1640625" style="125" customWidth="1"/>
    <col min="71" max="16384" width="11.5" style="117"/>
  </cols>
  <sheetData>
    <row r="1" spans="1:72" ht="30" hidden="1" customHeight="1" x14ac:dyDescent="0.2">
      <c r="A1" s="115"/>
      <c r="AH1" s="122" t="s">
        <v>385</v>
      </c>
      <c r="AI1" s="123">
        <v>1.06451132</v>
      </c>
    </row>
    <row r="2" spans="1:72" ht="36" hidden="1" customHeight="1" x14ac:dyDescent="0.2">
      <c r="A2" s="115"/>
      <c r="AA2" s="126"/>
      <c r="AB2" s="126"/>
      <c r="AC2" s="126"/>
      <c r="AD2" s="126"/>
      <c r="AE2" s="126"/>
      <c r="AF2" s="126"/>
      <c r="AH2" s="127" t="s">
        <v>387</v>
      </c>
      <c r="AI2" s="127">
        <f>BT4</f>
        <v>602.91999999999996</v>
      </c>
      <c r="AP2" s="125" t="str">
        <f>+IF(OR(P7="EXPORTABLE",P7="AMBOS"),AO7*AJ7/((1-Y7-Z7)*AI7),"-")</f>
        <v>-</v>
      </c>
      <c r="AV2" s="125" t="str">
        <f>+IF(OR(V7="EXPORTABLE",V7="AMBOS"),AU7*AP7/((1-AF7-AG7)*AO7),"-")</f>
        <v>-</v>
      </c>
    </row>
    <row r="3" spans="1:72" ht="30" customHeight="1" x14ac:dyDescent="0.2">
      <c r="A3" s="255" t="s">
        <v>0</v>
      </c>
      <c r="B3" s="255" t="s">
        <v>446</v>
      </c>
      <c r="C3" s="152"/>
      <c r="D3" s="152" t="s">
        <v>371</v>
      </c>
      <c r="E3" s="152" t="s">
        <v>372</v>
      </c>
      <c r="F3" s="152" t="s">
        <v>406</v>
      </c>
      <c r="G3" s="152" t="s">
        <v>411</v>
      </c>
      <c r="H3" s="153" t="s">
        <v>407</v>
      </c>
      <c r="I3" s="153" t="s">
        <v>413</v>
      </c>
      <c r="J3" s="153" t="s">
        <v>416</v>
      </c>
      <c r="K3" s="153" t="s">
        <v>390</v>
      </c>
      <c r="L3" s="154" t="s">
        <v>410</v>
      </c>
      <c r="M3" s="153" t="s">
        <v>414</v>
      </c>
      <c r="N3" s="154" t="s">
        <v>409</v>
      </c>
      <c r="O3" s="255" t="s">
        <v>445</v>
      </c>
      <c r="P3" s="155"/>
      <c r="Q3" s="155"/>
      <c r="R3" s="155"/>
      <c r="S3" s="155"/>
      <c r="T3" s="155"/>
      <c r="U3" s="155"/>
      <c r="V3" s="156"/>
      <c r="W3" s="155"/>
      <c r="X3" s="155"/>
      <c r="Y3" s="155"/>
      <c r="Z3" s="155"/>
      <c r="AA3" s="157"/>
      <c r="AB3" s="157"/>
      <c r="AC3" s="157"/>
      <c r="AD3" s="157"/>
      <c r="AE3" s="157"/>
      <c r="AF3" s="157"/>
      <c r="AG3" s="156"/>
      <c r="AH3" s="158"/>
      <c r="AI3" s="158"/>
      <c r="AJ3" s="159"/>
      <c r="AK3" s="160"/>
      <c r="AL3" s="208"/>
      <c r="AM3" s="261" t="s">
        <v>448</v>
      </c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1"/>
      <c r="BK3" s="261"/>
      <c r="BL3" s="261"/>
      <c r="BM3" s="261"/>
      <c r="BN3" s="261"/>
      <c r="BO3" s="161"/>
      <c r="BP3" s="160"/>
      <c r="BQ3" s="284" t="s">
        <v>449</v>
      </c>
      <c r="BR3" s="284"/>
      <c r="BS3" s="113"/>
    </row>
    <row r="4" spans="1:72" ht="30" customHeight="1" x14ac:dyDescent="0.2">
      <c r="A4" s="255"/>
      <c r="B4" s="255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255"/>
      <c r="P4" s="163"/>
      <c r="Q4" s="163"/>
      <c r="R4" s="163"/>
      <c r="S4" s="163"/>
      <c r="T4" s="163"/>
      <c r="U4" s="163"/>
      <c r="V4" s="164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4"/>
      <c r="AH4" s="165" t="s">
        <v>392</v>
      </c>
      <c r="AI4" s="166">
        <f>+AI2*AI1</f>
        <v>641.81516505439993</v>
      </c>
      <c r="AJ4" s="167"/>
      <c r="AK4" s="206"/>
      <c r="AL4" s="258" t="s">
        <v>388</v>
      </c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169"/>
      <c r="BA4" s="260" t="s">
        <v>447</v>
      </c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07"/>
      <c r="BP4" s="170"/>
      <c r="BQ4" s="284"/>
      <c r="BR4" s="284"/>
      <c r="BS4" s="286" t="s">
        <v>387</v>
      </c>
      <c r="BT4" s="287">
        <v>602.91999999999996</v>
      </c>
    </row>
    <row r="5" spans="1:72" s="128" customFormat="1" ht="36" customHeight="1" x14ac:dyDescent="0.2">
      <c r="A5" s="255"/>
      <c r="B5" s="255"/>
      <c r="C5" s="171"/>
      <c r="D5" s="171"/>
      <c r="E5" s="171"/>
      <c r="F5" s="171"/>
      <c r="G5" s="171"/>
      <c r="H5" s="171"/>
      <c r="I5" s="171"/>
      <c r="J5" s="172">
        <v>0.05</v>
      </c>
      <c r="K5" s="171"/>
      <c r="L5" s="171"/>
      <c r="M5" s="171"/>
      <c r="N5" s="173">
        <v>0.05</v>
      </c>
      <c r="O5" s="255"/>
      <c r="P5" s="174"/>
      <c r="Q5" s="175"/>
      <c r="R5" s="175"/>
      <c r="S5" s="175"/>
      <c r="T5" s="175"/>
      <c r="U5" s="175"/>
      <c r="V5" s="175"/>
      <c r="W5" s="251" t="s">
        <v>373</v>
      </c>
      <c r="X5" s="251"/>
      <c r="Y5" s="251"/>
      <c r="Z5" s="251"/>
      <c r="AA5" s="251"/>
      <c r="AB5" s="164"/>
      <c r="AC5" s="251" t="s">
        <v>374</v>
      </c>
      <c r="AD5" s="251"/>
      <c r="AE5" s="251"/>
      <c r="AF5" s="251"/>
      <c r="AG5" s="175"/>
      <c r="AH5" s="176"/>
      <c r="AI5" s="176"/>
      <c r="AJ5" s="176"/>
      <c r="AK5" s="177"/>
      <c r="AL5" s="257" t="s">
        <v>423</v>
      </c>
      <c r="AM5" s="257"/>
      <c r="AN5" s="209"/>
      <c r="AO5" s="257" t="s">
        <v>424</v>
      </c>
      <c r="AP5" s="257"/>
      <c r="AQ5" s="210"/>
      <c r="AR5" s="257" t="s">
        <v>425</v>
      </c>
      <c r="AS5" s="257"/>
      <c r="AT5" s="209"/>
      <c r="AU5" s="257" t="s">
        <v>426</v>
      </c>
      <c r="AV5" s="257"/>
      <c r="AW5" s="210"/>
      <c r="AX5" s="257" t="s">
        <v>427</v>
      </c>
      <c r="AY5" s="257"/>
      <c r="AZ5" s="209"/>
      <c r="BA5" s="259" t="s">
        <v>423</v>
      </c>
      <c r="BB5" s="259"/>
      <c r="BC5" s="259"/>
      <c r="BD5" s="211"/>
      <c r="BE5" s="259" t="s">
        <v>424</v>
      </c>
      <c r="BF5" s="259"/>
      <c r="BG5" s="259"/>
      <c r="BH5" s="212"/>
      <c r="BI5" s="259" t="s">
        <v>425</v>
      </c>
      <c r="BJ5" s="259"/>
      <c r="BK5" s="259"/>
      <c r="BL5" s="211"/>
      <c r="BM5" s="259" t="s">
        <v>426</v>
      </c>
      <c r="BN5" s="259"/>
      <c r="BO5" s="249"/>
      <c r="BP5" s="178"/>
      <c r="BQ5" s="284"/>
      <c r="BR5" s="284"/>
      <c r="BS5" s="114"/>
    </row>
    <row r="6" spans="1:72" s="129" customFormat="1" ht="119.25" hidden="1" customHeight="1" x14ac:dyDescent="0.2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80" t="s">
        <v>417</v>
      </c>
      <c r="Q6" s="180" t="s">
        <v>397</v>
      </c>
      <c r="R6" s="180" t="s">
        <v>396</v>
      </c>
      <c r="S6" s="180" t="s">
        <v>402</v>
      </c>
      <c r="T6" s="180" t="s">
        <v>403</v>
      </c>
      <c r="U6" s="180" t="s">
        <v>405</v>
      </c>
      <c r="V6" s="164"/>
      <c r="W6" s="180" t="s">
        <v>2</v>
      </c>
      <c r="X6" s="180" t="s">
        <v>3</v>
      </c>
      <c r="Y6" s="180" t="s">
        <v>4</v>
      </c>
      <c r="Z6" s="180" t="s">
        <v>375</v>
      </c>
      <c r="AA6" s="180" t="s">
        <v>376</v>
      </c>
      <c r="AB6" s="164"/>
      <c r="AC6" s="180" t="s">
        <v>418</v>
      </c>
      <c r="AD6" s="180" t="s">
        <v>419</v>
      </c>
      <c r="AE6" s="180" t="s">
        <v>428</v>
      </c>
      <c r="AF6" s="180" t="s">
        <v>420</v>
      </c>
      <c r="AG6" s="164"/>
      <c r="AH6" s="165" t="s">
        <v>385</v>
      </c>
      <c r="AI6" s="165" t="s">
        <v>387</v>
      </c>
      <c r="AJ6" s="165" t="s">
        <v>395</v>
      </c>
      <c r="AK6" s="168"/>
      <c r="AL6" s="181" t="s">
        <v>391</v>
      </c>
      <c r="AM6" s="181" t="s">
        <v>381</v>
      </c>
      <c r="AN6" s="182"/>
      <c r="AO6" s="181" t="s">
        <v>391</v>
      </c>
      <c r="AP6" s="181" t="s">
        <v>381</v>
      </c>
      <c r="AQ6" s="181"/>
      <c r="AR6" s="181" t="s">
        <v>391</v>
      </c>
      <c r="AS6" s="181" t="s">
        <v>381</v>
      </c>
      <c r="AT6" s="182"/>
      <c r="AU6" s="181" t="s">
        <v>391</v>
      </c>
      <c r="AV6" s="181" t="s">
        <v>381</v>
      </c>
      <c r="AW6" s="181"/>
      <c r="AX6" s="181" t="s">
        <v>391</v>
      </c>
      <c r="AY6" s="181" t="s">
        <v>381</v>
      </c>
      <c r="AZ6" s="168"/>
      <c r="BA6" s="183" t="s">
        <v>391</v>
      </c>
      <c r="BB6" s="183" t="s">
        <v>431</v>
      </c>
      <c r="BC6" s="183" t="s">
        <v>432</v>
      </c>
      <c r="BD6" s="184"/>
      <c r="BE6" s="183" t="s">
        <v>391</v>
      </c>
      <c r="BF6" s="183" t="s">
        <v>431</v>
      </c>
      <c r="BG6" s="183" t="s">
        <v>432</v>
      </c>
      <c r="BH6" s="185"/>
      <c r="BI6" s="183" t="s">
        <v>391</v>
      </c>
      <c r="BJ6" s="183" t="s">
        <v>431</v>
      </c>
      <c r="BK6" s="183" t="s">
        <v>432</v>
      </c>
      <c r="BL6" s="184"/>
      <c r="BM6" s="183" t="s">
        <v>391</v>
      </c>
      <c r="BN6" s="183" t="s">
        <v>431</v>
      </c>
      <c r="BO6" s="183" t="s">
        <v>432</v>
      </c>
      <c r="BP6" s="186"/>
      <c r="BQ6" s="187" t="s">
        <v>391</v>
      </c>
      <c r="BR6" s="187"/>
      <c r="BS6" s="112"/>
    </row>
    <row r="7" spans="1:72" ht="18" x14ac:dyDescent="0.2">
      <c r="A7" s="188" t="str">
        <f>+'VALORES CIF Y FOB'!A6</f>
        <v>Frijol</v>
      </c>
      <c r="B7" s="189" t="str">
        <f>+'VALORES CIF Y FOB'!B6</f>
        <v>NP001</v>
      </c>
      <c r="C7" s="190"/>
      <c r="D7" s="191">
        <f>+'VALORES CIF Y FOB'!D6</f>
        <v>15633.300561170383</v>
      </c>
      <c r="E7" s="192">
        <f>+'VALORES CIF Y FOB'!E6</f>
        <v>0.61349592085238114</v>
      </c>
      <c r="F7" s="192">
        <f>+'VALORES CIF Y FOB'!F6</f>
        <v>0.18693998120386415</v>
      </c>
      <c r="G7" s="192">
        <f>+'VALORES CIF Y FOB'!G6</f>
        <v>6.5224515566876667E-2</v>
      </c>
      <c r="H7" s="192">
        <f>+'VALORES CIF Y FOB'!H6</f>
        <v>0.16875505094466345</v>
      </c>
      <c r="I7" s="192">
        <f>+'VALORES CIF Y FOB'!I6</f>
        <v>-0.54827140528550444</v>
      </c>
      <c r="J7" s="191" t="str">
        <f>+'VALORES CIF Y FOB'!J6</f>
        <v>IMPORTABLE</v>
      </c>
      <c r="K7" s="191" t="str">
        <f>+'VALORES CIF Y FOB'!K6</f>
        <v>No transable</v>
      </c>
      <c r="L7" s="191">
        <f>+'VALORES CIF Y FOB'!L6</f>
        <v>1</v>
      </c>
      <c r="M7" s="191" t="str">
        <f>+'VALORES CIF Y FOB'!M6</f>
        <v>Transable</v>
      </c>
      <c r="N7" s="191">
        <f>+'VALORES CIF Y FOB'!N6</f>
        <v>0</v>
      </c>
      <c r="O7" s="193" t="str">
        <f>+'VALORES CIF Y FOB'!O6</f>
        <v>Transable</v>
      </c>
      <c r="P7" s="194" t="str">
        <f>+'VALORES CIF Y FOB'!P6</f>
        <v>IMPORTABLE</v>
      </c>
      <c r="Q7" s="194">
        <f>+'VALORES CIF Y FOB'!Q6</f>
        <v>0</v>
      </c>
      <c r="R7" s="195">
        <f>+'VALORES CIF Y FOB'!R6</f>
        <v>0</v>
      </c>
      <c r="S7" s="195">
        <f>+'VALORES CIF Y FOB'!S6</f>
        <v>0</v>
      </c>
      <c r="T7" s="195">
        <f>+'VALORES CIF Y FOB'!T6</f>
        <v>0</v>
      </c>
      <c r="U7" s="195">
        <f>+'VALORES CIF Y FOB'!U6</f>
        <v>0</v>
      </c>
      <c r="V7" s="196"/>
      <c r="W7" s="197">
        <f>+'VALORES CIF Y FOB'!W6</f>
        <v>0</v>
      </c>
      <c r="X7" s="197">
        <f>+'VALORES CIF Y FOB'!X6</f>
        <v>0</v>
      </c>
      <c r="Y7" s="197">
        <f>+'VALORES CIF Y FOB'!Y6</f>
        <v>0</v>
      </c>
      <c r="Z7" s="197">
        <f>+'VALORES CIF Y FOB'!Z6</f>
        <v>0</v>
      </c>
      <c r="AA7" s="197">
        <f>+'VALORES CIF Y FOB'!AA6</f>
        <v>7.7466380744751026E-2</v>
      </c>
      <c r="AB7" s="197"/>
      <c r="AC7" s="197">
        <f>+'VALORES CIF Y FOB'!AC6</f>
        <v>0.55000000000000004</v>
      </c>
      <c r="AD7" s="197">
        <f>+'VALORES CIF Y FOB'!AD6</f>
        <v>4.1960713839366975E-2</v>
      </c>
      <c r="AE7" s="197">
        <f>+'VALORES CIF Y FOB'!AE6</f>
        <v>0.40089424495091736</v>
      </c>
      <c r="AF7" s="197">
        <f>+'VALORES CIF Y FOB'!AF6</f>
        <v>0.49237192589802131</v>
      </c>
      <c r="AG7" s="196"/>
      <c r="AH7" s="198">
        <f>$AI$1</f>
        <v>1.06451132</v>
      </c>
      <c r="AI7" s="198">
        <f>+$AI$2</f>
        <v>602.91999999999996</v>
      </c>
      <c r="AJ7" s="198">
        <f>$AI$4</f>
        <v>641.81516505439993</v>
      </c>
      <c r="AK7" s="199"/>
      <c r="AL7" s="200">
        <v>1</v>
      </c>
      <c r="AM7" s="281">
        <f>+IF(OR(P7="IMPORTABLE",P7="AMBOS"),((1/((1+AA7+Z7)*(1+W7+X7)))*(('VALORES CIF Y FOB'!BC6/AI7))),"-")</f>
        <v>1.5313633682561079</v>
      </c>
      <c r="AN7" s="280">
        <f>IF(AM7=1,1,0)</f>
        <v>0</v>
      </c>
      <c r="AO7" s="281">
        <v>1</v>
      </c>
      <c r="AP7" s="281" t="str">
        <f>+IF(OR(P7="EXPORTABLE",P7="AMBOS"),(1/((1-Y7-Z7)))*(('VALORES CIF Y FOB'!BI6/AI7)),"-")</f>
        <v>-</v>
      </c>
      <c r="AQ7" s="281">
        <f>IF(AP7=1,1,0)</f>
        <v>0</v>
      </c>
      <c r="AR7" s="281">
        <v>1</v>
      </c>
      <c r="AS7" s="281">
        <f>+IF(OR(P7="IMPORTABLE",P7="AMBOS"),(1/((1+AC7)*(1+AA7+Z7)*(1+W7+X7)))*('VALORES CIF Y FOB'!BF6/AI7)*(1),"-")</f>
        <v>0.73244472821412743</v>
      </c>
      <c r="AT7" s="281"/>
      <c r="AU7" s="281">
        <v>1</v>
      </c>
      <c r="AV7" s="281" t="str">
        <f>+IF(OR(P7="EXPORTABLE",P7="AMBOS"),(1/((1-AD7)*(1-Y7-Z7)))*('VALORES CIF Y FOB'!BL6/AI7)*(1),"-")</f>
        <v>-</v>
      </c>
      <c r="AW7" s="201"/>
      <c r="AX7" s="201">
        <v>1</v>
      </c>
      <c r="AY7" s="201" t="str">
        <f>IF(P7="No transable",1/((1+W7+X7+Z7)*(1+AE7)),"-")</f>
        <v>-</v>
      </c>
      <c r="AZ7" s="202">
        <f>IF(AY7=1,1,0)</f>
        <v>0</v>
      </c>
      <c r="BA7" s="203">
        <v>1</v>
      </c>
      <c r="BB7" s="282">
        <f>+IF(OR(P7="IMPORTABLE",P7="AMBOS"),(1/((1+AC7)*(1+AA7+Z7)*(1+W7+X7)))*(('VALORES CIF Y FOB'!AM6/AI7)),"-")</f>
        <v>0.96673105079310118</v>
      </c>
      <c r="BC7" s="282">
        <f>+IF(OR(P7="IMPORTABLE",P7="AMBOS"),(1/((1+AC7)*(1+AA7+Z7)*(1+W7+X7)))*(1+(AC7/$AI$1)),"-")</f>
        <v>0.9081453927545845</v>
      </c>
      <c r="BD7" s="283"/>
      <c r="BE7" s="282">
        <v>1</v>
      </c>
      <c r="BF7" s="282" t="str">
        <f>+IF(OR(P7="EXPORTABLE",P7="AMBOS"),(1/((1-AD7)*(1-Y7-Z7)))*(('VALORES CIF Y FOB'!AU6/AI7)),"-")</f>
        <v>-</v>
      </c>
      <c r="BG7" s="282" t="str">
        <f>+IF(OR(P7="EXPORTABLE",P7="AMBOS"),(1/((1-AD7)*(1-Y7-Z7)))*(1-(AD7/$AI$1)),"-")</f>
        <v>-</v>
      </c>
      <c r="BH7" s="282"/>
      <c r="BI7" s="282">
        <v>1</v>
      </c>
      <c r="BJ7" s="282">
        <f>+IF(OR(P7="IMPORTABLE",P7="AMBOS"),(1/((1+AC7)*(1+AA7+Z7)*(1+W7+X7)))*('VALORES CIF Y FOB'!AQ6/AI7),"-")</f>
        <v>0.72668509392839042</v>
      </c>
      <c r="BK7" s="282">
        <f>+IF(OR(P7="IMPORTABLE",P7="AMBOS"),(1/((1+AC7)*(1+AA7+Z7)*(1+W7+X7)))*(1+((AC7-AE7)/$AI$1)),"-")</f>
        <v>0.68264665699223415</v>
      </c>
      <c r="BL7" s="282"/>
      <c r="BM7" s="282">
        <v>1</v>
      </c>
      <c r="BN7" s="282" t="str">
        <f>+IF(OR(P7="EXPORTABLE",P7="AMBOS"),(1/((1-AD7)*(1-Y7-Z7)))*('VALORES CIF Y FOB'!AY6/AI7),"-")</f>
        <v>-</v>
      </c>
      <c r="BO7" s="203" t="str">
        <f>+IF(OR(P7="EXPORTABLE",P7="AMBOS"),(1/((1-AD7)*(1-Y7-Z7)))*(1-(((AD7-AE7))/$AI$1)),"-")</f>
        <v>-</v>
      </c>
      <c r="BP7" s="204"/>
      <c r="BQ7" s="205">
        <v>1</v>
      </c>
      <c r="BR7" s="285" t="str">
        <f t="shared" ref="BR7:BR38" si="0">IF(P7="No transable",1/((1+W7+X7+Z7)*(1+AE7)),"-")</f>
        <v>-</v>
      </c>
      <c r="BS7" s="109"/>
    </row>
    <row r="8" spans="1:72" ht="18" x14ac:dyDescent="0.2">
      <c r="A8" s="188" t="str">
        <f>+'VALORES CIF Y FOB'!A7</f>
        <v>Maíz</v>
      </c>
      <c r="B8" s="189" t="str">
        <f>+'VALORES CIF Y FOB'!B7</f>
        <v>NP002</v>
      </c>
      <c r="C8" s="190"/>
      <c r="D8" s="191">
        <f>+'VALORES CIF Y FOB'!D7</f>
        <v>102566.12657693487</v>
      </c>
      <c r="E8" s="192">
        <f>+'VALORES CIF Y FOB'!E7</f>
        <v>0.95353819603761525</v>
      </c>
      <c r="F8" s="192">
        <f>+'VALORES CIF Y FOB'!F7</f>
        <v>0.89879605289037134</v>
      </c>
      <c r="G8" s="192">
        <f>+'VALORES CIF Y FOB'!G7</f>
        <v>6.3680251511135297E-5</v>
      </c>
      <c r="H8" s="192">
        <f>+'VALORES CIF Y FOB'!H7</f>
        <v>1.3705936076586814E-3</v>
      </c>
      <c r="I8" s="192">
        <f>+'VALORES CIF Y FOB'!I7</f>
        <v>-0.9534745157861042</v>
      </c>
      <c r="J8" s="191" t="str">
        <f>+'VALORES CIF Y FOB'!J7</f>
        <v>IMPORTABLE</v>
      </c>
      <c r="K8" s="191" t="str">
        <f>+'VALORES CIF Y FOB'!K7</f>
        <v>Transable</v>
      </c>
      <c r="L8" s="191">
        <f>+'VALORES CIF Y FOB'!L7</f>
        <v>0</v>
      </c>
      <c r="M8" s="191" t="str">
        <f>+'VALORES CIF Y FOB'!M7</f>
        <v>Transable</v>
      </c>
      <c r="N8" s="191">
        <f>+'VALORES CIF Y FOB'!N7</f>
        <v>0</v>
      </c>
      <c r="O8" s="193" t="str">
        <f>+'VALORES CIF Y FOB'!O7</f>
        <v>Transable</v>
      </c>
      <c r="P8" s="194" t="str">
        <f>+'VALORES CIF Y FOB'!P7</f>
        <v>IMPORTABLE</v>
      </c>
      <c r="Q8" s="194">
        <f>+'VALORES CIF Y FOB'!Q7</f>
        <v>0</v>
      </c>
      <c r="R8" s="195">
        <f>+'VALORES CIF Y FOB'!R7</f>
        <v>0</v>
      </c>
      <c r="S8" s="195">
        <f>+'VALORES CIF Y FOB'!S7</f>
        <v>0</v>
      </c>
      <c r="T8" s="195">
        <f>+'VALORES CIF Y FOB'!T7</f>
        <v>0</v>
      </c>
      <c r="U8" s="195">
        <f>+'VALORES CIF Y FOB'!U7</f>
        <v>0</v>
      </c>
      <c r="V8" s="196"/>
      <c r="W8" s="197">
        <f>+'VALORES CIF Y FOB'!W7</f>
        <v>0</v>
      </c>
      <c r="X8" s="197">
        <f>+'VALORES CIF Y FOB'!X7</f>
        <v>3.1317963786189197E-3</v>
      </c>
      <c r="Y8" s="197">
        <f>+'VALORES CIF Y FOB'!Y7</f>
        <v>0</v>
      </c>
      <c r="Z8" s="197">
        <f>+'VALORES CIF Y FOB'!Z7</f>
        <v>0</v>
      </c>
      <c r="AA8" s="197">
        <f>+'VALORES CIF Y FOB'!AA7</f>
        <v>8.4628674135583091E-4</v>
      </c>
      <c r="AB8" s="195"/>
      <c r="AC8" s="197">
        <f>+'VALORES CIF Y FOB'!AC7</f>
        <v>0.15771317360191436</v>
      </c>
      <c r="AD8" s="197">
        <f>+'VALORES CIF Y FOB'!AD7</f>
        <v>0.46247529557426448</v>
      </c>
      <c r="AE8" s="197">
        <f>+'VALORES CIF Y FOB'!AE7</f>
        <v>0.4335819530987306</v>
      </c>
      <c r="AF8" s="197">
        <f>+'VALORES CIF Y FOB'!AF7</f>
        <v>0.17053053199901497</v>
      </c>
      <c r="AG8" s="196"/>
      <c r="AH8" s="198">
        <f t="shared" ref="AH8:AH71" si="1">$AI$1</f>
        <v>1.06451132</v>
      </c>
      <c r="AI8" s="198">
        <f t="shared" ref="AI8:AI71" si="2">+$AI$2</f>
        <v>602.91999999999996</v>
      </c>
      <c r="AJ8" s="198">
        <f t="shared" ref="AJ8:AJ71" si="3">$AI$4</f>
        <v>641.81516505439993</v>
      </c>
      <c r="AK8" s="199"/>
      <c r="AL8" s="200">
        <v>1</v>
      </c>
      <c r="AM8" s="281">
        <f>+IF(OR(P8="IMPORTABLE",P8="AMBOS"),((1/((1+AA8+Z8)*(1+W8+X8)))*(('VALORES CIF Y FOB'!BC7/AI8))),"-")</f>
        <v>1.2275123789420839</v>
      </c>
      <c r="AN8" s="281">
        <f t="shared" ref="AN8:AN71" si="4">IF(AM8=1,1,0)</f>
        <v>0</v>
      </c>
      <c r="AO8" s="281">
        <v>1</v>
      </c>
      <c r="AP8" s="281" t="str">
        <f>+IF(OR(P8="EXPORTABLE",P8="AMBOS"),(1/((1-Y8-Z8)))*(('VALORES CIF Y FOB'!BI7/AI8)),"-")</f>
        <v>-</v>
      </c>
      <c r="AQ8" s="281">
        <f t="shared" ref="AQ8:AQ71" si="5">IF(AP8=1,1,0)</f>
        <v>0</v>
      </c>
      <c r="AR8" s="281">
        <v>1</v>
      </c>
      <c r="AS8" s="281">
        <f>+IF(OR(P8="IMPORTABLE",P8="AMBOS"),(1/((1+AC8)*(1+AA8+Z8)*(1+W8+X8)))*('VALORES CIF Y FOB'!BF7/AI8)*(1),"-")</f>
        <v>0.66319493760415682</v>
      </c>
      <c r="AT8" s="281"/>
      <c r="AU8" s="281">
        <v>1</v>
      </c>
      <c r="AV8" s="281" t="str">
        <f>+IF(OR(P8="EXPORTABLE",P8="AMBOS"),(1/((1-AD8)*(1-Y8-Z8)))*('VALORES CIF Y FOB'!BL7/AI8)*(1),"-")</f>
        <v>-</v>
      </c>
      <c r="AW8" s="201"/>
      <c r="AX8" s="201">
        <v>1</v>
      </c>
      <c r="AY8" s="201" t="str">
        <f t="shared" ref="AY8:AY19" si="6">IF(P8="No transable",1/((1+W8+X8+Z8)*(1+AE8)),"-")</f>
        <v>-</v>
      </c>
      <c r="AZ8" s="202">
        <f t="shared" ref="AZ8:AZ71" si="7">IF(AY8=1,1,0)</f>
        <v>0</v>
      </c>
      <c r="BA8" s="203">
        <v>1</v>
      </c>
      <c r="BB8" s="282">
        <f>+IF(OR(P8="IMPORTABLE",P8="AMBOS"),(1/((1+AC8)*(1+AA8+Z8)*(1+W8+X8)))*(('VALORES CIF Y FOB'!AM7/AI8)),"-")</f>
        <v>1.0515371701926297</v>
      </c>
      <c r="BC8" s="282">
        <f t="shared" ref="BC8:BC71" si="8">+IF(OR(P8="IMPORTABLE",P8="AMBOS"),(1/((1+AC8)*(1+AA8+Z8)*(1+W8+X8)))*(1+(AC8/$AI$1)),"-")</f>
        <v>0.98781210724243851</v>
      </c>
      <c r="BD8" s="282"/>
      <c r="BE8" s="282">
        <v>1</v>
      </c>
      <c r="BF8" s="282" t="str">
        <f>+IF(OR(P8="EXPORTABLE",P8="AMBOS"),(1/((1-AD8)*(1-Y8-Z8)))*(('VALORES CIF Y FOB'!AU7/AI8)),"-")</f>
        <v>-</v>
      </c>
      <c r="BG8" s="282" t="str">
        <f t="shared" ref="BG8:BG71" si="9">+IF(OR(P8="EXPORTABLE",P8="AMBOS"),(1/((1-AD8)*(1-Y8-Z8)))*(1-(AD8/$AI$1)),"-")</f>
        <v>-</v>
      </c>
      <c r="BH8" s="282"/>
      <c r="BI8" s="282">
        <v>1</v>
      </c>
      <c r="BJ8" s="282">
        <f>+IF(OR(P8="IMPORTABLE",P8="AMBOS"),(1/((1+AC8)*(1+AA8+Z8)*(1+W8+X8)))*('VALORES CIF Y FOB'!AQ7/AI8),"-")</f>
        <v>0.67850623979095925</v>
      </c>
      <c r="BK8" s="282">
        <f t="shared" ref="BK8:BK71" si="10">+IF(OR(P8="IMPORTABLE",P8="AMBOS"),(1/((1+AC8)*(1+AA8+Z8)*(1+W8+X8)))*(1+((AC8-AE8)/$AI$1)),"-")</f>
        <v>0.63738752894704709</v>
      </c>
      <c r="BL8" s="282"/>
      <c r="BM8" s="282">
        <v>1</v>
      </c>
      <c r="BN8" s="282" t="str">
        <f>+IF(OR(P8="EXPORTABLE",P8="AMBOS"),(1/((1-AD8)*(1-Y8-Z8)))*('VALORES CIF Y FOB'!AY7/AI8),"-")</f>
        <v>-</v>
      </c>
      <c r="BO8" s="203" t="str">
        <f t="shared" ref="BO8:BO71" si="11">+IF(OR(P8="EXPORTABLE",P8="AMBOS"),(1/((1-AD8)*(1-Y8-Z8)))*(1-(((AD8-AE8))/$AI$1)),"-")</f>
        <v>-</v>
      </c>
      <c r="BP8" s="204"/>
      <c r="BQ8" s="205">
        <v>1</v>
      </c>
      <c r="BR8" s="285" t="str">
        <f t="shared" si="0"/>
        <v>-</v>
      </c>
      <c r="BS8" s="109"/>
    </row>
    <row r="9" spans="1:72" ht="18" x14ac:dyDescent="0.2">
      <c r="A9" s="188" t="str">
        <f>+'VALORES CIF Y FOB'!A8</f>
        <v>Trigo</v>
      </c>
      <c r="B9" s="189" t="str">
        <f>+'VALORES CIF Y FOB'!B8</f>
        <v>NP003</v>
      </c>
      <c r="C9" s="190"/>
      <c r="D9" s="191">
        <f>+'VALORES CIF Y FOB'!D8</f>
        <v>45689.413084247688</v>
      </c>
      <c r="E9" s="192">
        <f>+'VALORES CIF Y FOB'!E8</f>
        <v>1</v>
      </c>
      <c r="F9" s="192">
        <f>+'VALORES CIF Y FOB'!F8</f>
        <v>1</v>
      </c>
      <c r="G9" s="192">
        <f>+'VALORES CIF Y FOB'!G8</f>
        <v>0</v>
      </c>
      <c r="H9" s="192">
        <f>+'VALORES CIF Y FOB'!H8</f>
        <v>0</v>
      </c>
      <c r="I9" s="192">
        <f>+'VALORES CIF Y FOB'!I8</f>
        <v>-1</v>
      </c>
      <c r="J9" s="191" t="str">
        <f>+'VALORES CIF Y FOB'!J8</f>
        <v>IMPORTABLE</v>
      </c>
      <c r="K9" s="191" t="str">
        <f>+'VALORES CIF Y FOB'!K8</f>
        <v>Transable</v>
      </c>
      <c r="L9" s="191">
        <f>+'VALORES CIF Y FOB'!L8</f>
        <v>0</v>
      </c>
      <c r="M9" s="191" t="str">
        <f>+'VALORES CIF Y FOB'!M8</f>
        <v>Transable</v>
      </c>
      <c r="N9" s="191">
        <f>+'VALORES CIF Y FOB'!N8</f>
        <v>0</v>
      </c>
      <c r="O9" s="193" t="str">
        <f>+'VALORES CIF Y FOB'!O8</f>
        <v>Transable</v>
      </c>
      <c r="P9" s="194" t="str">
        <f>+'VALORES CIF Y FOB'!P8</f>
        <v>IMPORTABLE</v>
      </c>
      <c r="Q9" s="194">
        <f>+'VALORES CIF Y FOB'!Q8</f>
        <v>0</v>
      </c>
      <c r="R9" s="195">
        <f>+'VALORES CIF Y FOB'!R8</f>
        <v>0</v>
      </c>
      <c r="S9" s="195">
        <f>+'VALORES CIF Y FOB'!S8</f>
        <v>0</v>
      </c>
      <c r="T9" s="195">
        <f>+'VALORES CIF Y FOB'!T8</f>
        <v>0</v>
      </c>
      <c r="U9" s="195">
        <f>+'VALORES CIF Y FOB'!U8</f>
        <v>0</v>
      </c>
      <c r="V9" s="196"/>
      <c r="W9" s="197">
        <f>+'VALORES CIF Y FOB'!W8</f>
        <v>0</v>
      </c>
      <c r="X9" s="197">
        <f>+'VALORES CIF Y FOB'!X8</f>
        <v>0</v>
      </c>
      <c r="Y9" s="197">
        <f>+'VALORES CIF Y FOB'!Y8</f>
        <v>0</v>
      </c>
      <c r="Z9" s="197">
        <f>+'VALORES CIF Y FOB'!Z8</f>
        <v>0</v>
      </c>
      <c r="AA9" s="197">
        <f>+'VALORES CIF Y FOB'!AA8</f>
        <v>9.7416694256464409E-7</v>
      </c>
      <c r="AB9" s="195"/>
      <c r="AC9" s="197">
        <f>+'VALORES CIF Y FOB'!AC8</f>
        <v>0</v>
      </c>
      <c r="AD9" s="197">
        <f>+'VALORES CIF Y FOB'!AD8</f>
        <v>0</v>
      </c>
      <c r="AE9" s="197">
        <f>+'VALORES CIF Y FOB'!AE8</f>
        <v>0</v>
      </c>
      <c r="AF9" s="197">
        <f>+'VALORES CIF Y FOB'!AF8</f>
        <v>0</v>
      </c>
      <c r="AG9" s="196"/>
      <c r="AH9" s="198">
        <f t="shared" si="1"/>
        <v>1.06451132</v>
      </c>
      <c r="AI9" s="198">
        <f t="shared" si="2"/>
        <v>602.91999999999996</v>
      </c>
      <c r="AJ9" s="198">
        <f t="shared" si="3"/>
        <v>641.81516505439993</v>
      </c>
      <c r="AK9" s="199"/>
      <c r="AL9" s="200">
        <v>1</v>
      </c>
      <c r="AM9" s="281">
        <f>+IF(OR(P9="IMPORTABLE",P9="AMBOS"),((1/((1+AA9+Z9)*(1+W9+X9)))*(('VALORES CIF Y FOB'!BC8/AI9))),"-")</f>
        <v>1.0645102829892723</v>
      </c>
      <c r="AN9" s="281">
        <f t="shared" si="4"/>
        <v>0</v>
      </c>
      <c r="AO9" s="281">
        <v>1</v>
      </c>
      <c r="AP9" s="281" t="str">
        <f>+IF(OR(P9="EXPORTABLE",P9="AMBOS"),(1/((1-Y9-Z9)))*(('VALORES CIF Y FOB'!BI8/AI9)),"-")</f>
        <v>-</v>
      </c>
      <c r="AQ9" s="281">
        <f t="shared" si="5"/>
        <v>0</v>
      </c>
      <c r="AR9" s="281">
        <v>1</v>
      </c>
      <c r="AS9" s="281">
        <f>+IF(OR(P9="IMPORTABLE",P9="AMBOS"),(1/((1+AC9)*(1+AA9+Z9)*(1+W9+X9)))*('VALORES CIF Y FOB'!BF8/AI9)*(1),"-")</f>
        <v>1.0645102829892723</v>
      </c>
      <c r="AT9" s="281"/>
      <c r="AU9" s="281">
        <v>1</v>
      </c>
      <c r="AV9" s="281" t="str">
        <f>+IF(OR(P9="EXPORTABLE",P9="AMBOS"),(1/((1-AD9)*(1-Y9-Z9)))*('VALORES CIF Y FOB'!BL8/AI9)*(1),"-")</f>
        <v>-</v>
      </c>
      <c r="AW9" s="201"/>
      <c r="AX9" s="201">
        <v>1</v>
      </c>
      <c r="AY9" s="201" t="str">
        <f t="shared" si="6"/>
        <v>-</v>
      </c>
      <c r="AZ9" s="202">
        <f t="shared" si="7"/>
        <v>0</v>
      </c>
      <c r="BA9" s="203">
        <v>1</v>
      </c>
      <c r="BB9" s="282">
        <f>+IF(OR(P9="IMPORTABLE",P9="AMBOS"),(1/((1+AC9)*(1+AA9+Z9)*(1+W9+X9)))*(('VALORES CIF Y FOB'!AM8/AI9)),"-")</f>
        <v>1.0645102829892723</v>
      </c>
      <c r="BC9" s="282">
        <f t="shared" si="8"/>
        <v>0.99999902583400635</v>
      </c>
      <c r="BD9" s="282"/>
      <c r="BE9" s="282">
        <v>1</v>
      </c>
      <c r="BF9" s="282" t="str">
        <f>+IF(OR(P9="EXPORTABLE",P9="AMBOS"),(1/((1-AD9)*(1-Y9-Z9)))*(('VALORES CIF Y FOB'!AU8/AI9)),"-")</f>
        <v>-</v>
      </c>
      <c r="BG9" s="282" t="str">
        <f t="shared" si="9"/>
        <v>-</v>
      </c>
      <c r="BH9" s="282"/>
      <c r="BI9" s="282">
        <v>1</v>
      </c>
      <c r="BJ9" s="282">
        <f>+IF(OR(P9="IMPORTABLE",P9="AMBOS"),(1/((1+AC9)*(1+AA9+Z9)*(1+W9+X9)))*('VALORES CIF Y FOB'!AQ8/AI9),"-")</f>
        <v>1.0645102829892723</v>
      </c>
      <c r="BK9" s="282">
        <f t="shared" si="10"/>
        <v>0.99999902583400635</v>
      </c>
      <c r="BL9" s="282"/>
      <c r="BM9" s="282">
        <v>1</v>
      </c>
      <c r="BN9" s="282" t="str">
        <f>+IF(OR(P9="EXPORTABLE",P9="AMBOS"),(1/((1-AD9)*(1-Y9-Z9)))*('VALORES CIF Y FOB'!AY8/AI9),"-")</f>
        <v>-</v>
      </c>
      <c r="BO9" s="203" t="str">
        <f t="shared" si="11"/>
        <v>-</v>
      </c>
      <c r="BP9" s="204"/>
      <c r="BQ9" s="205">
        <v>1</v>
      </c>
      <c r="BR9" s="285" t="str">
        <f t="shared" si="0"/>
        <v>-</v>
      </c>
      <c r="BS9" s="109"/>
    </row>
    <row r="10" spans="1:72" ht="18" x14ac:dyDescent="0.2">
      <c r="A10" s="188" t="str">
        <f>+'VALORES CIF Y FOB'!A9</f>
        <v>Otros cereales</v>
      </c>
      <c r="B10" s="189" t="str">
        <f>+'VALORES CIF Y FOB'!B9</f>
        <v>NP004</v>
      </c>
      <c r="C10" s="190"/>
      <c r="D10" s="191">
        <f>+'VALORES CIF Y FOB'!D9</f>
        <v>65604.734824321044</v>
      </c>
      <c r="E10" s="192">
        <f>+'VALORES CIF Y FOB'!E9</f>
        <v>0.999307963505219</v>
      </c>
      <c r="F10" s="192">
        <f>+'VALORES CIF Y FOB'!F9</f>
        <v>0.74984686394183631</v>
      </c>
      <c r="G10" s="192">
        <f>+'VALORES CIF Y FOB'!G9</f>
        <v>6.920364947810031E-4</v>
      </c>
      <c r="H10" s="192">
        <f>+'VALORES CIF Y FOB'!H9</f>
        <v>1</v>
      </c>
      <c r="I10" s="192">
        <f>+'VALORES CIF Y FOB'!I9</f>
        <v>-0.99861592701043789</v>
      </c>
      <c r="J10" s="191" t="str">
        <f>+'VALORES CIF Y FOB'!J9</f>
        <v>IMPORTABLE</v>
      </c>
      <c r="K10" s="191" t="str">
        <f>+'VALORES CIF Y FOB'!K9</f>
        <v>Transable</v>
      </c>
      <c r="L10" s="191">
        <f>+'VALORES CIF Y FOB'!L9</f>
        <v>0</v>
      </c>
      <c r="M10" s="191" t="str">
        <f>+'VALORES CIF Y FOB'!M9</f>
        <v>Transable</v>
      </c>
      <c r="N10" s="191">
        <f>+'VALORES CIF Y FOB'!N9</f>
        <v>0</v>
      </c>
      <c r="O10" s="193" t="str">
        <f>+'VALORES CIF Y FOB'!O9</f>
        <v>Transable</v>
      </c>
      <c r="P10" s="194" t="str">
        <f>+'VALORES CIF Y FOB'!P9</f>
        <v>IMPORTABLE</v>
      </c>
      <c r="Q10" s="194">
        <f>+'VALORES CIF Y FOB'!Q9</f>
        <v>0</v>
      </c>
      <c r="R10" s="195">
        <f>+'VALORES CIF Y FOB'!R9</f>
        <v>0</v>
      </c>
      <c r="S10" s="195">
        <f>+'VALORES CIF Y FOB'!S9</f>
        <v>0</v>
      </c>
      <c r="T10" s="195">
        <f>+'VALORES CIF Y FOB'!T9</f>
        <v>0</v>
      </c>
      <c r="U10" s="195">
        <f>+'VALORES CIF Y FOB'!U9</f>
        <v>0</v>
      </c>
      <c r="V10" s="196"/>
      <c r="W10" s="197">
        <f>+'VALORES CIF Y FOB'!W9</f>
        <v>0</v>
      </c>
      <c r="X10" s="197">
        <f>+'VALORES CIF Y FOB'!X9</f>
        <v>3.1972524814575795E-5</v>
      </c>
      <c r="Y10" s="197">
        <f>+'VALORES CIF Y FOB'!Y9</f>
        <v>0</v>
      </c>
      <c r="Z10" s="197">
        <f>+'VALORES CIF Y FOB'!Z9</f>
        <v>0</v>
      </c>
      <c r="AA10" s="197">
        <f>+'VALORES CIF Y FOB'!AA9</f>
        <v>1.4809153682126478E-5</v>
      </c>
      <c r="AB10" s="195"/>
      <c r="AC10" s="197">
        <f>+'VALORES CIF Y FOB'!AC9</f>
        <v>3.1269564391534599E-3</v>
      </c>
      <c r="AD10" s="197">
        <f>+'VALORES CIF Y FOB'!AD9</f>
        <v>3.0496214180237858E-4</v>
      </c>
      <c r="AE10" s="197">
        <f>+'VALORES CIF Y FOB'!AE9</f>
        <v>4.6935073723104661E-4</v>
      </c>
      <c r="AF10" s="197">
        <f>+'VALORES CIF Y FOB'!AF9</f>
        <v>3.1251173338373963E-3</v>
      </c>
      <c r="AG10" s="196"/>
      <c r="AH10" s="198">
        <f t="shared" si="1"/>
        <v>1.06451132</v>
      </c>
      <c r="AI10" s="198">
        <f t="shared" si="2"/>
        <v>602.91999999999996</v>
      </c>
      <c r="AJ10" s="198">
        <f t="shared" si="3"/>
        <v>641.81516505439993</v>
      </c>
      <c r="AK10" s="199"/>
      <c r="AL10" s="200">
        <v>1</v>
      </c>
      <c r="AM10" s="281">
        <f>+IF(OR(P10="IMPORTABLE",P10="AMBOS"),((1/((1+AA10+Z10)*(1+W10+X10)))*(('VALORES CIF Y FOB'!BC9/AI10))),"-")</f>
        <v>1.0677900470103607</v>
      </c>
      <c r="AN10" s="281">
        <f t="shared" si="4"/>
        <v>0</v>
      </c>
      <c r="AO10" s="281">
        <v>1</v>
      </c>
      <c r="AP10" s="281" t="str">
        <f>+IF(OR(P10="EXPORTABLE",P10="AMBOS"),(1/((1-Y10-Z10)))*(('VALORES CIF Y FOB'!BI9/AI10)),"-")</f>
        <v>-</v>
      </c>
      <c r="AQ10" s="281">
        <f t="shared" si="5"/>
        <v>0</v>
      </c>
      <c r="AR10" s="281">
        <v>1</v>
      </c>
      <c r="AS10" s="281">
        <f>+IF(OR(P10="IMPORTABLE",P10="AMBOS"),(1/((1+AC10)*(1+AA10+Z10)*(1+W10+X10)))*('VALORES CIF Y FOB'!BF9/AI10)*(1),"-")</f>
        <v>1.0639634737748183</v>
      </c>
      <c r="AT10" s="281"/>
      <c r="AU10" s="281">
        <v>1</v>
      </c>
      <c r="AV10" s="281" t="str">
        <f>+IF(OR(P10="EXPORTABLE",P10="AMBOS"),(1/((1-AD10)*(1-Y10-Z10)))*('VALORES CIF Y FOB'!BL9/AI10)*(1),"-")</f>
        <v>-</v>
      </c>
      <c r="AW10" s="201"/>
      <c r="AX10" s="201">
        <v>1</v>
      </c>
      <c r="AY10" s="201" t="str">
        <f t="shared" si="6"/>
        <v>-</v>
      </c>
      <c r="AZ10" s="202">
        <f t="shared" si="7"/>
        <v>0</v>
      </c>
      <c r="BA10" s="203">
        <v>1</v>
      </c>
      <c r="BB10" s="282">
        <f>+IF(OR(P10="IMPORTABLE",P10="AMBOS"),(1/((1+AC10)*(1+AA10+Z10)*(1+W10+X10)))*(('VALORES CIF Y FOB'!AM9/AI10)),"-")</f>
        <v>1.0642604363351995</v>
      </c>
      <c r="BC10" s="282">
        <f t="shared" si="8"/>
        <v>0.99976432034109297</v>
      </c>
      <c r="BD10" s="282"/>
      <c r="BE10" s="282">
        <v>1</v>
      </c>
      <c r="BF10" s="282" t="str">
        <f>+IF(OR(P10="EXPORTABLE",P10="AMBOS"),(1/((1-AD10)*(1-Y10-Z10)))*(('VALORES CIF Y FOB'!AU9/AI10)),"-")</f>
        <v>-</v>
      </c>
      <c r="BG10" s="282" t="str">
        <f t="shared" si="9"/>
        <v>-</v>
      </c>
      <c r="BH10" s="282"/>
      <c r="BI10" s="282">
        <v>1</v>
      </c>
      <c r="BJ10" s="282">
        <f>+IF(OR(P10="IMPORTABLE",P10="AMBOS"),(1/((1+AC10)*(1+AA10+Z10)*(1+W10+X10)))*('VALORES CIF Y FOB'!AQ9/AI10),"-")</f>
        <v>1.0637925705501081</v>
      </c>
      <c r="BK10" s="282">
        <f t="shared" si="10"/>
        <v>0.99932480807259827</v>
      </c>
      <c r="BL10" s="282"/>
      <c r="BM10" s="282">
        <v>1</v>
      </c>
      <c r="BN10" s="282" t="str">
        <f>+IF(OR(P10="EXPORTABLE",P10="AMBOS"),(1/((1-AD10)*(1-Y10-Z10)))*('VALORES CIF Y FOB'!AY9/AI10),"-")</f>
        <v>-</v>
      </c>
      <c r="BO10" s="203" t="str">
        <f t="shared" si="11"/>
        <v>-</v>
      </c>
      <c r="BP10" s="204"/>
      <c r="BQ10" s="205">
        <v>1</v>
      </c>
      <c r="BR10" s="285" t="str">
        <f t="shared" si="0"/>
        <v>-</v>
      </c>
      <c r="BS10" s="109"/>
    </row>
    <row r="11" spans="1:72" ht="18" x14ac:dyDescent="0.2">
      <c r="A11" s="188" t="str">
        <f>+'VALORES CIF Y FOB'!A10</f>
        <v>Legumbres y otras semillas oleaginosas</v>
      </c>
      <c r="B11" s="189" t="str">
        <f>+'VALORES CIF Y FOB'!B10</f>
        <v>NP005</v>
      </c>
      <c r="C11" s="190"/>
      <c r="D11" s="191">
        <f>+'VALORES CIF Y FOB'!D10</f>
        <v>-4989.5126919749255</v>
      </c>
      <c r="E11" s="192">
        <f>+'VALORES CIF Y FOB'!E10</f>
        <v>0.1409065341437907</v>
      </c>
      <c r="F11" s="192">
        <f>+'VALORES CIF Y FOB'!F10</f>
        <v>9.6792648651954014E-2</v>
      </c>
      <c r="G11" s="192">
        <f>+'VALORES CIF Y FOB'!G10</f>
        <v>0.27156392171769639</v>
      </c>
      <c r="H11" s="192">
        <f>+'VALORES CIF Y FOB'!H10</f>
        <v>0.31610521149412324</v>
      </c>
      <c r="I11" s="192">
        <f>+'VALORES CIF Y FOB'!I10</f>
        <v>0.13065738757390571</v>
      </c>
      <c r="J11" s="191" t="str">
        <f>+'VALORES CIF Y FOB'!J10</f>
        <v>EXPORTABLE</v>
      </c>
      <c r="K11" s="191" t="str">
        <f>+'VALORES CIF Y FOB'!K10</f>
        <v>Transable</v>
      </c>
      <c r="L11" s="191">
        <f>+'VALORES CIF Y FOB'!L10</f>
        <v>0</v>
      </c>
      <c r="M11" s="191" t="str">
        <f>+'VALORES CIF Y FOB'!M10</f>
        <v>Transable</v>
      </c>
      <c r="N11" s="191">
        <f>+'VALORES CIF Y FOB'!N10</f>
        <v>0</v>
      </c>
      <c r="O11" s="193" t="str">
        <f>+'VALORES CIF Y FOB'!O10</f>
        <v>Transable</v>
      </c>
      <c r="P11" s="194" t="str">
        <f>+'VALORES CIF Y FOB'!P10</f>
        <v>EXPORTABLE</v>
      </c>
      <c r="Q11" s="194">
        <f>+'VALORES CIF Y FOB'!Q10</f>
        <v>0</v>
      </c>
      <c r="R11" s="195">
        <f>+'VALORES CIF Y FOB'!R10</f>
        <v>0</v>
      </c>
      <c r="S11" s="195">
        <f>+'VALORES CIF Y FOB'!S10</f>
        <v>0</v>
      </c>
      <c r="T11" s="195">
        <f>+'VALORES CIF Y FOB'!T10</f>
        <v>0</v>
      </c>
      <c r="U11" s="195">
        <f>+'VALORES CIF Y FOB'!U10</f>
        <v>0</v>
      </c>
      <c r="V11" s="196"/>
      <c r="W11" s="197">
        <f>+'VALORES CIF Y FOB'!W10</f>
        <v>0</v>
      </c>
      <c r="X11" s="197">
        <f>+'VALORES CIF Y FOB'!X10</f>
        <v>0</v>
      </c>
      <c r="Y11" s="197">
        <f>+'VALORES CIF Y FOB'!Y10</f>
        <v>0</v>
      </c>
      <c r="Z11" s="197">
        <f>+'VALORES CIF Y FOB'!Z10</f>
        <v>0</v>
      </c>
      <c r="AA11" s="197">
        <f>+'VALORES CIF Y FOB'!AA10</f>
        <v>4.7310028993872268E-3</v>
      </c>
      <c r="AB11" s="195"/>
      <c r="AC11" s="197">
        <f>+'VALORES CIF Y FOB'!AC10</f>
        <v>0.18001834745463463</v>
      </c>
      <c r="AD11" s="197">
        <f>+'VALORES CIF Y FOB'!AD10</f>
        <v>2.1945935356162362E-3</v>
      </c>
      <c r="AE11" s="197">
        <f>+'VALORES CIF Y FOB'!AE10</f>
        <v>0.6559150555648644</v>
      </c>
      <c r="AF11" s="197">
        <f>+'VALORES CIF Y FOB'!AF10</f>
        <v>0.58887369009972224</v>
      </c>
      <c r="AG11" s="196"/>
      <c r="AH11" s="198">
        <f t="shared" si="1"/>
        <v>1.06451132</v>
      </c>
      <c r="AI11" s="198">
        <f t="shared" si="2"/>
        <v>602.91999999999996</v>
      </c>
      <c r="AJ11" s="198">
        <f t="shared" si="3"/>
        <v>641.81516505439993</v>
      </c>
      <c r="AK11" s="199"/>
      <c r="AL11" s="200">
        <v>1</v>
      </c>
      <c r="AM11" s="281" t="str">
        <f>+IF(OR(P11="IMPORTABLE",P11="AMBOS"),((1/((1+AA11+Z11)*(1+W11+X11)))*(('VALORES CIF Y FOB'!BC10/AI11))),"-")</f>
        <v>-</v>
      </c>
      <c r="AN11" s="281">
        <f t="shared" si="4"/>
        <v>0</v>
      </c>
      <c r="AO11" s="281">
        <v>1</v>
      </c>
      <c r="AP11" s="281">
        <f>+IF(OR(P11="EXPORTABLE",P11="AMBOS"),(1/((1-Y11-Z11)))*(('VALORES CIF Y FOB'!BI10/AI11)),"-")</f>
        <v>1.0621751503385375</v>
      </c>
      <c r="AQ11" s="281">
        <f t="shared" si="5"/>
        <v>0</v>
      </c>
      <c r="AR11" s="281">
        <v>1</v>
      </c>
      <c r="AS11" s="281" t="str">
        <f>+IF(OR(P11="IMPORTABLE",P11="AMBOS"),(1/((1+AC11)*(1+AA11+Z11)*(1+W11+X11)))*('VALORES CIF Y FOB'!BF10/AI11)*(1),"-")</f>
        <v>-</v>
      </c>
      <c r="AT11" s="281"/>
      <c r="AU11" s="281">
        <v>1</v>
      </c>
      <c r="AV11" s="281">
        <f>+IF(OR(P11="EXPORTABLE",P11="AMBOS"),(1/((1-AD11)*(1-Y11-Z11)))*('VALORES CIF Y FOB'!BL10/AI11)*(1),"-")</f>
        <v>1.7642760206958266</v>
      </c>
      <c r="AW11" s="201"/>
      <c r="AX11" s="201">
        <v>1</v>
      </c>
      <c r="AY11" s="201" t="str">
        <f t="shared" si="6"/>
        <v>-</v>
      </c>
      <c r="AZ11" s="202">
        <f t="shared" si="7"/>
        <v>0</v>
      </c>
      <c r="BA11" s="203">
        <v>1</v>
      </c>
      <c r="BB11" s="282" t="str">
        <f>+IF(OR(P11="IMPORTABLE",P11="AMBOS"),(1/((1+AC11)*(1+AA11+Z11)*(1+W11+X11)))*(('VALORES CIF Y FOB'!AM10/AI11)),"-")</f>
        <v>-</v>
      </c>
      <c r="BC11" s="282" t="str">
        <f t="shared" si="8"/>
        <v>-</v>
      </c>
      <c r="BD11" s="282"/>
      <c r="BE11" s="282">
        <v>1</v>
      </c>
      <c r="BF11" s="282">
        <f>+IF(OR(P11="EXPORTABLE",P11="AMBOS"),(1/((1-AD11)*(1-Y11-Z11)))*(('VALORES CIF Y FOB'!AU10/AI11)),"-")</f>
        <v>1.0646532075112611</v>
      </c>
      <c r="BG11" s="282">
        <f t="shared" si="9"/>
        <v>1.000133288870297</v>
      </c>
      <c r="BH11" s="282"/>
      <c r="BI11" s="282">
        <v>1</v>
      </c>
      <c r="BJ11" s="282" t="str">
        <f>+IF(OR(P11="IMPORTABLE",P11="AMBOS"),(1/((1+AC11)*(1+AA11+Z11)*(1+W11+X11)))*('VALORES CIF Y FOB'!AQ10/AI11),"-")</f>
        <v>-</v>
      </c>
      <c r="BK11" s="282" t="str">
        <f t="shared" si="10"/>
        <v>-</v>
      </c>
      <c r="BL11" s="282"/>
      <c r="BM11" s="282">
        <v>1</v>
      </c>
      <c r="BN11" s="282">
        <f>+IF(OR(P11="EXPORTABLE",P11="AMBOS"),(1/((1-AD11)*(1-Y11-Z11)))*('VALORES CIF Y FOB'!AY10/AI11),"-")</f>
        <v>1.7220108960098923</v>
      </c>
      <c r="BO11" s="203">
        <f t="shared" si="11"/>
        <v>1.6176539071560951</v>
      </c>
      <c r="BP11" s="204"/>
      <c r="BQ11" s="205">
        <v>1</v>
      </c>
      <c r="BR11" s="285" t="str">
        <f t="shared" si="0"/>
        <v>-</v>
      </c>
      <c r="BS11" s="109"/>
    </row>
    <row r="12" spans="1:72" ht="18" x14ac:dyDescent="0.2">
      <c r="A12" s="188" t="str">
        <f>+'VALORES CIF Y FOB'!A11</f>
        <v>Arroz</v>
      </c>
      <c r="B12" s="189" t="str">
        <f>+'VALORES CIF Y FOB'!B11</f>
        <v>NP006</v>
      </c>
      <c r="C12" s="190"/>
      <c r="D12" s="191">
        <f>+'VALORES CIF Y FOB'!D11</f>
        <v>10496.509928731284</v>
      </c>
      <c r="E12" s="192">
        <f>+'VALORES CIF Y FOB'!E11</f>
        <v>9.9930418500116705E-2</v>
      </c>
      <c r="F12" s="192">
        <f>+'VALORES CIF Y FOB'!F11</f>
        <v>0.1001328236552527</v>
      </c>
      <c r="G12" s="192">
        <f>+'VALORES CIF Y FOB'!G11</f>
        <v>4.488531083025717E-4</v>
      </c>
      <c r="H12" s="192">
        <f>+'VALORES CIF Y FOB'!H11</f>
        <v>4.9868712100524406E-4</v>
      </c>
      <c r="I12" s="192">
        <f>+'VALORES CIF Y FOB'!I11</f>
        <v>-9.9481565391814131E-2</v>
      </c>
      <c r="J12" s="191" t="str">
        <f>+'VALORES CIF Y FOB'!J11</f>
        <v>IMPORTABLE</v>
      </c>
      <c r="K12" s="191" t="str">
        <f>+'VALORES CIF Y FOB'!K11</f>
        <v>No transable</v>
      </c>
      <c r="L12" s="191">
        <f>+'VALORES CIF Y FOB'!L11</f>
        <v>1</v>
      </c>
      <c r="M12" s="191" t="str">
        <f>+'VALORES CIF Y FOB'!M11</f>
        <v>Transable</v>
      </c>
      <c r="N12" s="191">
        <f>+'VALORES CIF Y FOB'!N11</f>
        <v>0</v>
      </c>
      <c r="O12" s="193" t="str">
        <f>+'VALORES CIF Y FOB'!O11</f>
        <v>Transable</v>
      </c>
      <c r="P12" s="194" t="str">
        <f>+'VALORES CIF Y FOB'!P11</f>
        <v>IMPORTABLE</v>
      </c>
      <c r="Q12" s="194">
        <f>+'VALORES CIF Y FOB'!Q11</f>
        <v>0</v>
      </c>
      <c r="R12" s="195">
        <f>+'VALORES CIF Y FOB'!R11</f>
        <v>0</v>
      </c>
      <c r="S12" s="195">
        <f>+'VALORES CIF Y FOB'!S11</f>
        <v>0</v>
      </c>
      <c r="T12" s="195">
        <f>+'VALORES CIF Y FOB'!T11</f>
        <v>0</v>
      </c>
      <c r="U12" s="195">
        <f>+'VALORES CIF Y FOB'!U11</f>
        <v>0</v>
      </c>
      <c r="V12" s="196"/>
      <c r="W12" s="197">
        <f>+'VALORES CIF Y FOB'!W11</f>
        <v>0</v>
      </c>
      <c r="X12" s="197">
        <f>+'VALORES CIF Y FOB'!X11</f>
        <v>0</v>
      </c>
      <c r="Y12" s="197">
        <f>+'VALORES CIF Y FOB'!Y11</f>
        <v>0</v>
      </c>
      <c r="Z12" s="197">
        <f>+'VALORES CIF Y FOB'!Z11</f>
        <v>0</v>
      </c>
      <c r="AA12" s="197">
        <f>+'VALORES CIF Y FOB'!AA11</f>
        <v>2.9612892378136718E-2</v>
      </c>
      <c r="AB12" s="195"/>
      <c r="AC12" s="197">
        <f>+'VALORES CIF Y FOB'!AC11</f>
        <v>6.1494475516697851E-3</v>
      </c>
      <c r="AD12" s="197">
        <f>+'VALORES CIF Y FOB'!AD11</f>
        <v>6.17491280968802E-3</v>
      </c>
      <c r="AE12" s="197">
        <f>+'VALORES CIF Y FOB'!AE11</f>
        <v>6.1494601729308058E-3</v>
      </c>
      <c r="AF12" s="197">
        <f>+'VALORES CIF Y FOB'!AF11</f>
        <v>6.1494589116829106E-3</v>
      </c>
      <c r="AG12" s="196"/>
      <c r="AH12" s="198">
        <f t="shared" si="1"/>
        <v>1.06451132</v>
      </c>
      <c r="AI12" s="198">
        <f t="shared" si="2"/>
        <v>602.91999999999996</v>
      </c>
      <c r="AJ12" s="198">
        <f t="shared" si="3"/>
        <v>641.81516505439993</v>
      </c>
      <c r="AK12" s="199"/>
      <c r="AL12" s="200">
        <v>1</v>
      </c>
      <c r="AM12" s="281">
        <f>+IF(OR(P12="IMPORTABLE",P12="AMBOS"),((1/((1+AA12+Z12)*(1+W12+X12)))*(('VALORES CIF Y FOB'!BC11/AI12))),"-")</f>
        <v>1.0402525885788356</v>
      </c>
      <c r="AN12" s="281">
        <f t="shared" si="4"/>
        <v>0</v>
      </c>
      <c r="AO12" s="281">
        <v>1</v>
      </c>
      <c r="AP12" s="281" t="str">
        <f>+IF(OR(P12="EXPORTABLE",P12="AMBOS"),(1/((1-Y12-Z12)))*(('VALORES CIF Y FOB'!BI11/AI12)),"-")</f>
        <v>-</v>
      </c>
      <c r="AQ12" s="281">
        <f t="shared" si="5"/>
        <v>0</v>
      </c>
      <c r="AR12" s="281">
        <v>1</v>
      </c>
      <c r="AS12" s="281">
        <f>+IF(OR(P12="IMPORTABLE",P12="AMBOS"),(1/((1+AC12)*(1+AA12+Z12)*(1+W12+X12)))*('VALORES CIF Y FOB'!BF11/AI12)*(1),"-")</f>
        <v>1.0275756715556725</v>
      </c>
      <c r="AT12" s="281"/>
      <c r="AU12" s="281">
        <v>1</v>
      </c>
      <c r="AV12" s="281" t="str">
        <f>+IF(OR(P12="EXPORTABLE",P12="AMBOS"),(1/((1-AD12)*(1-Y12-Z12)))*('VALORES CIF Y FOB'!BL11/AI12)*(1),"-")</f>
        <v>-</v>
      </c>
      <c r="AW12" s="201"/>
      <c r="AX12" s="201">
        <v>1</v>
      </c>
      <c r="AY12" s="201" t="str">
        <f t="shared" si="6"/>
        <v>-</v>
      </c>
      <c r="AZ12" s="202">
        <f t="shared" si="7"/>
        <v>0</v>
      </c>
      <c r="BA12" s="203">
        <v>1</v>
      </c>
      <c r="BB12" s="282">
        <f>+IF(OR(P12="IMPORTABLE",P12="AMBOS"),(1/((1+AC12)*(1+AA12+Z12)*(1+W12+X12)))*(('VALORES CIF Y FOB'!AM11/AI12)),"-")</f>
        <v>1.0335117630416</v>
      </c>
      <c r="BC12" s="282">
        <f t="shared" si="8"/>
        <v>0.97087907251338579</v>
      </c>
      <c r="BD12" s="282"/>
      <c r="BE12" s="282">
        <v>1</v>
      </c>
      <c r="BF12" s="282" t="str">
        <f>+IF(OR(P12="EXPORTABLE",P12="AMBOS"),(1/((1-AD12)*(1-Y12-Z12)))*(('VALORES CIF Y FOB'!AU11/AI12)),"-")</f>
        <v>-</v>
      </c>
      <c r="BG12" s="282" t="str">
        <f t="shared" si="9"/>
        <v>-</v>
      </c>
      <c r="BH12" s="282"/>
      <c r="BI12" s="282">
        <v>1</v>
      </c>
      <c r="BJ12" s="282">
        <f>+IF(OR(P12="IMPORTABLE",P12="AMBOS"),(1/((1+AC12)*(1+AA12+Z12)*(1+W12+X12)))*('VALORES CIF Y FOB'!AQ11/AI12),"-")</f>
        <v>1.0275756723416358</v>
      </c>
      <c r="BK12" s="282">
        <f t="shared" si="10"/>
        <v>0.9653027196945505</v>
      </c>
      <c r="BL12" s="282"/>
      <c r="BM12" s="282">
        <v>1</v>
      </c>
      <c r="BN12" s="282" t="str">
        <f>+IF(OR(P12="EXPORTABLE",P12="AMBOS"),(1/((1-AD12)*(1-Y12-Z12)))*('VALORES CIF Y FOB'!AY11/AI12),"-")</f>
        <v>-</v>
      </c>
      <c r="BO12" s="203" t="str">
        <f t="shared" si="11"/>
        <v>-</v>
      </c>
      <c r="BP12" s="204"/>
      <c r="BQ12" s="205">
        <v>1</v>
      </c>
      <c r="BR12" s="285" t="str">
        <f t="shared" si="0"/>
        <v>-</v>
      </c>
      <c r="BS12" s="109"/>
    </row>
    <row r="13" spans="1:72" ht="18" x14ac:dyDescent="0.2">
      <c r="A13" s="188" t="str">
        <f>+'VALORES CIF Y FOB'!A12</f>
        <v>Sandía</v>
      </c>
      <c r="B13" s="189" t="str">
        <f>+'VALORES CIF Y FOB'!B12</f>
        <v>NP007</v>
      </c>
      <c r="C13" s="190"/>
      <c r="D13" s="191">
        <f>+'VALORES CIF Y FOB'!D12</f>
        <v>-10644.570224463352</v>
      </c>
      <c r="E13" s="192">
        <f>+'VALORES CIF Y FOB'!E12</f>
        <v>8.3121307204478134E-3</v>
      </c>
      <c r="F13" s="192">
        <f>+'VALORES CIF Y FOB'!F12</f>
        <v>1.4021393797509388E-3</v>
      </c>
      <c r="G13" s="192">
        <f>+'VALORES CIF Y FOB'!G12</f>
        <v>0.77615435590286763</v>
      </c>
      <c r="H13" s="192">
        <f>+'VALORES CIF Y FOB'!H12</f>
        <v>0.78265992753015445</v>
      </c>
      <c r="I13" s="192">
        <f>+'VALORES CIF Y FOB'!I12</f>
        <v>0.76784222518241985</v>
      </c>
      <c r="J13" s="191" t="str">
        <f>+'VALORES CIF Y FOB'!J12</f>
        <v>EXPORTABLE</v>
      </c>
      <c r="K13" s="191" t="str">
        <f>+'VALORES CIF Y FOB'!K12</f>
        <v>Transable</v>
      </c>
      <c r="L13" s="191">
        <f>+'VALORES CIF Y FOB'!L12</f>
        <v>0</v>
      </c>
      <c r="M13" s="191" t="str">
        <f>+'VALORES CIF Y FOB'!M12</f>
        <v>Transable</v>
      </c>
      <c r="N13" s="191">
        <f>+'VALORES CIF Y FOB'!N12</f>
        <v>0</v>
      </c>
      <c r="O13" s="193" t="str">
        <f>+'VALORES CIF Y FOB'!O12</f>
        <v>Transable</v>
      </c>
      <c r="P13" s="194" t="str">
        <f>+'VALORES CIF Y FOB'!P12</f>
        <v>EXPORTABLE</v>
      </c>
      <c r="Q13" s="194">
        <f>+'VALORES CIF Y FOB'!Q12</f>
        <v>0</v>
      </c>
      <c r="R13" s="195">
        <f>+'VALORES CIF Y FOB'!R12</f>
        <v>0</v>
      </c>
      <c r="S13" s="195">
        <f>+'VALORES CIF Y FOB'!S12</f>
        <v>0</v>
      </c>
      <c r="T13" s="195">
        <f>+'VALORES CIF Y FOB'!T12</f>
        <v>0</v>
      </c>
      <c r="U13" s="195">
        <f>+'VALORES CIF Y FOB'!U12</f>
        <v>0</v>
      </c>
      <c r="V13" s="196"/>
      <c r="W13" s="197">
        <f>+'VALORES CIF Y FOB'!W12</f>
        <v>0</v>
      </c>
      <c r="X13" s="197">
        <f>+'VALORES CIF Y FOB'!X12</f>
        <v>0</v>
      </c>
      <c r="Y13" s="197">
        <f>+'VALORES CIF Y FOB'!Y12</f>
        <v>0</v>
      </c>
      <c r="Z13" s="197">
        <f>+'VALORES CIF Y FOB'!Z12</f>
        <v>0</v>
      </c>
      <c r="AA13" s="197">
        <f>+'VALORES CIF Y FOB'!AA12</f>
        <v>1.9581708729538455E-3</v>
      </c>
      <c r="AB13" s="195"/>
      <c r="AC13" s="197">
        <f>+'VALORES CIF Y FOB'!AC12</f>
        <v>0.25883591263144995</v>
      </c>
      <c r="AD13" s="197">
        <f>+'VALORES CIF Y FOB'!AD12</f>
        <v>5.4539616257764829E-2</v>
      </c>
      <c r="AE13" s="197">
        <f>+'VALORES CIF Y FOB'!AE12</f>
        <v>0.16201650222447425</v>
      </c>
      <c r="AF13" s="197">
        <f>+'VALORES CIF Y FOB'!AF12</f>
        <v>0.1628385250681012</v>
      </c>
      <c r="AG13" s="196"/>
      <c r="AH13" s="198">
        <f t="shared" si="1"/>
        <v>1.06451132</v>
      </c>
      <c r="AI13" s="198">
        <f t="shared" si="2"/>
        <v>602.91999999999996</v>
      </c>
      <c r="AJ13" s="198">
        <f t="shared" si="3"/>
        <v>641.81516505439993</v>
      </c>
      <c r="AK13" s="199"/>
      <c r="AL13" s="200">
        <v>1</v>
      </c>
      <c r="AM13" s="281" t="str">
        <f>+IF(OR(P13="IMPORTABLE",P13="AMBOS"),((1/((1+AA13+Z13)*(1+W13+X13)))*(('VALORES CIF Y FOB'!BC12/AI13))),"-")</f>
        <v>-</v>
      </c>
      <c r="AN13" s="281">
        <f t="shared" si="4"/>
        <v>0</v>
      </c>
      <c r="AO13" s="281">
        <v>1</v>
      </c>
      <c r="AP13" s="281">
        <f>+IF(OR(P13="EXPORTABLE",P13="AMBOS"),(1/((1-Y13-Z13)))*(('VALORES CIF Y FOB'!BI12/AI13)),"-")</f>
        <v>1.0064532811051532</v>
      </c>
      <c r="AQ13" s="281">
        <f t="shared" si="5"/>
        <v>0</v>
      </c>
      <c r="AR13" s="281">
        <v>1</v>
      </c>
      <c r="AS13" s="281" t="str">
        <f>+IF(OR(P13="IMPORTABLE",P13="AMBOS"),(1/((1+AC13)*(1+AA13+Z13)*(1+W13+X13)))*('VALORES CIF Y FOB'!BF12/AI13)*(1),"-")</f>
        <v>-</v>
      </c>
      <c r="AT13" s="281"/>
      <c r="AU13" s="281">
        <v>1</v>
      </c>
      <c r="AV13" s="281">
        <f>+IF(OR(P13="EXPORTABLE",P13="AMBOS"),(1/((1-AD13)*(1-Y13-Z13)))*('VALORES CIF Y FOB'!BL12/AI13)*(1),"-")</f>
        <v>1.2469286942342428</v>
      </c>
      <c r="AW13" s="201"/>
      <c r="AX13" s="201">
        <v>1</v>
      </c>
      <c r="AY13" s="201" t="str">
        <f t="shared" si="6"/>
        <v>-</v>
      </c>
      <c r="AZ13" s="202">
        <f t="shared" si="7"/>
        <v>0</v>
      </c>
      <c r="BA13" s="203">
        <v>1</v>
      </c>
      <c r="BB13" s="282" t="str">
        <f>+IF(OR(P13="IMPORTABLE",P13="AMBOS"),(1/((1+AC13)*(1+AA13+Z13)*(1+W13+X13)))*(('VALORES CIF Y FOB'!AM12/AI13)),"-")</f>
        <v>-</v>
      </c>
      <c r="BC13" s="282" t="str">
        <f t="shared" si="8"/>
        <v>-</v>
      </c>
      <c r="BD13" s="282"/>
      <c r="BE13" s="282">
        <v>1</v>
      </c>
      <c r="BF13" s="282">
        <f>+IF(OR(P13="EXPORTABLE",P13="AMBOS"),(1/((1-AD13)*(1-Y13-Z13)))*(('VALORES CIF Y FOB'!AU12/AI13)),"-")</f>
        <v>1.0682327055784793</v>
      </c>
      <c r="BG13" s="282">
        <f t="shared" si="9"/>
        <v>1.0034958628513968</v>
      </c>
      <c r="BH13" s="282"/>
      <c r="BI13" s="282">
        <v>1</v>
      </c>
      <c r="BJ13" s="282" t="str">
        <f>+IF(OR(P13="IMPORTABLE",P13="AMBOS"),(1/((1+AC13)*(1+AA13+Z13)*(1+W13+X13)))*('VALORES CIF Y FOB'!AQ12/AI13),"-")</f>
        <v>-</v>
      </c>
      <c r="BK13" s="282" t="str">
        <f t="shared" si="10"/>
        <v>-</v>
      </c>
      <c r="BL13" s="282"/>
      <c r="BM13" s="282">
        <v>1</v>
      </c>
      <c r="BN13" s="282">
        <f>+IF(OR(P13="EXPORTABLE",P13="AMBOS"),(1/((1-AD13)*(1-Y13-Z13)))*('VALORES CIF Y FOB'!AY12/AI13),"-")</f>
        <v>1.2395952555175846</v>
      </c>
      <c r="BO13" s="203">
        <f t="shared" si="11"/>
        <v>1.1644735309320944</v>
      </c>
      <c r="BP13" s="204"/>
      <c r="BQ13" s="205">
        <v>1</v>
      </c>
      <c r="BR13" s="285" t="str">
        <f t="shared" si="0"/>
        <v>-</v>
      </c>
      <c r="BS13" s="109"/>
    </row>
    <row r="14" spans="1:72" ht="18" x14ac:dyDescent="0.2">
      <c r="A14" s="188" t="str">
        <f>+'VALORES CIF Y FOB'!A13</f>
        <v>Melón</v>
      </c>
      <c r="B14" s="189" t="str">
        <f>+'VALORES CIF Y FOB'!B13</f>
        <v>NP008</v>
      </c>
      <c r="C14" s="190"/>
      <c r="D14" s="191">
        <f>+'VALORES CIF Y FOB'!D13</f>
        <v>-33849.769425106038</v>
      </c>
      <c r="E14" s="192">
        <f>+'VALORES CIF Y FOB'!E13</f>
        <v>2.5615415117228387E-3</v>
      </c>
      <c r="F14" s="192">
        <f>+'VALORES CIF Y FOB'!F13</f>
        <v>1.4281908985309242E-4</v>
      </c>
      <c r="G14" s="192">
        <f>+'VALORES CIF Y FOB'!G13</f>
        <v>0.8534988118079937</v>
      </c>
      <c r="H14" s="192">
        <f>+'VALORES CIF Y FOB'!H13</f>
        <v>0.85569069905481765</v>
      </c>
      <c r="I14" s="192">
        <f>+'VALORES CIF Y FOB'!I13</f>
        <v>0.85093727029627098</v>
      </c>
      <c r="J14" s="191" t="str">
        <f>+'VALORES CIF Y FOB'!J13</f>
        <v>EXPORTABLE</v>
      </c>
      <c r="K14" s="191" t="str">
        <f>+'VALORES CIF Y FOB'!K13</f>
        <v>Transable</v>
      </c>
      <c r="L14" s="191">
        <f>+'VALORES CIF Y FOB'!L13</f>
        <v>0</v>
      </c>
      <c r="M14" s="191" t="str">
        <f>+'VALORES CIF Y FOB'!M13</f>
        <v>Transable</v>
      </c>
      <c r="N14" s="191">
        <f>+'VALORES CIF Y FOB'!N13</f>
        <v>0</v>
      </c>
      <c r="O14" s="193" t="str">
        <f>+'VALORES CIF Y FOB'!O13</f>
        <v>Transable</v>
      </c>
      <c r="P14" s="194" t="str">
        <f>+'VALORES CIF Y FOB'!P13</f>
        <v>EXPORTABLE</v>
      </c>
      <c r="Q14" s="194">
        <f>+'VALORES CIF Y FOB'!Q13</f>
        <v>0</v>
      </c>
      <c r="R14" s="195">
        <f>+'VALORES CIF Y FOB'!R13</f>
        <v>0</v>
      </c>
      <c r="S14" s="195">
        <f>+'VALORES CIF Y FOB'!S13</f>
        <v>0</v>
      </c>
      <c r="T14" s="195">
        <f>+'VALORES CIF Y FOB'!T13</f>
        <v>0</v>
      </c>
      <c r="U14" s="195">
        <f>+'VALORES CIF Y FOB'!U13</f>
        <v>0</v>
      </c>
      <c r="V14" s="196"/>
      <c r="W14" s="197">
        <f>+'VALORES CIF Y FOB'!W13</f>
        <v>0</v>
      </c>
      <c r="X14" s="197">
        <f>+'VALORES CIF Y FOB'!X13</f>
        <v>0</v>
      </c>
      <c r="Y14" s="197">
        <f>+'VALORES CIF Y FOB'!Y13</f>
        <v>0</v>
      </c>
      <c r="Z14" s="197">
        <f>+'VALORES CIF Y FOB'!Z13</f>
        <v>0</v>
      </c>
      <c r="AA14" s="197">
        <f>+'VALORES CIF Y FOB'!AA13</f>
        <v>1.1421725275173075E-3</v>
      </c>
      <c r="AB14" s="195"/>
      <c r="AC14" s="197">
        <f>+'VALORES CIF Y FOB'!AC13</f>
        <v>8.4331082934613097E-2</v>
      </c>
      <c r="AD14" s="197">
        <f>+'VALORES CIF Y FOB'!AD13</f>
        <v>1.3593412828920909E-2</v>
      </c>
      <c r="AE14" s="197">
        <f>+'VALORES CIF Y FOB'!AE13</f>
        <v>2.4613285229799772E-2</v>
      </c>
      <c r="AF14" s="197">
        <f>+'VALORES CIF Y FOB'!AF13</f>
        <v>2.4766253627288334E-2</v>
      </c>
      <c r="AG14" s="196"/>
      <c r="AH14" s="198">
        <f t="shared" si="1"/>
        <v>1.06451132</v>
      </c>
      <c r="AI14" s="198">
        <f t="shared" si="2"/>
        <v>602.91999999999996</v>
      </c>
      <c r="AJ14" s="198">
        <f t="shared" si="3"/>
        <v>641.81516505439993</v>
      </c>
      <c r="AK14" s="199"/>
      <c r="AL14" s="200">
        <v>1</v>
      </c>
      <c r="AM14" s="281" t="str">
        <f>+IF(OR(P14="IMPORTABLE",P14="AMBOS"),((1/((1+AA14+Z14)*(1+W14+X14)))*(('VALORES CIF Y FOB'!BC13/AI14))),"-")</f>
        <v>-</v>
      </c>
      <c r="AN14" s="281">
        <f t="shared" si="4"/>
        <v>0</v>
      </c>
      <c r="AO14" s="281">
        <v>1</v>
      </c>
      <c r="AP14" s="281">
        <f>+IF(OR(P14="EXPORTABLE",P14="AMBOS"),(1/((1-Y14-Z14)))*(('VALORES CIF Y FOB'!BI13/AI14)),"-")</f>
        <v>1.0500409781661806</v>
      </c>
      <c r="AQ14" s="281">
        <f t="shared" si="5"/>
        <v>0</v>
      </c>
      <c r="AR14" s="281">
        <v>1</v>
      </c>
      <c r="AS14" s="281" t="str">
        <f>+IF(OR(P14="IMPORTABLE",P14="AMBOS"),(1/((1+AC14)*(1+AA14+Z14)*(1+W14+X14)))*('VALORES CIF Y FOB'!BF13/AI14)*(1),"-")</f>
        <v>-</v>
      </c>
      <c r="AT14" s="281"/>
      <c r="AU14" s="281">
        <v>1</v>
      </c>
      <c r="AV14" s="281">
        <f>+IF(OR(P14="EXPORTABLE",P14="AMBOS"),(1/((1-AD14)*(1-Y14-Z14)))*('VALORES CIF Y FOB'!BL13/AI14)*(1),"-")</f>
        <v>1.0910735115853714</v>
      </c>
      <c r="AW14" s="201"/>
      <c r="AX14" s="201">
        <v>1</v>
      </c>
      <c r="AY14" s="201" t="str">
        <f t="shared" si="6"/>
        <v>-</v>
      </c>
      <c r="AZ14" s="202">
        <f t="shared" si="7"/>
        <v>0</v>
      </c>
      <c r="BA14" s="203">
        <v>1</v>
      </c>
      <c r="BB14" s="282" t="str">
        <f>+IF(OR(P14="IMPORTABLE",P14="AMBOS"),(1/((1+AC14)*(1+AA14+Z14)*(1+W14+X14)))*(('VALORES CIF Y FOB'!AM13/AI14)),"-")</f>
        <v>-</v>
      </c>
      <c r="BC14" s="282" t="str">
        <f t="shared" si="8"/>
        <v>-</v>
      </c>
      <c r="BD14" s="282"/>
      <c r="BE14" s="282">
        <v>1</v>
      </c>
      <c r="BF14" s="282">
        <f>+IF(OR(P14="EXPORTABLE",P14="AMBOS"),(1/((1-AD14)*(1-Y14-Z14)))*(('VALORES CIF Y FOB'!AU13/AI14)),"-")</f>
        <v>1.0654003337356173</v>
      </c>
      <c r="BG14" s="282">
        <f t="shared" si="9"/>
        <v>1.0008351378880755</v>
      </c>
      <c r="BH14" s="282"/>
      <c r="BI14" s="282">
        <v>1</v>
      </c>
      <c r="BJ14" s="282" t="str">
        <f>+IF(OR(P14="IMPORTABLE",P14="AMBOS"),(1/((1+AC14)*(1+AA14+Z14)*(1+W14+X14)))*('VALORES CIF Y FOB'!AQ13/AI14),"-")</f>
        <v>-</v>
      </c>
      <c r="BK14" s="282" t="str">
        <f t="shared" si="10"/>
        <v>-</v>
      </c>
      <c r="BL14" s="282"/>
      <c r="BM14" s="282">
        <v>1</v>
      </c>
      <c r="BN14" s="282">
        <f>+IF(OR(P14="EXPORTABLE",P14="AMBOS"),(1/((1-AD14)*(1-Y14-Z14)))*('VALORES CIF Y FOB'!AY13/AI14),"-")</f>
        <v>1.0903528082526299</v>
      </c>
      <c r="BO14" s="203">
        <f t="shared" si="11"/>
        <v>1.0242754471156117</v>
      </c>
      <c r="BP14" s="204"/>
      <c r="BQ14" s="205">
        <v>1</v>
      </c>
      <c r="BR14" s="285" t="str">
        <f t="shared" si="0"/>
        <v>-</v>
      </c>
      <c r="BS14" s="109"/>
    </row>
    <row r="15" spans="1:72" ht="18" x14ac:dyDescent="0.2">
      <c r="A15" s="188" t="str">
        <f>+'VALORES CIF Y FOB'!A14</f>
        <v>Cebolla</v>
      </c>
      <c r="B15" s="189" t="str">
        <f>+'VALORES CIF Y FOB'!B14</f>
        <v>NP009</v>
      </c>
      <c r="C15" s="190"/>
      <c r="D15" s="191">
        <f>+'VALORES CIF Y FOB'!D14</f>
        <v>1104.8323487363762</v>
      </c>
      <c r="E15" s="192">
        <f>+'VALORES CIF Y FOB'!E14</f>
        <v>0.14379623247170273</v>
      </c>
      <c r="F15" s="192">
        <f>+'VALORES CIF Y FOB'!F14</f>
        <v>4.2354351433169048E-2</v>
      </c>
      <c r="G15" s="192">
        <f>+'VALORES CIF Y FOB'!G14</f>
        <v>2.7020338180982215E-3</v>
      </c>
      <c r="H15" s="192">
        <f>+'VALORES CIF Y FOB'!H14</f>
        <v>3.1558303298506803E-3</v>
      </c>
      <c r="I15" s="192">
        <f>+'VALORES CIF Y FOB'!I14</f>
        <v>-0.14109419865360454</v>
      </c>
      <c r="J15" s="191" t="str">
        <f>+'VALORES CIF Y FOB'!J14</f>
        <v>IMPORTABLE</v>
      </c>
      <c r="K15" s="191" t="str">
        <f>+'VALORES CIF Y FOB'!K14</f>
        <v>No transable</v>
      </c>
      <c r="L15" s="191">
        <f>+'VALORES CIF Y FOB'!L14</f>
        <v>1</v>
      </c>
      <c r="M15" s="191" t="str">
        <f>+'VALORES CIF Y FOB'!M14</f>
        <v>Transable</v>
      </c>
      <c r="N15" s="191">
        <f>+'VALORES CIF Y FOB'!N14</f>
        <v>0</v>
      </c>
      <c r="O15" s="193" t="str">
        <f>+'VALORES CIF Y FOB'!O14</f>
        <v>Transable</v>
      </c>
      <c r="P15" s="194" t="str">
        <f>+'VALORES CIF Y FOB'!P14</f>
        <v>IMPORTABLE</v>
      </c>
      <c r="Q15" s="194">
        <f>+'VALORES CIF Y FOB'!Q14</f>
        <v>0</v>
      </c>
      <c r="R15" s="195">
        <f>+'VALORES CIF Y FOB'!R14</f>
        <v>0</v>
      </c>
      <c r="S15" s="195">
        <f>+'VALORES CIF Y FOB'!S14</f>
        <v>0</v>
      </c>
      <c r="T15" s="195">
        <f>+'VALORES CIF Y FOB'!T14</f>
        <v>0</v>
      </c>
      <c r="U15" s="195">
        <f>+'VALORES CIF Y FOB'!U14</f>
        <v>0</v>
      </c>
      <c r="V15" s="196"/>
      <c r="W15" s="197">
        <f>+'VALORES CIF Y FOB'!W14</f>
        <v>0</v>
      </c>
      <c r="X15" s="197">
        <f>+'VALORES CIF Y FOB'!X14</f>
        <v>0</v>
      </c>
      <c r="Y15" s="197">
        <f>+'VALORES CIF Y FOB'!Y14</f>
        <v>0</v>
      </c>
      <c r="Z15" s="197">
        <f>+'VALORES CIF Y FOB'!Z14</f>
        <v>0</v>
      </c>
      <c r="AA15" s="197">
        <f>+'VALORES CIF Y FOB'!AA14</f>
        <v>0.12484665328605467</v>
      </c>
      <c r="AB15" s="195"/>
      <c r="AC15" s="197">
        <f>+'VALORES CIF Y FOB'!AC14</f>
        <v>0.3106627354053571</v>
      </c>
      <c r="AD15" s="197">
        <f>+'VALORES CIF Y FOB'!AD14</f>
        <v>2.3414867304655026E-2</v>
      </c>
      <c r="AE15" s="197">
        <f>+'VALORES CIF Y FOB'!AE14</f>
        <v>1.0215093974056071</v>
      </c>
      <c r="AF15" s="197">
        <f>+'VALORES CIF Y FOB'!AF14</f>
        <v>0.9192699763688128</v>
      </c>
      <c r="AG15" s="196"/>
      <c r="AH15" s="198">
        <f t="shared" si="1"/>
        <v>1.06451132</v>
      </c>
      <c r="AI15" s="198">
        <f t="shared" si="2"/>
        <v>602.91999999999996</v>
      </c>
      <c r="AJ15" s="198">
        <f t="shared" si="3"/>
        <v>641.81516505439993</v>
      </c>
      <c r="AK15" s="199"/>
      <c r="AL15" s="200">
        <v>1</v>
      </c>
      <c r="AM15" s="281">
        <f>+IF(OR(P15="IMPORTABLE",P15="AMBOS"),((1/((1+AA15+Z15)*(1+W15+X15)))*(('VALORES CIF Y FOB'!BC14/AI15))),"-")</f>
        <v>1.2403604655490374</v>
      </c>
      <c r="AN15" s="281">
        <f t="shared" si="4"/>
        <v>0</v>
      </c>
      <c r="AO15" s="281">
        <v>1</v>
      </c>
      <c r="AP15" s="281" t="str">
        <f>+IF(OR(P15="EXPORTABLE",P15="AMBOS"),(1/((1-Y15-Z15)))*(('VALORES CIF Y FOB'!BI14/AI15)),"-")</f>
        <v>-</v>
      </c>
      <c r="AQ15" s="281">
        <f t="shared" si="5"/>
        <v>0</v>
      </c>
      <c r="AR15" s="281">
        <v>1</v>
      </c>
      <c r="AS15" s="281">
        <f>+IF(OR(P15="IMPORTABLE",P15="AMBOS"),(1/((1+AC15)*(1+AA15+Z15)*(1+W15+X15)))*('VALORES CIF Y FOB'!BF14/AI15)*(1),"-")</f>
        <v>0.20878256170077128</v>
      </c>
      <c r="AT15" s="281"/>
      <c r="AU15" s="281">
        <v>1</v>
      </c>
      <c r="AV15" s="281" t="str">
        <f>+IF(OR(P15="EXPORTABLE",P15="AMBOS"),(1/((1-AD15)*(1-Y15-Z15)))*('VALORES CIF Y FOB'!BL14/AI15)*(1),"-")</f>
        <v>-</v>
      </c>
      <c r="AW15" s="201"/>
      <c r="AX15" s="201">
        <v>1</v>
      </c>
      <c r="AY15" s="201" t="str">
        <f t="shared" si="6"/>
        <v>-</v>
      </c>
      <c r="AZ15" s="202">
        <f t="shared" si="7"/>
        <v>0</v>
      </c>
      <c r="BA15" s="203">
        <v>1</v>
      </c>
      <c r="BB15" s="282">
        <f>+IF(OR(P15="IMPORTABLE",P15="AMBOS"),(1/((1+AC15)*(1+AA15+Z15)*(1+W15+X15)))*(('VALORES CIF Y FOB'!AM14/AI15)),"-")</f>
        <v>0.93276748305726709</v>
      </c>
      <c r="BC15" s="282">
        <f t="shared" si="8"/>
        <v>0.87624007892867428</v>
      </c>
      <c r="BD15" s="282"/>
      <c r="BE15" s="282">
        <v>1</v>
      </c>
      <c r="BF15" s="282" t="str">
        <f>+IF(OR(P15="EXPORTABLE",P15="AMBOS"),(1/((1-AD15)*(1-Y15-Z15)))*(('VALORES CIF Y FOB'!AU14/AI15)),"-")</f>
        <v>-</v>
      </c>
      <c r="BG15" s="282" t="str">
        <f t="shared" si="9"/>
        <v>-</v>
      </c>
      <c r="BH15" s="282"/>
      <c r="BI15" s="282">
        <v>1</v>
      </c>
      <c r="BJ15" s="282">
        <f>+IF(OR(P15="IMPORTABLE",P15="AMBOS"),(1/((1+AC15)*(1+AA15+Z15)*(1+W15+X15)))*('VALORES CIF Y FOB'!AQ14/AI15),"-")</f>
        <v>0.23988737395972459</v>
      </c>
      <c r="BK15" s="282">
        <f t="shared" si="10"/>
        <v>0.22534976326952036</v>
      </c>
      <c r="BL15" s="282"/>
      <c r="BM15" s="282">
        <v>1</v>
      </c>
      <c r="BN15" s="282" t="str">
        <f>+IF(OR(P15="EXPORTABLE",P15="AMBOS"),(1/((1-AD15)*(1-Y15-Z15)))*('VALORES CIF Y FOB'!AY14/AI15),"-")</f>
        <v>-</v>
      </c>
      <c r="BO15" s="203" t="str">
        <f t="shared" si="11"/>
        <v>-</v>
      </c>
      <c r="BP15" s="204"/>
      <c r="BQ15" s="205">
        <v>1</v>
      </c>
      <c r="BR15" s="285" t="str">
        <f t="shared" si="0"/>
        <v>-</v>
      </c>
      <c r="BS15" s="109"/>
    </row>
    <row r="16" spans="1:72" ht="18" x14ac:dyDescent="0.2">
      <c r="A16" s="188" t="str">
        <f>+'VALORES CIF Y FOB'!A15</f>
        <v>Chayote</v>
      </c>
      <c r="B16" s="189" t="str">
        <f>+'VALORES CIF Y FOB'!B15</f>
        <v>NP010</v>
      </c>
      <c r="C16" s="190"/>
      <c r="D16" s="191">
        <f>+'VALORES CIF Y FOB'!D15</f>
        <v>-6863.527073294129</v>
      </c>
      <c r="E16" s="192">
        <f>+'VALORES CIF Y FOB'!E15</f>
        <v>0</v>
      </c>
      <c r="F16" s="192">
        <f>+'VALORES CIF Y FOB'!F15</f>
        <v>0</v>
      </c>
      <c r="G16" s="192">
        <f>+'VALORES CIF Y FOB'!G15</f>
        <v>0.57638108560096601</v>
      </c>
      <c r="H16" s="192">
        <f>+'VALORES CIF Y FOB'!H15</f>
        <v>0.57638108560096601</v>
      </c>
      <c r="I16" s="192">
        <f>+'VALORES CIF Y FOB'!I15</f>
        <v>0.57638108560096601</v>
      </c>
      <c r="J16" s="191" t="str">
        <f>+'VALORES CIF Y FOB'!J15</f>
        <v>EXPORTABLE</v>
      </c>
      <c r="K16" s="191" t="str">
        <f>+'VALORES CIF Y FOB'!K15</f>
        <v>Transable</v>
      </c>
      <c r="L16" s="191">
        <f>+'VALORES CIF Y FOB'!L15</f>
        <v>0</v>
      </c>
      <c r="M16" s="191" t="str">
        <f>+'VALORES CIF Y FOB'!M15</f>
        <v>Transable</v>
      </c>
      <c r="N16" s="191">
        <f>+'VALORES CIF Y FOB'!N15</f>
        <v>0</v>
      </c>
      <c r="O16" s="193" t="str">
        <f>+'VALORES CIF Y FOB'!O15</f>
        <v>Transable</v>
      </c>
      <c r="P16" s="194" t="str">
        <f>+'VALORES CIF Y FOB'!P15</f>
        <v>EXPORTABLE</v>
      </c>
      <c r="Q16" s="194">
        <f>+'VALORES CIF Y FOB'!Q15</f>
        <v>0</v>
      </c>
      <c r="R16" s="195">
        <f>+'VALORES CIF Y FOB'!R15</f>
        <v>0</v>
      </c>
      <c r="S16" s="195">
        <f>+'VALORES CIF Y FOB'!S15</f>
        <v>0</v>
      </c>
      <c r="T16" s="195">
        <f>+'VALORES CIF Y FOB'!T15</f>
        <v>0</v>
      </c>
      <c r="U16" s="195">
        <f>+'VALORES CIF Y FOB'!U15</f>
        <v>0</v>
      </c>
      <c r="V16" s="196"/>
      <c r="W16" s="197">
        <f>+'VALORES CIF Y FOB'!W15</f>
        <v>0</v>
      </c>
      <c r="X16" s="197">
        <f>+'VALORES CIF Y FOB'!X15</f>
        <v>0</v>
      </c>
      <c r="Y16" s="197">
        <f>+'VALORES CIF Y FOB'!Y15</f>
        <v>0</v>
      </c>
      <c r="Z16" s="197">
        <f>+'VALORES CIF Y FOB'!Z15</f>
        <v>0</v>
      </c>
      <c r="AA16" s="197">
        <f>+'VALORES CIF Y FOB'!AA15</f>
        <v>0</v>
      </c>
      <c r="AB16" s="195"/>
      <c r="AC16" s="197">
        <f>+'VALORES CIF Y FOB'!AC15</f>
        <v>0</v>
      </c>
      <c r="AD16" s="197">
        <f>+'VALORES CIF Y FOB'!AD15</f>
        <v>2.3237839746161736E-3</v>
      </c>
      <c r="AE16" s="197">
        <f>+'VALORES CIF Y FOB'!AE15</f>
        <v>0.32005267563156337</v>
      </c>
      <c r="AF16" s="197">
        <f>+'VALORES CIF Y FOB'!AF15</f>
        <v>0.32005267570805007</v>
      </c>
      <c r="AG16" s="196"/>
      <c r="AH16" s="198">
        <f t="shared" si="1"/>
        <v>1.06451132</v>
      </c>
      <c r="AI16" s="198">
        <f t="shared" si="2"/>
        <v>602.91999999999996</v>
      </c>
      <c r="AJ16" s="198">
        <f t="shared" si="3"/>
        <v>641.81516505439993</v>
      </c>
      <c r="AK16" s="199"/>
      <c r="AL16" s="200">
        <v>1</v>
      </c>
      <c r="AM16" s="281" t="str">
        <f>+IF(OR(P16="IMPORTABLE",P16="AMBOS"),((1/((1+AA16+Z16)*(1+W16+X16)))*(('VALORES CIF Y FOB'!BC15/AI16))),"-")</f>
        <v>-</v>
      </c>
      <c r="AN16" s="281">
        <f t="shared" si="4"/>
        <v>0</v>
      </c>
      <c r="AO16" s="281">
        <v>1</v>
      </c>
      <c r="AP16" s="281">
        <f>+IF(OR(P16="EXPORTABLE",P16="AMBOS"),(1/((1-Y16-Z16)))*(('VALORES CIF Y FOB'!BI15/AI16)),"-")</f>
        <v>1.0620376256537865</v>
      </c>
      <c r="AQ16" s="281">
        <f t="shared" si="5"/>
        <v>0</v>
      </c>
      <c r="AR16" s="281">
        <v>1</v>
      </c>
      <c r="AS16" s="281" t="str">
        <f>+IF(OR(P16="IMPORTABLE",P16="AMBOS"),(1/((1+AC16)*(1+AA16+Z16)*(1+W16+X16)))*('VALORES CIF Y FOB'!BF15/AI16)*(1),"-")</f>
        <v>-</v>
      </c>
      <c r="AT16" s="281"/>
      <c r="AU16" s="281">
        <v>1</v>
      </c>
      <c r="AV16" s="281">
        <f>+IF(OR(P16="EXPORTABLE",P16="AMBOS"),(1/((1-AD16)*(1-Y16-Z16)))*('VALORES CIF Y FOB'!BL15/AI16)*(1),"-")</f>
        <v>1.4060045727542771</v>
      </c>
      <c r="AW16" s="201"/>
      <c r="AX16" s="201">
        <v>1</v>
      </c>
      <c r="AY16" s="201" t="str">
        <f t="shared" si="6"/>
        <v>-</v>
      </c>
      <c r="AZ16" s="202">
        <f t="shared" si="7"/>
        <v>0</v>
      </c>
      <c r="BA16" s="203">
        <v>1</v>
      </c>
      <c r="BB16" s="282" t="str">
        <f>+IF(OR(P16="IMPORTABLE",P16="AMBOS"),(1/((1+AC16)*(1+AA16+Z16)*(1+W16+X16)))*(('VALORES CIF Y FOB'!AM15/AI16)),"-")</f>
        <v>-</v>
      </c>
      <c r="BC16" s="282" t="str">
        <f t="shared" si="8"/>
        <v>-</v>
      </c>
      <c r="BD16" s="282"/>
      <c r="BE16" s="282">
        <v>1</v>
      </c>
      <c r="BF16" s="282">
        <f>+IF(OR(P16="EXPORTABLE",P16="AMBOS"),(1/((1-AD16)*(1-Y16-Z16)))*(('VALORES CIF Y FOB'!AU15/AI16)),"-")</f>
        <v>1.0646615795423138</v>
      </c>
      <c r="BG16" s="282">
        <f t="shared" si="9"/>
        <v>1.0001411535410574</v>
      </c>
      <c r="BH16" s="282"/>
      <c r="BI16" s="282">
        <v>1</v>
      </c>
      <c r="BJ16" s="282" t="str">
        <f>+IF(OR(P16="IMPORTABLE",P16="AMBOS"),(1/((1+AC16)*(1+AA16+Z16)*(1+W16+X16)))*('VALORES CIF Y FOB'!AQ15/AI16),"-")</f>
        <v>-</v>
      </c>
      <c r="BK16" s="282" t="str">
        <f t="shared" si="10"/>
        <v>-</v>
      </c>
      <c r="BL16" s="282"/>
      <c r="BM16" s="282">
        <v>1</v>
      </c>
      <c r="BN16" s="282">
        <f>+IF(OR(P16="EXPORTABLE",P16="AMBOS"),(1/((1-AD16)*(1-Y16-Z16)))*('VALORES CIF Y FOB'!AY15/AI16),"-")</f>
        <v>1.3854597207535104</v>
      </c>
      <c r="BO16" s="203">
        <f t="shared" si="11"/>
        <v>1.3014983445676374</v>
      </c>
      <c r="BP16" s="204"/>
      <c r="BQ16" s="205">
        <v>1</v>
      </c>
      <c r="BR16" s="285" t="str">
        <f t="shared" si="0"/>
        <v>-</v>
      </c>
      <c r="BS16" s="109"/>
    </row>
    <row r="17" spans="1:71" ht="18" x14ac:dyDescent="0.2">
      <c r="A17" s="188" t="str">
        <f>+'VALORES CIF Y FOB'!A16</f>
        <v>Papa</v>
      </c>
      <c r="B17" s="189" t="str">
        <f>+'VALORES CIF Y FOB'!B16</f>
        <v>NP011</v>
      </c>
      <c r="C17" s="190"/>
      <c r="D17" s="191">
        <f>+'VALORES CIF Y FOB'!D16</f>
        <v>1378.4096707554634</v>
      </c>
      <c r="E17" s="192">
        <f>+'VALORES CIF Y FOB'!E16</f>
        <v>5.2158039077405807E-2</v>
      </c>
      <c r="F17" s="192">
        <f>+'VALORES CIF Y FOB'!F16</f>
        <v>8.4632779896575538E-3</v>
      </c>
      <c r="G17" s="192">
        <f>+'VALORES CIF Y FOB'!G16</f>
        <v>2.3626781662169176E-4</v>
      </c>
      <c r="H17" s="192">
        <f>+'VALORES CIF Y FOB'!H16</f>
        <v>2.492692098076323E-4</v>
      </c>
      <c r="I17" s="192">
        <f>+'VALORES CIF Y FOB'!I16</f>
        <v>-5.1921771260784115E-2</v>
      </c>
      <c r="J17" s="191" t="str">
        <f>+'VALORES CIF Y FOB'!J16</f>
        <v>IMPORTABLE</v>
      </c>
      <c r="K17" s="191" t="str">
        <f>+'VALORES CIF Y FOB'!K16</f>
        <v>No transable</v>
      </c>
      <c r="L17" s="191">
        <f>+'VALORES CIF Y FOB'!L16</f>
        <v>1</v>
      </c>
      <c r="M17" s="191" t="str">
        <f>+'VALORES CIF Y FOB'!M16</f>
        <v>Transable</v>
      </c>
      <c r="N17" s="191">
        <f>+'VALORES CIF Y FOB'!N16</f>
        <v>0</v>
      </c>
      <c r="O17" s="193" t="str">
        <f>+'VALORES CIF Y FOB'!O16</f>
        <v>Transable</v>
      </c>
      <c r="P17" s="194" t="str">
        <f>+'VALORES CIF Y FOB'!P16</f>
        <v>IMPORTABLE</v>
      </c>
      <c r="Q17" s="194">
        <f>+'VALORES CIF Y FOB'!Q16</f>
        <v>0</v>
      </c>
      <c r="R17" s="195">
        <f>+'VALORES CIF Y FOB'!R16</f>
        <v>0</v>
      </c>
      <c r="S17" s="195">
        <f>+'VALORES CIF Y FOB'!S16</f>
        <v>0</v>
      </c>
      <c r="T17" s="195">
        <f>+'VALORES CIF Y FOB'!T16</f>
        <v>0</v>
      </c>
      <c r="U17" s="195">
        <f>+'VALORES CIF Y FOB'!U16</f>
        <v>0</v>
      </c>
      <c r="V17" s="196"/>
      <c r="W17" s="197">
        <f>+'VALORES CIF Y FOB'!W16</f>
        <v>0</v>
      </c>
      <c r="X17" s="197">
        <f>+'VALORES CIF Y FOB'!X16</f>
        <v>0</v>
      </c>
      <c r="Y17" s="197">
        <f>+'VALORES CIF Y FOB'!Y16</f>
        <v>0</v>
      </c>
      <c r="Z17" s="197">
        <f>+'VALORES CIF Y FOB'!Z16</f>
        <v>0</v>
      </c>
      <c r="AA17" s="197">
        <f>+'VALORES CIF Y FOB'!AA16</f>
        <v>0.39879557343177596</v>
      </c>
      <c r="AB17" s="195"/>
      <c r="AC17" s="197">
        <f>+'VALORES CIF Y FOB'!AC16</f>
        <v>0.1429426451344554</v>
      </c>
      <c r="AD17" s="197">
        <f>+'VALORES CIF Y FOB'!AD16</f>
        <v>3.8363171355498722E-3</v>
      </c>
      <c r="AE17" s="197">
        <f>+'VALORES CIF Y FOB'!AE16</f>
        <v>0.39990162598573459</v>
      </c>
      <c r="AF17" s="197">
        <f>+'VALORES CIF Y FOB'!AF16</f>
        <v>0.38649004660934733</v>
      </c>
      <c r="AG17" s="196"/>
      <c r="AH17" s="198">
        <f t="shared" si="1"/>
        <v>1.06451132</v>
      </c>
      <c r="AI17" s="198">
        <f t="shared" si="2"/>
        <v>602.91999999999996</v>
      </c>
      <c r="AJ17" s="198">
        <f t="shared" si="3"/>
        <v>641.81516505439993</v>
      </c>
      <c r="AK17" s="199"/>
      <c r="AL17" s="200">
        <v>1</v>
      </c>
      <c r="AM17" s="281">
        <f>+IF(OR(P17="IMPORTABLE",P17="AMBOS"),((1/((1+AA17+Z17)*(1+W17+X17)))*(('VALORES CIF Y FOB'!BC16/AI17))),"-")</f>
        <v>0.86980214047389659</v>
      </c>
      <c r="AN17" s="281">
        <f t="shared" si="4"/>
        <v>0</v>
      </c>
      <c r="AO17" s="281">
        <v>1</v>
      </c>
      <c r="AP17" s="281" t="str">
        <f>+IF(OR(P17="EXPORTABLE",P17="AMBOS"),(1/((1-Y17-Z17)))*(('VALORES CIF Y FOB'!BI16/AI17)),"-")</f>
        <v>-</v>
      </c>
      <c r="AQ17" s="281">
        <f t="shared" si="5"/>
        <v>0</v>
      </c>
      <c r="AR17" s="281">
        <v>1</v>
      </c>
      <c r="AS17" s="281">
        <f>+IF(OR(P17="IMPORTABLE",P17="AMBOS"),(1/((1+AC17)*(1+AA17+Z17)*(1+W17+X17)))*('VALORES CIF Y FOB'!BF16/AI17)*(1),"-")</f>
        <v>0.49474838692007944</v>
      </c>
      <c r="AT17" s="281"/>
      <c r="AU17" s="281">
        <v>1</v>
      </c>
      <c r="AV17" s="281" t="str">
        <f>+IF(OR(P17="EXPORTABLE",P17="AMBOS"),(1/((1-AD17)*(1-Y17-Z17)))*('VALORES CIF Y FOB'!BL16/AI17)*(1),"-")</f>
        <v>-</v>
      </c>
      <c r="AW17" s="201"/>
      <c r="AX17" s="201">
        <v>1</v>
      </c>
      <c r="AY17" s="201" t="str">
        <f t="shared" si="6"/>
        <v>-</v>
      </c>
      <c r="AZ17" s="202">
        <f t="shared" si="7"/>
        <v>0</v>
      </c>
      <c r="BA17" s="203">
        <v>1</v>
      </c>
      <c r="BB17" s="282">
        <f>+IF(OR(P17="IMPORTABLE",P17="AMBOS"),(1/((1+AC17)*(1+AA17+Z17)*(1+W17+X17)))*(('VALORES CIF Y FOB'!AM16/AI17)),"-")</f>
        <v>0.75525201987886059</v>
      </c>
      <c r="BC17" s="282">
        <f t="shared" si="8"/>
        <v>0.709482375329612</v>
      </c>
      <c r="BD17" s="282"/>
      <c r="BE17" s="282">
        <v>1</v>
      </c>
      <c r="BF17" s="282" t="str">
        <f>+IF(OR(P17="EXPORTABLE",P17="AMBOS"),(1/((1-AD17)*(1-Y17-Z17)))*(('VALORES CIF Y FOB'!AU16/AI17)),"-")</f>
        <v>-</v>
      </c>
      <c r="BG17" s="282" t="str">
        <f t="shared" si="9"/>
        <v>-</v>
      </c>
      <c r="BH17" s="282"/>
      <c r="BI17" s="282">
        <v>1</v>
      </c>
      <c r="BJ17" s="282">
        <f>+IF(OR(P17="IMPORTABLE",P17="AMBOS"),(1/((1+AC17)*(1+AA17+Z17)*(1+W17+X17)))*('VALORES CIF Y FOB'!AQ16/AI17),"-")</f>
        <v>0.50511700893876665</v>
      </c>
      <c r="BK17" s="282">
        <f t="shared" si="10"/>
        <v>0.47450600049867647</v>
      </c>
      <c r="BL17" s="282"/>
      <c r="BM17" s="282">
        <v>1</v>
      </c>
      <c r="BN17" s="282" t="str">
        <f>+IF(OR(P17="EXPORTABLE",P17="AMBOS"),(1/((1-AD17)*(1-Y17-Z17)))*('VALORES CIF Y FOB'!AY16/AI17),"-")</f>
        <v>-</v>
      </c>
      <c r="BO17" s="203" t="str">
        <f t="shared" si="11"/>
        <v>-</v>
      </c>
      <c r="BP17" s="204"/>
      <c r="BQ17" s="205">
        <v>1</v>
      </c>
      <c r="BR17" s="285" t="str">
        <f t="shared" si="0"/>
        <v>-</v>
      </c>
      <c r="BS17" s="109"/>
    </row>
    <row r="18" spans="1:71" ht="18" x14ac:dyDescent="0.2">
      <c r="A18" s="188" t="str">
        <f>+'VALORES CIF Y FOB'!A17</f>
        <v>Raíces y tubérculos n.c.p.</v>
      </c>
      <c r="B18" s="189" t="str">
        <f>+'VALORES CIF Y FOB'!B17</f>
        <v>NP012</v>
      </c>
      <c r="C18" s="190"/>
      <c r="D18" s="191">
        <f>+'VALORES CIF Y FOB'!D17</f>
        <v>-43782.650952173062</v>
      </c>
      <c r="E18" s="192">
        <f>+'VALORES CIF Y FOB'!E17</f>
        <v>4.4201183785047664E-2</v>
      </c>
      <c r="F18" s="192">
        <f>+'VALORES CIF Y FOB'!F17</f>
        <v>2.2210268413550616E-2</v>
      </c>
      <c r="G18" s="192">
        <f>+'VALORES CIF Y FOB'!G17</f>
        <v>0.84790900652087664</v>
      </c>
      <c r="H18" s="192">
        <f>+'VALORES CIF Y FOB'!H17</f>
        <v>0.88712079585814008</v>
      </c>
      <c r="I18" s="192">
        <f>+'VALORES CIF Y FOB'!I17</f>
        <v>0.80370782273582908</v>
      </c>
      <c r="J18" s="191" t="str">
        <f>+'VALORES CIF Y FOB'!J17</f>
        <v>EXPORTABLE</v>
      </c>
      <c r="K18" s="191" t="str">
        <f>+'VALORES CIF Y FOB'!K17</f>
        <v>Transable</v>
      </c>
      <c r="L18" s="191">
        <f>+'VALORES CIF Y FOB'!L17</f>
        <v>0</v>
      </c>
      <c r="M18" s="191" t="str">
        <f>+'VALORES CIF Y FOB'!M17</f>
        <v>Transable</v>
      </c>
      <c r="N18" s="191">
        <f>+'VALORES CIF Y FOB'!N17</f>
        <v>0</v>
      </c>
      <c r="O18" s="193" t="str">
        <f>+'VALORES CIF Y FOB'!O17</f>
        <v>Transable</v>
      </c>
      <c r="P18" s="194" t="str">
        <f>+'VALORES CIF Y FOB'!P17</f>
        <v>EXPORTABLE</v>
      </c>
      <c r="Q18" s="194">
        <f>+'VALORES CIF Y FOB'!Q17</f>
        <v>0</v>
      </c>
      <c r="R18" s="195">
        <f>+'VALORES CIF Y FOB'!R17</f>
        <v>0</v>
      </c>
      <c r="S18" s="195">
        <f>+'VALORES CIF Y FOB'!S17</f>
        <v>0</v>
      </c>
      <c r="T18" s="195">
        <f>+'VALORES CIF Y FOB'!T17</f>
        <v>0</v>
      </c>
      <c r="U18" s="195">
        <f>+'VALORES CIF Y FOB'!U17</f>
        <v>0</v>
      </c>
      <c r="V18" s="196"/>
      <c r="W18" s="197">
        <f>+'VALORES CIF Y FOB'!W17</f>
        <v>0</v>
      </c>
      <c r="X18" s="197">
        <f>+'VALORES CIF Y FOB'!X17</f>
        <v>2.9846928002710089E-4</v>
      </c>
      <c r="Y18" s="197">
        <f>+'VALORES CIF Y FOB'!Y17</f>
        <v>0</v>
      </c>
      <c r="Z18" s="197">
        <f>+'VALORES CIF Y FOB'!Z17</f>
        <v>0</v>
      </c>
      <c r="AA18" s="197">
        <f>+'VALORES CIF Y FOB'!AA17</f>
        <v>0.1013746752473032</v>
      </c>
      <c r="AB18" s="195"/>
      <c r="AC18" s="197">
        <f>+'VALORES CIF Y FOB'!AC17</f>
        <v>0.59249250368766404</v>
      </c>
      <c r="AD18" s="197">
        <f>+'VALORES CIF Y FOB'!AD17</f>
        <v>0.11790501703148168</v>
      </c>
      <c r="AE18" s="197">
        <f>+'VALORES CIF Y FOB'!AE17</f>
        <v>0.32561030177689271</v>
      </c>
      <c r="AF18" s="197">
        <f>+'VALORES CIF Y FOB'!AF17</f>
        <v>0.3377324360098144</v>
      </c>
      <c r="AG18" s="196"/>
      <c r="AH18" s="198">
        <f t="shared" si="1"/>
        <v>1.06451132</v>
      </c>
      <c r="AI18" s="198">
        <f t="shared" si="2"/>
        <v>602.91999999999996</v>
      </c>
      <c r="AJ18" s="198">
        <f t="shared" si="3"/>
        <v>641.81516505439993</v>
      </c>
      <c r="AK18" s="199"/>
      <c r="AL18" s="200">
        <v>1</v>
      </c>
      <c r="AM18" s="281" t="str">
        <f>+IF(OR(P18="IMPORTABLE",P18="AMBOS"),((1/((1+AA18+Z18)*(1+W18+X18)))*(('VALORES CIF Y FOB'!BC17/AI18))),"-")</f>
        <v>-</v>
      </c>
      <c r="AN18" s="281">
        <f t="shared" si="4"/>
        <v>0</v>
      </c>
      <c r="AO18" s="281">
        <v>1</v>
      </c>
      <c r="AP18" s="281">
        <f>+IF(OR(P18="EXPORTABLE",P18="AMBOS"),(1/((1-Y18-Z18)))*(('VALORES CIF Y FOB'!BI17/AI18)),"-")</f>
        <v>0.93900009468519485</v>
      </c>
      <c r="AQ18" s="281">
        <f t="shared" si="5"/>
        <v>0</v>
      </c>
      <c r="AR18" s="281">
        <v>1</v>
      </c>
      <c r="AS18" s="281" t="str">
        <f>+IF(OR(P18="IMPORTABLE",P18="AMBOS"),(1/((1+AC18)*(1+AA18+Z18)*(1+W18+X18)))*('VALORES CIF Y FOB'!BF17/AI18)*(1),"-")</f>
        <v>-</v>
      </c>
      <c r="AT18" s="281"/>
      <c r="AU18" s="281">
        <v>1</v>
      </c>
      <c r="AV18" s="281">
        <f>+IF(OR(P18="EXPORTABLE",P18="AMBOS"),(1/((1-AD18)*(1-Y18-Z18)))*('VALORES CIF Y FOB'!BL17/AI18)*(1),"-")</f>
        <v>1.4574574979542725</v>
      </c>
      <c r="AW18" s="201"/>
      <c r="AX18" s="201">
        <v>1</v>
      </c>
      <c r="AY18" s="201" t="str">
        <f t="shared" si="6"/>
        <v>-</v>
      </c>
      <c r="AZ18" s="202">
        <f t="shared" si="7"/>
        <v>0</v>
      </c>
      <c r="BA18" s="203">
        <v>1</v>
      </c>
      <c r="BB18" s="282" t="str">
        <f>+IF(OR(P18="IMPORTABLE",P18="AMBOS"),(1/((1+AC18)*(1+AA18+Z18)*(1+W18+X18)))*(('VALORES CIF Y FOB'!AM17/AI18)),"-")</f>
        <v>-</v>
      </c>
      <c r="BC18" s="282" t="str">
        <f t="shared" si="8"/>
        <v>-</v>
      </c>
      <c r="BD18" s="282"/>
      <c r="BE18" s="282">
        <v>1</v>
      </c>
      <c r="BF18" s="282">
        <f>+IF(OR(P18="EXPORTABLE",P18="AMBOS"),(1/((1-AD18)*(1-Y18-Z18)))*(('VALORES CIF Y FOB'!AU17/AI18)),"-")</f>
        <v>1.0731342103124766</v>
      </c>
      <c r="BG18" s="282">
        <f t="shared" si="9"/>
        <v>1.0081003274934424</v>
      </c>
      <c r="BH18" s="282"/>
      <c r="BI18" s="282">
        <v>1</v>
      </c>
      <c r="BJ18" s="282" t="str">
        <f>+IF(OR(P18="IMPORTABLE",P18="AMBOS"),(1/((1+AC18)*(1+AA18+Z18)*(1+W18+X18)))*('VALORES CIF Y FOB'!AQ17/AI18),"-")</f>
        <v>-</v>
      </c>
      <c r="BK18" s="282" t="str">
        <f t="shared" si="10"/>
        <v>-</v>
      </c>
      <c r="BL18" s="282"/>
      <c r="BM18" s="282">
        <v>1</v>
      </c>
      <c r="BN18" s="282">
        <f>+IF(OR(P18="EXPORTABLE",P18="AMBOS"),(1/((1-AD18)*(1-Y18-Z18)))*('VALORES CIF Y FOB'!AY17/AI18),"-")</f>
        <v>1.442267135976689</v>
      </c>
      <c r="BO18" s="203">
        <f t="shared" si="11"/>
        <v>1.3548631272203746</v>
      </c>
      <c r="BP18" s="204"/>
      <c r="BQ18" s="205">
        <v>1</v>
      </c>
      <c r="BR18" s="285" t="str">
        <f t="shared" si="0"/>
        <v>-</v>
      </c>
      <c r="BS18" s="109"/>
    </row>
    <row r="19" spans="1:71" ht="18" x14ac:dyDescent="0.2">
      <c r="A19" s="188" t="str">
        <f>+'VALORES CIF Y FOB'!A18</f>
        <v>Hortalizas n.c.p.</v>
      </c>
      <c r="B19" s="189" t="str">
        <f>+'VALORES CIF Y FOB'!B18</f>
        <v>NP013</v>
      </c>
      <c r="C19" s="190"/>
      <c r="D19" s="191">
        <f>+'VALORES CIF Y FOB'!D18</f>
        <v>-5003.4857160090069</v>
      </c>
      <c r="E19" s="192">
        <f>+'VALORES CIF Y FOB'!E18</f>
        <v>6.8832309810771916E-2</v>
      </c>
      <c r="F19" s="192">
        <f>+'VALORES CIF Y FOB'!F18</f>
        <v>1.2834131281670279E-2</v>
      </c>
      <c r="G19" s="192">
        <f>+'VALORES CIF Y FOB'!G18</f>
        <v>0.16519494153430728</v>
      </c>
      <c r="H19" s="192">
        <f>+'VALORES CIF Y FOB'!H18</f>
        <v>0.17740622153753749</v>
      </c>
      <c r="I19" s="192">
        <f>+'VALORES CIF Y FOB'!I18</f>
        <v>9.6362631723535361E-2</v>
      </c>
      <c r="J19" s="191" t="str">
        <f>+'VALORES CIF Y FOB'!J18</f>
        <v>EXPORTABLE</v>
      </c>
      <c r="K19" s="191" t="str">
        <f>+'VALORES CIF Y FOB'!K18</f>
        <v>No transable</v>
      </c>
      <c r="L19" s="191">
        <f>+'VALORES CIF Y FOB'!L18</f>
        <v>1</v>
      </c>
      <c r="M19" s="191" t="str">
        <f>+'VALORES CIF Y FOB'!M18</f>
        <v>Transable</v>
      </c>
      <c r="N19" s="191">
        <f>+'VALORES CIF Y FOB'!N18</f>
        <v>0</v>
      </c>
      <c r="O19" s="193" t="str">
        <f>+'VALORES CIF Y FOB'!O18</f>
        <v>Transable</v>
      </c>
      <c r="P19" s="194" t="str">
        <f>+'VALORES CIF Y FOB'!P18</f>
        <v>EXPORTABLE</v>
      </c>
      <c r="Q19" s="194">
        <f>+'VALORES CIF Y FOB'!Q18</f>
        <v>0</v>
      </c>
      <c r="R19" s="195">
        <f>+'VALORES CIF Y FOB'!R18</f>
        <v>0</v>
      </c>
      <c r="S19" s="195">
        <f>+'VALORES CIF Y FOB'!S18</f>
        <v>0</v>
      </c>
      <c r="T19" s="195">
        <f>+'VALORES CIF Y FOB'!T18</f>
        <v>0</v>
      </c>
      <c r="U19" s="195">
        <f>+'VALORES CIF Y FOB'!U18</f>
        <v>0</v>
      </c>
      <c r="V19" s="196"/>
      <c r="W19" s="197">
        <f>+'VALORES CIF Y FOB'!W18</f>
        <v>0</v>
      </c>
      <c r="X19" s="197">
        <f>+'VALORES CIF Y FOB'!X18</f>
        <v>1.6167958980444672E-3</v>
      </c>
      <c r="Y19" s="197">
        <f>+'VALORES CIF Y FOB'!Y18</f>
        <v>0</v>
      </c>
      <c r="Z19" s="197">
        <f>+'VALORES CIF Y FOB'!Z18</f>
        <v>0</v>
      </c>
      <c r="AA19" s="197">
        <f>+'VALORES CIF Y FOB'!AA18</f>
        <v>1.9395740034907707E-2</v>
      </c>
      <c r="AB19" s="195"/>
      <c r="AC19" s="197">
        <f>+'VALORES CIF Y FOB'!AC18</f>
        <v>0.16842996535453145</v>
      </c>
      <c r="AD19" s="197">
        <f>+'VALORES CIF Y FOB'!AD18</f>
        <v>1.8379534677886746E-2</v>
      </c>
      <c r="AE19" s="197">
        <f>+'VALORES CIF Y FOB'!AE18</f>
        <v>0.49867914111771972</v>
      </c>
      <c r="AF19" s="197">
        <f>+'VALORES CIF Y FOB'!AF18</f>
        <v>0.47587621648335748</v>
      </c>
      <c r="AG19" s="196"/>
      <c r="AH19" s="198">
        <f t="shared" si="1"/>
        <v>1.06451132</v>
      </c>
      <c r="AI19" s="198">
        <f t="shared" si="2"/>
        <v>602.91999999999996</v>
      </c>
      <c r="AJ19" s="198">
        <f t="shared" si="3"/>
        <v>641.81516505439993</v>
      </c>
      <c r="AK19" s="199"/>
      <c r="AL19" s="200">
        <v>1</v>
      </c>
      <c r="AM19" s="281" t="str">
        <f>+IF(OR(P19="IMPORTABLE",P19="AMBOS"),((1/((1+AA19+Z19)*(1+W19+X19)))*(('VALORES CIF Y FOB'!BC18/AI19))),"-")</f>
        <v>-</v>
      </c>
      <c r="AN19" s="281">
        <f t="shared" si="4"/>
        <v>0</v>
      </c>
      <c r="AO19" s="281">
        <v>1</v>
      </c>
      <c r="AP19" s="281">
        <f>+IF(OR(P19="EXPORTABLE",P19="AMBOS"),(1/((1-Y19-Z19)))*(('VALORES CIF Y FOB'!BI18/AI19)),"-")</f>
        <v>1.044946097279057</v>
      </c>
      <c r="AQ19" s="281">
        <f t="shared" si="5"/>
        <v>0</v>
      </c>
      <c r="AR19" s="281">
        <v>1</v>
      </c>
      <c r="AS19" s="281" t="str">
        <f>+IF(OR(P19="IMPORTABLE",P19="AMBOS"),(1/((1+AC19)*(1+AA19+Z19)*(1+W19+X19)))*('VALORES CIF Y FOB'!BF18/AI19)*(1),"-")</f>
        <v>-</v>
      </c>
      <c r="AT19" s="281"/>
      <c r="AU19" s="281">
        <v>1</v>
      </c>
      <c r="AV19" s="281">
        <f>+IF(OR(P19="EXPORTABLE",P19="AMBOS"),(1/((1-AD19)*(1-Y19-Z19)))*('VALORES CIF Y FOB'!BL18/AI19)*(1),"-")</f>
        <v>1.6053003617132802</v>
      </c>
      <c r="AW19" s="201"/>
      <c r="AX19" s="201">
        <v>1</v>
      </c>
      <c r="AY19" s="201" t="str">
        <f t="shared" si="6"/>
        <v>-</v>
      </c>
      <c r="AZ19" s="202">
        <f t="shared" si="7"/>
        <v>0</v>
      </c>
      <c r="BA19" s="203">
        <v>1</v>
      </c>
      <c r="BB19" s="282" t="str">
        <f>+IF(OR(P19="IMPORTABLE",P19="AMBOS"),(1/((1+AC19)*(1+AA19+Z19)*(1+W19+X19)))*(('VALORES CIF Y FOB'!AM18/AI19)),"-")</f>
        <v>-</v>
      </c>
      <c r="BC19" s="282" t="str">
        <f t="shared" si="8"/>
        <v>-</v>
      </c>
      <c r="BD19" s="282"/>
      <c r="BE19" s="282">
        <v>1</v>
      </c>
      <c r="BF19" s="282">
        <f>+IF(OR(P19="EXPORTABLE",P19="AMBOS"),(1/((1-AD19)*(1-Y19-Z19)))*(('VALORES CIF Y FOB'!AU18/AI19)),"-")</f>
        <v>1.0657192084710978</v>
      </c>
      <c r="BG19" s="282">
        <f t="shared" si="9"/>
        <v>1.0011346882352532</v>
      </c>
      <c r="BH19" s="282"/>
      <c r="BI19" s="282">
        <v>1</v>
      </c>
      <c r="BJ19" s="282" t="str">
        <f>+IF(OR(P19="IMPORTABLE",P19="AMBOS"),(1/((1+AC19)*(1+AA19+Z19)*(1+W19+X19)))*('VALORES CIF Y FOB'!AQ18/AI19),"-")</f>
        <v>-</v>
      </c>
      <c r="BK19" s="282" t="str">
        <f t="shared" si="10"/>
        <v>-</v>
      </c>
      <c r="BL19" s="282"/>
      <c r="BM19" s="282">
        <v>1</v>
      </c>
      <c r="BN19" s="282">
        <f>+IF(OR(P19="EXPORTABLE",P19="AMBOS"),(1/((1-AD19)*(1-Y19-Z19)))*('VALORES CIF Y FOB'!AY18/AI19),"-")</f>
        <v>1.5737354517490747</v>
      </c>
      <c r="BO19" s="203">
        <f t="shared" si="11"/>
        <v>1.4783642242048443</v>
      </c>
      <c r="BP19" s="204"/>
      <c r="BQ19" s="205">
        <v>1</v>
      </c>
      <c r="BR19" s="285" t="str">
        <f t="shared" si="0"/>
        <v>-</v>
      </c>
      <c r="BS19" s="109"/>
    </row>
    <row r="20" spans="1:71" ht="18" x14ac:dyDescent="0.2">
      <c r="A20" s="188" t="str">
        <f>+'VALORES CIF Y FOB'!A19</f>
        <v>Caña de azúcar</v>
      </c>
      <c r="B20" s="189" t="str">
        <f>+'VALORES CIF Y FOB'!B19</f>
        <v>NP014</v>
      </c>
      <c r="C20" s="190"/>
      <c r="D20" s="191">
        <f>+'VALORES CIF Y FOB'!D19</f>
        <v>7.0027389710003511</v>
      </c>
      <c r="E20" s="192">
        <f>+'VALORES CIF Y FOB'!E19</f>
        <v>2.8928384190503922E-4</v>
      </c>
      <c r="F20" s="192">
        <f>+'VALORES CIF Y FOB'!F19</f>
        <v>2.9432315803736719E-4</v>
      </c>
      <c r="G20" s="192">
        <f>+'VALORES CIF Y FOB'!G19</f>
        <v>2.0503334887822432E-4</v>
      </c>
      <c r="H20" s="192">
        <f>+'VALORES CIF Y FOB'!H19</f>
        <v>2.0509267887631625E-4</v>
      </c>
      <c r="I20" s="192">
        <f>+'VALORES CIF Y FOB'!I19</f>
        <v>-8.4250493026814878E-5</v>
      </c>
      <c r="J20" s="191" t="str">
        <f>+'VALORES CIF Y FOB'!J19</f>
        <v>AMBOS</v>
      </c>
      <c r="K20" s="191" t="str">
        <f>+'VALORES CIF Y FOB'!K19</f>
        <v>No transable</v>
      </c>
      <c r="L20" s="191">
        <f>+'VALORES CIF Y FOB'!L19</f>
        <v>1</v>
      </c>
      <c r="M20" s="191" t="str">
        <f>+'VALORES CIF Y FOB'!M19</f>
        <v>Transable</v>
      </c>
      <c r="N20" s="191">
        <f>+'VALORES CIF Y FOB'!N19</f>
        <v>1</v>
      </c>
      <c r="O20" s="193" t="str">
        <f>+'VALORES CIF Y FOB'!O19</f>
        <v>No Transable</v>
      </c>
      <c r="P20" s="194" t="str">
        <f>+'VALORES CIF Y FOB'!P19</f>
        <v>No Transable</v>
      </c>
      <c r="Q20" s="194">
        <f>+'VALORES CIF Y FOB'!Q19</f>
        <v>1</v>
      </c>
      <c r="R20" s="195">
        <f>+'VALORES CIF Y FOB'!R19</f>
        <v>2.8928384190503922E-4</v>
      </c>
      <c r="S20" s="195">
        <f>+'VALORES CIF Y FOB'!S19</f>
        <v>2.9432315803736719E-4</v>
      </c>
      <c r="T20" s="195">
        <f>+'VALORES CIF Y FOB'!T19</f>
        <v>2.0509267887631625E-4</v>
      </c>
      <c r="U20" s="195">
        <f>+'VALORES CIF Y FOB'!U19</f>
        <v>8.4250493026814878E-5</v>
      </c>
      <c r="V20" s="196"/>
      <c r="W20" s="197">
        <f>+'VALORES CIF Y FOB'!W19</f>
        <v>0</v>
      </c>
      <c r="X20" s="197">
        <f>+'VALORES CIF Y FOB'!X19</f>
        <v>0</v>
      </c>
      <c r="Y20" s="197">
        <f>+'VALORES CIF Y FOB'!Y19</f>
        <v>0</v>
      </c>
      <c r="Z20" s="197">
        <f>+'VALORES CIF Y FOB'!Z19</f>
        <v>0</v>
      </c>
      <c r="AA20" s="197">
        <f>+'VALORES CIF Y FOB'!AA19</f>
        <v>8.5541170812225814E-5</v>
      </c>
      <c r="AB20" s="195"/>
      <c r="AC20" s="197">
        <f>+'VALORES CIF Y FOB'!AC19</f>
        <v>0</v>
      </c>
      <c r="AD20" s="197">
        <f>+'VALORES CIF Y FOB'!AD19</f>
        <v>0</v>
      </c>
      <c r="AE20" s="197">
        <f>+'VALORES CIF Y FOB'!AE19</f>
        <v>0</v>
      </c>
      <c r="AF20" s="197">
        <f>+'VALORES CIF Y FOB'!AF19</f>
        <v>0</v>
      </c>
      <c r="AG20" s="196"/>
      <c r="AH20" s="198">
        <f t="shared" si="1"/>
        <v>1.06451132</v>
      </c>
      <c r="AI20" s="198">
        <f t="shared" si="2"/>
        <v>602.91999999999996</v>
      </c>
      <c r="AJ20" s="198">
        <f t="shared" si="3"/>
        <v>641.81516505439993</v>
      </c>
      <c r="AK20" s="199"/>
      <c r="AL20" s="200">
        <v>1</v>
      </c>
      <c r="AM20" s="281" t="str">
        <f>+IF(OR(P20="IMPORTABLE",P20="AMBOS"),((1/((1+AA20+Z20)*(1+W20+X20)))*(('VALORES CIF Y FOB'!BC19/AI20))),"-")</f>
        <v>-</v>
      </c>
      <c r="AN20" s="281">
        <f t="shared" si="4"/>
        <v>0</v>
      </c>
      <c r="AO20" s="281">
        <v>1</v>
      </c>
      <c r="AP20" s="281" t="str">
        <f>+IF(OR(P20="EXPORTABLE",P20="AMBOS"),(1/((1-Y20-Z20)))*(('VALORES CIF Y FOB'!BI19/AI20)),"-")</f>
        <v>-</v>
      </c>
      <c r="AQ20" s="281">
        <f t="shared" si="5"/>
        <v>0</v>
      </c>
      <c r="AR20" s="281">
        <v>1</v>
      </c>
      <c r="AS20" s="281" t="str">
        <f>+IF(OR(P20="IMPORTABLE",P20="AMBOS"),(1/((1+AC20)*(1+AA20+Z20)*(1+W20+X20)))*('VALORES CIF Y FOB'!BF19/AI20)*(1),"-")</f>
        <v>-</v>
      </c>
      <c r="AT20" s="281"/>
      <c r="AU20" s="281">
        <v>1</v>
      </c>
      <c r="AV20" s="281" t="str">
        <f>+IF(OR(P20="EXPORTABLE",P20="AMBOS"),(1/((1-AD20)*(1-Y20-Z20)))*('VALORES CIF Y FOB'!BL19/AI20)*(1),"-")</f>
        <v>-</v>
      </c>
      <c r="AW20" s="201"/>
      <c r="AX20" s="201">
        <v>1</v>
      </c>
      <c r="AY20" s="201">
        <f>IF(P20="No transable",1/((1+W20+X20+Z20)*(1+AE20)),"-")</f>
        <v>1</v>
      </c>
      <c r="AZ20" s="202">
        <f t="shared" si="7"/>
        <v>1</v>
      </c>
      <c r="BA20" s="203">
        <v>1</v>
      </c>
      <c r="BB20" s="282" t="str">
        <f>+IF(OR(P20="IMPORTABLE",P20="AMBOS"),(1/((1+AC20)*(1+AA20+Z20)*(1+W20+X20)))*(('VALORES CIF Y FOB'!AM19/AI20)),"-")</f>
        <v>-</v>
      </c>
      <c r="BC20" s="282" t="str">
        <f t="shared" si="8"/>
        <v>-</v>
      </c>
      <c r="BD20" s="282"/>
      <c r="BE20" s="282">
        <v>1</v>
      </c>
      <c r="BF20" s="282" t="str">
        <f>+IF(OR(P20="EXPORTABLE",P20="AMBOS"),(1/((1-AD20)*(1-Y20-Z20)))*(('VALORES CIF Y FOB'!AU19/AI20)),"-")</f>
        <v>-</v>
      </c>
      <c r="BG20" s="282" t="str">
        <f t="shared" si="9"/>
        <v>-</v>
      </c>
      <c r="BH20" s="282"/>
      <c r="BI20" s="282">
        <v>1</v>
      </c>
      <c r="BJ20" s="282" t="str">
        <f>+IF(OR(P20="IMPORTABLE",P20="AMBOS"),(1/((1+AC20)*(1+AA20+Z20)*(1+W20+X20)))*('VALORES CIF Y FOB'!AQ19/AI20),"-")</f>
        <v>-</v>
      </c>
      <c r="BK20" s="282" t="str">
        <f t="shared" si="10"/>
        <v>-</v>
      </c>
      <c r="BL20" s="282"/>
      <c r="BM20" s="282">
        <v>1</v>
      </c>
      <c r="BN20" s="282" t="str">
        <f>+IF(OR(P20="EXPORTABLE",P20="AMBOS"),(1/((1-AD20)*(1-Y20-Z20)))*('VALORES CIF Y FOB'!AY19/AI20),"-")</f>
        <v>-</v>
      </c>
      <c r="BO20" s="203" t="str">
        <f t="shared" si="11"/>
        <v>-</v>
      </c>
      <c r="BP20" s="204"/>
      <c r="BQ20" s="205">
        <v>1</v>
      </c>
      <c r="BR20" s="285">
        <f t="shared" si="0"/>
        <v>1</v>
      </c>
      <c r="BS20" s="109"/>
    </row>
    <row r="21" spans="1:71" ht="18" x14ac:dyDescent="0.2">
      <c r="A21" s="188" t="str">
        <f>+'VALORES CIF Y FOB'!A20</f>
        <v>Flores</v>
      </c>
      <c r="B21" s="189" t="str">
        <f>+'VALORES CIF Y FOB'!B20</f>
        <v>NP015</v>
      </c>
      <c r="C21" s="190"/>
      <c r="D21" s="191">
        <f>+'VALORES CIF Y FOB'!D20</f>
        <v>-21752.277639376443</v>
      </c>
      <c r="E21" s="192">
        <f>+'VALORES CIF Y FOB'!E20</f>
        <v>1.779858214578833E-2</v>
      </c>
      <c r="F21" s="192">
        <f>+'VALORES CIF Y FOB'!F20</f>
        <v>7.5568915809285774E-3</v>
      </c>
      <c r="G21" s="192">
        <f>+'VALORES CIF Y FOB'!G20</f>
        <v>0.90734847644793759</v>
      </c>
      <c r="H21" s="192">
        <f>+'VALORES CIF Y FOB'!H20</f>
        <v>0.9237906400402035</v>
      </c>
      <c r="I21" s="192">
        <f>+'VALORES CIF Y FOB'!I20</f>
        <v>0.88954989430214915</v>
      </c>
      <c r="J21" s="191" t="str">
        <f>+'VALORES CIF Y FOB'!J20</f>
        <v>EXPORTABLE</v>
      </c>
      <c r="K21" s="191" t="str">
        <f>+'VALORES CIF Y FOB'!K20</f>
        <v>Transable</v>
      </c>
      <c r="L21" s="191">
        <f>+'VALORES CIF Y FOB'!L20</f>
        <v>0</v>
      </c>
      <c r="M21" s="191" t="str">
        <f>+'VALORES CIF Y FOB'!M20</f>
        <v>Transable</v>
      </c>
      <c r="N21" s="191">
        <f>+'VALORES CIF Y FOB'!N20</f>
        <v>0</v>
      </c>
      <c r="O21" s="193" t="str">
        <f>+'VALORES CIF Y FOB'!O20</f>
        <v>Transable</v>
      </c>
      <c r="P21" s="194" t="str">
        <f>+'VALORES CIF Y FOB'!P20</f>
        <v>EXPORTABLE</v>
      </c>
      <c r="Q21" s="194">
        <f>+'VALORES CIF Y FOB'!Q20</f>
        <v>0</v>
      </c>
      <c r="R21" s="195">
        <f>+'VALORES CIF Y FOB'!R20</f>
        <v>0</v>
      </c>
      <c r="S21" s="195">
        <f>+'VALORES CIF Y FOB'!S20</f>
        <v>0</v>
      </c>
      <c r="T21" s="195">
        <f>+'VALORES CIF Y FOB'!T20</f>
        <v>0</v>
      </c>
      <c r="U21" s="195">
        <f>+'VALORES CIF Y FOB'!U20</f>
        <v>0</v>
      </c>
      <c r="V21" s="196"/>
      <c r="W21" s="197">
        <f>+'VALORES CIF Y FOB'!W20</f>
        <v>0</v>
      </c>
      <c r="X21" s="197">
        <f>+'VALORES CIF Y FOB'!X20</f>
        <v>0</v>
      </c>
      <c r="Y21" s="197">
        <f>+'VALORES CIF Y FOB'!Y20</f>
        <v>0</v>
      </c>
      <c r="Z21" s="197">
        <f>+'VALORES CIF Y FOB'!Z20</f>
        <v>0</v>
      </c>
      <c r="AA21" s="197">
        <f>+'VALORES CIF Y FOB'!AA20</f>
        <v>5.1613315348112948E-2</v>
      </c>
      <c r="AB21" s="195"/>
      <c r="AC21" s="197">
        <f>+'VALORES CIF Y FOB'!AC20</f>
        <v>0.15216392646217053</v>
      </c>
      <c r="AD21" s="197">
        <f>+'VALORES CIF Y FOB'!AD20</f>
        <v>0.17337496733969737</v>
      </c>
      <c r="AE21" s="197">
        <f>+'VALORES CIF Y FOB'!AE20</f>
        <v>0.16886324387866075</v>
      </c>
      <c r="AF21" s="197">
        <f>+'VALORES CIF Y FOB'!AF20</f>
        <v>0.16855933870825504</v>
      </c>
      <c r="AG21" s="196"/>
      <c r="AH21" s="198">
        <f t="shared" si="1"/>
        <v>1.06451132</v>
      </c>
      <c r="AI21" s="198">
        <f t="shared" si="2"/>
        <v>602.91999999999996</v>
      </c>
      <c r="AJ21" s="198">
        <f t="shared" si="3"/>
        <v>641.81516505439993</v>
      </c>
      <c r="AK21" s="199"/>
      <c r="AL21" s="200">
        <v>1</v>
      </c>
      <c r="AM21" s="281" t="str">
        <f>+IF(OR(P21="IMPORTABLE",P21="AMBOS"),((1/((1+AA21+Z21)*(1+W21+X21)))*(('VALORES CIF Y FOB'!BC20/AI21))),"-")</f>
        <v>-</v>
      </c>
      <c r="AN21" s="281">
        <f t="shared" si="4"/>
        <v>0</v>
      </c>
      <c r="AO21" s="281">
        <v>1</v>
      </c>
      <c r="AP21" s="281">
        <f>+IF(OR(P21="EXPORTABLE",P21="AMBOS"),(1/((1-Y21-Z21)))*(('VALORES CIF Y FOB'!BI20/AI21)),"-")</f>
        <v>0.87995170466226191</v>
      </c>
      <c r="AQ21" s="281">
        <f t="shared" si="5"/>
        <v>0</v>
      </c>
      <c r="AR21" s="281">
        <v>1</v>
      </c>
      <c r="AS21" s="281" t="str">
        <f>+IF(OR(P21="IMPORTABLE",P21="AMBOS"),(1/((1+AC21)*(1+AA21+Z21)*(1+W21+X21)))*('VALORES CIF Y FOB'!BF20/AI21)*(1),"-")</f>
        <v>-</v>
      </c>
      <c r="AT21" s="281"/>
      <c r="AU21" s="281">
        <v>1</v>
      </c>
      <c r="AV21" s="281">
        <f>+IF(OR(P21="EXPORTABLE",P21="AMBOS"),(1/((1-AD21)*(1-Y21-Z21)))*('VALORES CIF Y FOB'!BL20/AI21)*(1),"-")</f>
        <v>1.2819700558699374</v>
      </c>
      <c r="AW21" s="201"/>
      <c r="AX21" s="201">
        <v>1</v>
      </c>
      <c r="AY21" s="201" t="str">
        <f t="shared" ref="AY21:AY84" si="12">IF(P21="No transable",1/((1+W21+X21+Z21)*(1+AE21)),"-")</f>
        <v>-</v>
      </c>
      <c r="AZ21" s="202">
        <f t="shared" si="7"/>
        <v>0</v>
      </c>
      <c r="BA21" s="203">
        <v>1</v>
      </c>
      <c r="BB21" s="282" t="str">
        <f>+IF(OR(P21="IMPORTABLE",P21="AMBOS"),(1/((1+AC21)*(1+AA21+Z21)*(1+W21+X21)))*(('VALORES CIF Y FOB'!AM20/AI21)),"-")</f>
        <v>-</v>
      </c>
      <c r="BC21" s="282" t="str">
        <f t="shared" si="8"/>
        <v>-</v>
      </c>
      <c r="BD21" s="282"/>
      <c r="BE21" s="282">
        <v>1</v>
      </c>
      <c r="BF21" s="282">
        <f>+IF(OR(P21="EXPORTABLE",P21="AMBOS"),(1/((1-AD21)*(1-Y21-Z21)))*(('VALORES CIF Y FOB'!AU20/AI21)),"-")</f>
        <v>1.0780418175728177</v>
      </c>
      <c r="BG21" s="282">
        <f t="shared" si="9"/>
        <v>1.0127105248376485</v>
      </c>
      <c r="BH21" s="282"/>
      <c r="BI21" s="282">
        <v>1</v>
      </c>
      <c r="BJ21" s="282" t="str">
        <f>+IF(OR(P21="IMPORTABLE",P21="AMBOS"),(1/((1+AC21)*(1+AA21+Z21)*(1+W21+X21)))*('VALORES CIF Y FOB'!AQ20/AI21),"-")</f>
        <v>-</v>
      </c>
      <c r="BK21" s="282" t="str">
        <f t="shared" si="10"/>
        <v>-</v>
      </c>
      <c r="BL21" s="282"/>
      <c r="BM21" s="282">
        <v>1</v>
      </c>
      <c r="BN21" s="282">
        <f>+IF(OR(P21="EXPORTABLE",P21="AMBOS"),(1/((1-AD21)*(1-Y21-Z21)))*('VALORES CIF Y FOB'!AY20/AI21),"-")</f>
        <v>1.2823221589692224</v>
      </c>
      <c r="BO21" s="203">
        <f t="shared" si="11"/>
        <v>1.204611106408171</v>
      </c>
      <c r="BP21" s="204"/>
      <c r="BQ21" s="205">
        <v>1</v>
      </c>
      <c r="BR21" s="285" t="str">
        <f t="shared" si="0"/>
        <v>-</v>
      </c>
      <c r="BS21" s="109"/>
    </row>
    <row r="22" spans="1:71" ht="18" x14ac:dyDescent="0.2">
      <c r="A22" s="188" t="str">
        <f>+'VALORES CIF Y FOB'!A21</f>
        <v>Follajes</v>
      </c>
      <c r="B22" s="189" t="str">
        <f>+'VALORES CIF Y FOB'!B21</f>
        <v>NP016</v>
      </c>
      <c r="C22" s="190"/>
      <c r="D22" s="191">
        <f>+'VALORES CIF Y FOB'!D21</f>
        <v>-173.81307222648599</v>
      </c>
      <c r="E22" s="192">
        <f>+'VALORES CIF Y FOB'!E21</f>
        <v>0</v>
      </c>
      <c r="F22" s="192">
        <f>+'VALORES CIF Y FOB'!F21</f>
        <v>0</v>
      </c>
      <c r="G22" s="192">
        <f>+'VALORES CIF Y FOB'!G21</f>
        <v>2.4387791627607899E-2</v>
      </c>
      <c r="H22" s="192">
        <f>+'VALORES CIF Y FOB'!H21</f>
        <v>2.4387791627607899E-2</v>
      </c>
      <c r="I22" s="192">
        <f>+'VALORES CIF Y FOB'!I21</f>
        <v>2.4387791627607899E-2</v>
      </c>
      <c r="J22" s="191" t="str">
        <f>+'VALORES CIF Y FOB'!J21</f>
        <v>AMBOS</v>
      </c>
      <c r="K22" s="191" t="str">
        <f>+'VALORES CIF Y FOB'!K21</f>
        <v>No transable</v>
      </c>
      <c r="L22" s="191">
        <f>+'VALORES CIF Y FOB'!L21</f>
        <v>1</v>
      </c>
      <c r="M22" s="191" t="str">
        <f>+'VALORES CIF Y FOB'!M21</f>
        <v>Transable</v>
      </c>
      <c r="N22" s="191">
        <f>+'VALORES CIF Y FOB'!N21</f>
        <v>1</v>
      </c>
      <c r="O22" s="193" t="str">
        <f>+'VALORES CIF Y FOB'!O21</f>
        <v>No Transable</v>
      </c>
      <c r="P22" s="194" t="str">
        <f>+'VALORES CIF Y FOB'!P21</f>
        <v>No Transable</v>
      </c>
      <c r="Q22" s="194">
        <f>+'VALORES CIF Y FOB'!Q21</f>
        <v>1</v>
      </c>
      <c r="R22" s="195">
        <f>+'VALORES CIF Y FOB'!R21</f>
        <v>0</v>
      </c>
      <c r="S22" s="195">
        <f>+'VALORES CIF Y FOB'!S21</f>
        <v>0</v>
      </c>
      <c r="T22" s="195">
        <f>+'VALORES CIF Y FOB'!T21</f>
        <v>2.4387791627607899E-2</v>
      </c>
      <c r="U22" s="195">
        <f>+'VALORES CIF Y FOB'!U21</f>
        <v>-2.4387791627607899E-2</v>
      </c>
      <c r="V22" s="196"/>
      <c r="W22" s="197">
        <f>+'VALORES CIF Y FOB'!W21</f>
        <v>0</v>
      </c>
      <c r="X22" s="197">
        <f>+'VALORES CIF Y FOB'!X21</f>
        <v>6.1988072249974692E-3</v>
      </c>
      <c r="Y22" s="197">
        <f>+'VALORES CIF Y FOB'!Y21</f>
        <v>0</v>
      </c>
      <c r="Z22" s="197">
        <f>+'VALORES CIF Y FOB'!Z21</f>
        <v>0</v>
      </c>
      <c r="AA22" s="197">
        <f>+'VALORES CIF Y FOB'!AA21</f>
        <v>0</v>
      </c>
      <c r="AB22" s="195"/>
      <c r="AC22" s="197">
        <f>+'VALORES CIF Y FOB'!AC21</f>
        <v>0</v>
      </c>
      <c r="AD22" s="197">
        <f>+'VALORES CIF Y FOB'!AD21</f>
        <v>0</v>
      </c>
      <c r="AE22" s="197">
        <f>+'VALORES CIF Y FOB'!AE21</f>
        <v>0.14845298433037243</v>
      </c>
      <c r="AF22" s="197">
        <f>+'VALORES CIF Y FOB'!AF21</f>
        <v>0.14845299777098711</v>
      </c>
      <c r="AG22" s="196"/>
      <c r="AH22" s="198">
        <f t="shared" si="1"/>
        <v>1.06451132</v>
      </c>
      <c r="AI22" s="198">
        <f t="shared" si="2"/>
        <v>602.91999999999996</v>
      </c>
      <c r="AJ22" s="198">
        <f t="shared" si="3"/>
        <v>641.81516505439993</v>
      </c>
      <c r="AK22" s="199"/>
      <c r="AL22" s="200">
        <v>1</v>
      </c>
      <c r="AM22" s="281" t="str">
        <f>+IF(OR(P22="IMPORTABLE",P22="AMBOS"),((1/((1+AA22+Z22)*(1+W22+X22)))*(('VALORES CIF Y FOB'!BC21/AI22))),"-")</f>
        <v>-</v>
      </c>
      <c r="AN22" s="281">
        <f t="shared" si="4"/>
        <v>0</v>
      </c>
      <c r="AO22" s="281">
        <v>1</v>
      </c>
      <c r="AP22" s="281" t="str">
        <f>+IF(OR(P22="EXPORTABLE",P22="AMBOS"),(1/((1-Y22-Z22)))*(('VALORES CIF Y FOB'!BI21/AI22)),"-")</f>
        <v>-</v>
      </c>
      <c r="AQ22" s="281">
        <f t="shared" si="5"/>
        <v>0</v>
      </c>
      <c r="AR22" s="281">
        <v>1</v>
      </c>
      <c r="AS22" s="281" t="str">
        <f>+IF(OR(P22="IMPORTABLE",P22="AMBOS"),(1/((1+AC22)*(1+AA22+Z22)*(1+W22+X22)))*('VALORES CIF Y FOB'!BF21/AI22)*(1),"-")</f>
        <v>-</v>
      </c>
      <c r="AT22" s="281"/>
      <c r="AU22" s="281">
        <v>1</v>
      </c>
      <c r="AV22" s="281" t="str">
        <f>+IF(OR(P22="EXPORTABLE",P22="AMBOS"),(1/((1-AD22)*(1-Y22-Z22)))*('VALORES CIF Y FOB'!BL21/AI22)*(1),"-")</f>
        <v>-</v>
      </c>
      <c r="AW22" s="201"/>
      <c r="AX22" s="201">
        <v>1</v>
      </c>
      <c r="AY22" s="201">
        <f t="shared" si="12"/>
        <v>0.86537228325669557</v>
      </c>
      <c r="AZ22" s="202">
        <f t="shared" si="7"/>
        <v>0</v>
      </c>
      <c r="BA22" s="203">
        <v>1</v>
      </c>
      <c r="BB22" s="282" t="str">
        <f>+IF(OR(P22="IMPORTABLE",P22="AMBOS"),(1/((1+AC22)*(1+AA22+Z22)*(1+W22+X22)))*(('VALORES CIF Y FOB'!AM21/AI22)),"-")</f>
        <v>-</v>
      </c>
      <c r="BC22" s="282" t="str">
        <f t="shared" si="8"/>
        <v>-</v>
      </c>
      <c r="BD22" s="282"/>
      <c r="BE22" s="282">
        <v>1</v>
      </c>
      <c r="BF22" s="282" t="str">
        <f>+IF(OR(P22="EXPORTABLE",P22="AMBOS"),(1/((1-AD22)*(1-Y22-Z22)))*(('VALORES CIF Y FOB'!AU21/AI22)),"-")</f>
        <v>-</v>
      </c>
      <c r="BG22" s="282" t="str">
        <f t="shared" si="9"/>
        <v>-</v>
      </c>
      <c r="BH22" s="282"/>
      <c r="BI22" s="282">
        <v>1</v>
      </c>
      <c r="BJ22" s="282" t="str">
        <f>+IF(OR(P22="IMPORTABLE",P22="AMBOS"),(1/((1+AC22)*(1+AA22+Z22)*(1+W22+X22)))*('VALORES CIF Y FOB'!AQ21/AI22),"-")</f>
        <v>-</v>
      </c>
      <c r="BK22" s="282" t="str">
        <f t="shared" si="10"/>
        <v>-</v>
      </c>
      <c r="BL22" s="282"/>
      <c r="BM22" s="282">
        <v>1</v>
      </c>
      <c r="BN22" s="282" t="str">
        <f>+IF(OR(P22="EXPORTABLE",P22="AMBOS"),(1/((1-AD22)*(1-Y22-Z22)))*('VALORES CIF Y FOB'!AY21/AI22),"-")</f>
        <v>-</v>
      </c>
      <c r="BO22" s="203" t="str">
        <f t="shared" si="11"/>
        <v>-</v>
      </c>
      <c r="BP22" s="204"/>
      <c r="BQ22" s="205">
        <v>1</v>
      </c>
      <c r="BR22" s="285">
        <f t="shared" si="0"/>
        <v>0.86537228325669557</v>
      </c>
      <c r="BS22" s="109"/>
    </row>
    <row r="23" spans="1:71" ht="18" x14ac:dyDescent="0.2">
      <c r="A23" s="188" t="str">
        <f>+'VALORES CIF Y FOB'!A22</f>
        <v>Banano</v>
      </c>
      <c r="B23" s="189" t="str">
        <f>+'VALORES CIF Y FOB'!B22</f>
        <v>NP017</v>
      </c>
      <c r="C23" s="190"/>
      <c r="D23" s="191">
        <f>+'VALORES CIF Y FOB'!D22</f>
        <v>-376252.84927690338</v>
      </c>
      <c r="E23" s="192">
        <f>+'VALORES CIF Y FOB'!E22</f>
        <v>1.0635878496559757E-3</v>
      </c>
      <c r="F23" s="192">
        <f>+'VALORES CIF Y FOB'!F22</f>
        <v>7.993138805586663E-4</v>
      </c>
      <c r="G23" s="192">
        <f>+'VALORES CIF Y FOB'!G22</f>
        <v>1.0339149766165983</v>
      </c>
      <c r="H23" s="192">
        <f>+'VALORES CIF Y FOB'!H22</f>
        <v>1.0350158068529689</v>
      </c>
      <c r="I23" s="192">
        <f>+'VALORES CIF Y FOB'!I22</f>
        <v>1.0328513887669422</v>
      </c>
      <c r="J23" s="191" t="str">
        <f>+'VALORES CIF Y FOB'!J22</f>
        <v>EXPORTABLE</v>
      </c>
      <c r="K23" s="191" t="str">
        <f>+'VALORES CIF Y FOB'!K22</f>
        <v>Transable</v>
      </c>
      <c r="L23" s="191">
        <f>+'VALORES CIF Y FOB'!L22</f>
        <v>0</v>
      </c>
      <c r="M23" s="191" t="str">
        <f>+'VALORES CIF Y FOB'!M22</f>
        <v>Transable</v>
      </c>
      <c r="N23" s="191">
        <f>+'VALORES CIF Y FOB'!N22</f>
        <v>0</v>
      </c>
      <c r="O23" s="193" t="str">
        <f>+'VALORES CIF Y FOB'!O22</f>
        <v>Transable</v>
      </c>
      <c r="P23" s="194" t="str">
        <f>+'VALORES CIF Y FOB'!P22</f>
        <v>EXPORTABLE</v>
      </c>
      <c r="Q23" s="194">
        <f>+'VALORES CIF Y FOB'!Q22</f>
        <v>0</v>
      </c>
      <c r="R23" s="195">
        <f>+'VALORES CIF Y FOB'!R22</f>
        <v>0</v>
      </c>
      <c r="S23" s="195">
        <f>+'VALORES CIF Y FOB'!S22</f>
        <v>0</v>
      </c>
      <c r="T23" s="195">
        <f>+'VALORES CIF Y FOB'!T22</f>
        <v>0</v>
      </c>
      <c r="U23" s="195">
        <f>+'VALORES CIF Y FOB'!U22</f>
        <v>0</v>
      </c>
      <c r="V23" s="196"/>
      <c r="W23" s="197">
        <f>+'VALORES CIF Y FOB'!W22</f>
        <v>0</v>
      </c>
      <c r="X23" s="197">
        <f>+'VALORES CIF Y FOB'!X22</f>
        <v>0</v>
      </c>
      <c r="Y23" s="197">
        <f>+'VALORES CIF Y FOB'!Y22</f>
        <v>0.14682516089912928</v>
      </c>
      <c r="Z23" s="197">
        <f>+'VALORES CIF Y FOB'!Z22</f>
        <v>0</v>
      </c>
      <c r="AA23" s="197">
        <f>+'VALORES CIF Y FOB'!AA22</f>
        <v>5.1768586237376226E-3</v>
      </c>
      <c r="AB23" s="195"/>
      <c r="AC23" s="197">
        <f>+'VALORES CIF Y FOB'!AC22</f>
        <v>0.10559635402629644</v>
      </c>
      <c r="AD23" s="197">
        <f>+'VALORES CIF Y FOB'!AD22</f>
        <v>0.11806342080743382</v>
      </c>
      <c r="AE23" s="197">
        <f>+'VALORES CIF Y FOB'!AE22</f>
        <v>0.11544287631696493</v>
      </c>
      <c r="AF23" s="197">
        <f>+'VALORES CIF Y FOB'!AF22</f>
        <v>0.1154324104596107</v>
      </c>
      <c r="AG23" s="196"/>
      <c r="AH23" s="198">
        <f t="shared" si="1"/>
        <v>1.06451132</v>
      </c>
      <c r="AI23" s="198">
        <f t="shared" si="2"/>
        <v>602.91999999999996</v>
      </c>
      <c r="AJ23" s="198">
        <f t="shared" si="3"/>
        <v>641.81516505439993</v>
      </c>
      <c r="AK23" s="199"/>
      <c r="AL23" s="200">
        <v>1</v>
      </c>
      <c r="AM23" s="281" t="str">
        <f>+IF(OR(P23="IMPORTABLE",P23="AMBOS"),((1/((1+AA23+Z23)*(1+W23+X23)))*(('VALORES CIF Y FOB'!BC22/AI23))),"-")</f>
        <v>-</v>
      </c>
      <c r="AN23" s="281">
        <f t="shared" si="4"/>
        <v>0</v>
      </c>
      <c r="AO23" s="281">
        <v>1</v>
      </c>
      <c r="AP23" s="281">
        <f>+IF(OR(P23="EXPORTABLE",P23="AMBOS"),(1/((1-Y23-Z23)))*(('VALORES CIF Y FOB'!BI22/AI23)),"-")</f>
        <v>1.1003975141390279</v>
      </c>
      <c r="AQ23" s="281">
        <f t="shared" si="5"/>
        <v>0</v>
      </c>
      <c r="AR23" s="281">
        <v>1</v>
      </c>
      <c r="AS23" s="281" t="str">
        <f>+IF(OR(P23="IMPORTABLE",P23="AMBOS"),(1/((1+AC23)*(1+AA23+Z23)*(1+W23+X23)))*('VALORES CIF Y FOB'!BF22/AI23)*(1),"-")</f>
        <v>-</v>
      </c>
      <c r="AT23" s="281"/>
      <c r="AU23" s="281">
        <v>1</v>
      </c>
      <c r="AV23" s="281">
        <f>+IF(OR(P23="EXPORTABLE",P23="AMBOS"),(1/((1-AD23)*(1-Y23-Z23)))*('VALORES CIF Y FOB'!BL22/AI23)*(1),"-")</f>
        <v>1.4110269454065936</v>
      </c>
      <c r="AW23" s="201"/>
      <c r="AX23" s="201">
        <v>1</v>
      </c>
      <c r="AY23" s="201" t="str">
        <f t="shared" si="12"/>
        <v>-</v>
      </c>
      <c r="AZ23" s="202">
        <f t="shared" si="7"/>
        <v>0</v>
      </c>
      <c r="BA23" s="203">
        <v>1</v>
      </c>
      <c r="BB23" s="282" t="str">
        <f>+IF(OR(P23="IMPORTABLE",P23="AMBOS"),(1/((1+AC23)*(1+AA23+Z23)*(1+W23+X23)))*(('VALORES CIF Y FOB'!AM22/AI23)),"-")</f>
        <v>-</v>
      </c>
      <c r="BC23" s="282" t="str">
        <f t="shared" si="8"/>
        <v>-</v>
      </c>
      <c r="BD23" s="282"/>
      <c r="BE23" s="282">
        <v>1</v>
      </c>
      <c r="BF23" s="282">
        <f>+IF(OR(P23="EXPORTABLE",P23="AMBOS"),(1/((1-AD23)*(1-Y23-Z23)))*(('VALORES CIF Y FOB'!AU22/AI23)),"-")</f>
        <v>1.2578281692041025</v>
      </c>
      <c r="BG23" s="282">
        <f t="shared" si="9"/>
        <v>1.1816014969235862</v>
      </c>
      <c r="BH23" s="282"/>
      <c r="BI23" s="282">
        <v>1</v>
      </c>
      <c r="BJ23" s="282" t="str">
        <f>+IF(OR(P23="IMPORTABLE",P23="AMBOS"),(1/((1+AC23)*(1+AA23+Z23)*(1+W23+X23)))*('VALORES CIF Y FOB'!AQ22/AI23),"-")</f>
        <v>-</v>
      </c>
      <c r="BK23" s="282" t="str">
        <f t="shared" si="10"/>
        <v>-</v>
      </c>
      <c r="BL23" s="282"/>
      <c r="BM23" s="282">
        <v>1</v>
      </c>
      <c r="BN23" s="282">
        <f>+IF(OR(P23="EXPORTABLE",P23="AMBOS"),(1/((1-AD23)*(1-Y23-Z23)))*('VALORES CIF Y FOB'!AY22/AI23),"-")</f>
        <v>1.4112516190203079</v>
      </c>
      <c r="BO23" s="203">
        <f t="shared" si="11"/>
        <v>1.3257272069406534</v>
      </c>
      <c r="BP23" s="204"/>
      <c r="BQ23" s="205">
        <v>1</v>
      </c>
      <c r="BR23" s="285" t="str">
        <f t="shared" si="0"/>
        <v>-</v>
      </c>
      <c r="BS23" s="109"/>
    </row>
    <row r="24" spans="1:71" ht="18" x14ac:dyDescent="0.2">
      <c r="A24" s="188" t="str">
        <f>+'VALORES CIF Y FOB'!A23</f>
        <v>Plátano</v>
      </c>
      <c r="B24" s="189" t="str">
        <f>+'VALORES CIF Y FOB'!B23</f>
        <v>NP018</v>
      </c>
      <c r="C24" s="190"/>
      <c r="D24" s="191">
        <f>+'VALORES CIF Y FOB'!D23</f>
        <v>-1067.2853977969553</v>
      </c>
      <c r="E24" s="192">
        <f>+'VALORES CIF Y FOB'!E23</f>
        <v>1.5868156208269816E-2</v>
      </c>
      <c r="F24" s="192">
        <f>+'VALORES CIF Y FOB'!F23</f>
        <v>5.8398107240908766E-3</v>
      </c>
      <c r="G24" s="192">
        <f>+'VALORES CIF Y FOB'!G23</f>
        <v>8.0805733218086734E-2</v>
      </c>
      <c r="H24" s="192">
        <f>+'VALORES CIF Y FOB'!H23</f>
        <v>8.2108646039490904E-2</v>
      </c>
      <c r="I24" s="192">
        <f>+'VALORES CIF Y FOB'!I23</f>
        <v>6.4937577009816908E-2</v>
      </c>
      <c r="J24" s="191" t="str">
        <f>+'VALORES CIF Y FOB'!J23</f>
        <v>EXPORTABLE</v>
      </c>
      <c r="K24" s="191" t="str">
        <f>+'VALORES CIF Y FOB'!K23</f>
        <v>No transable</v>
      </c>
      <c r="L24" s="191">
        <f>+'VALORES CIF Y FOB'!L23</f>
        <v>1</v>
      </c>
      <c r="M24" s="191" t="str">
        <f>+'VALORES CIF Y FOB'!M23</f>
        <v>Transable</v>
      </c>
      <c r="N24" s="191">
        <f>+'VALORES CIF Y FOB'!N23</f>
        <v>0</v>
      </c>
      <c r="O24" s="193" t="str">
        <f>+'VALORES CIF Y FOB'!O23</f>
        <v>Transable</v>
      </c>
      <c r="P24" s="194" t="str">
        <f>+'VALORES CIF Y FOB'!P23</f>
        <v>EXPORTABLE</v>
      </c>
      <c r="Q24" s="194">
        <f>+'VALORES CIF Y FOB'!Q23</f>
        <v>0</v>
      </c>
      <c r="R24" s="195">
        <f>+'VALORES CIF Y FOB'!R23</f>
        <v>0</v>
      </c>
      <c r="S24" s="195">
        <f>+'VALORES CIF Y FOB'!S23</f>
        <v>0</v>
      </c>
      <c r="T24" s="195">
        <f>+'VALORES CIF Y FOB'!T23</f>
        <v>0</v>
      </c>
      <c r="U24" s="195">
        <f>+'VALORES CIF Y FOB'!U23</f>
        <v>0</v>
      </c>
      <c r="V24" s="196"/>
      <c r="W24" s="197">
        <f>+'VALORES CIF Y FOB'!W23</f>
        <v>0</v>
      </c>
      <c r="X24" s="197">
        <f>+'VALORES CIF Y FOB'!X23</f>
        <v>0</v>
      </c>
      <c r="Y24" s="197">
        <f>+'VALORES CIF Y FOB'!Y23</f>
        <v>0</v>
      </c>
      <c r="Z24" s="197">
        <f>+'VALORES CIF Y FOB'!Z23</f>
        <v>0</v>
      </c>
      <c r="AA24" s="197">
        <f>+'VALORES CIF Y FOB'!AA23</f>
        <v>1.3259665002122616E-3</v>
      </c>
      <c r="AB24" s="195"/>
      <c r="AC24" s="197">
        <f>+'VALORES CIF Y FOB'!AC23</f>
        <v>0.42478313096979509</v>
      </c>
      <c r="AD24" s="197">
        <f>+'VALORES CIF Y FOB'!AD23</f>
        <v>2.1484501789503431E-2</v>
      </c>
      <c r="AE24" s="197">
        <f>+'VALORES CIF Y FOB'!AE23</f>
        <v>0.38665402803238369</v>
      </c>
      <c r="AF24" s="197">
        <f>+'VALORES CIF Y FOB'!AF23</f>
        <v>0.38729197752474254</v>
      </c>
      <c r="AG24" s="196"/>
      <c r="AH24" s="198">
        <f t="shared" si="1"/>
        <v>1.06451132</v>
      </c>
      <c r="AI24" s="198">
        <f t="shared" si="2"/>
        <v>602.91999999999996</v>
      </c>
      <c r="AJ24" s="198">
        <f t="shared" si="3"/>
        <v>641.81516505439993</v>
      </c>
      <c r="AK24" s="199"/>
      <c r="AL24" s="200">
        <v>1</v>
      </c>
      <c r="AM24" s="281" t="str">
        <f>+IF(OR(P24="IMPORTABLE",P24="AMBOS"),((1/((1+AA24+Z24)*(1+W24+X24)))*(('VALORES CIF Y FOB'!BC23/AI24))),"-")</f>
        <v>-</v>
      </c>
      <c r="AN24" s="281">
        <f t="shared" si="4"/>
        <v>0</v>
      </c>
      <c r="AO24" s="281">
        <v>1</v>
      </c>
      <c r="AP24" s="281">
        <f>+IF(OR(P24="EXPORTABLE",P24="AMBOS"),(1/((1-Y24-Z24)))*(('VALORES CIF Y FOB'!BI23/AI24)),"-")</f>
        <v>1.0416408246405133</v>
      </c>
      <c r="AQ24" s="281">
        <f t="shared" si="5"/>
        <v>0</v>
      </c>
      <c r="AR24" s="281">
        <v>1</v>
      </c>
      <c r="AS24" s="281" t="str">
        <f>+IF(OR(P24="IMPORTABLE",P24="AMBOS"),(1/((1+AC24)*(1+AA24+Z24)*(1+W24+X24)))*('VALORES CIF Y FOB'!BF23/AI24)*(1),"-")</f>
        <v>-</v>
      </c>
      <c r="AT24" s="281"/>
      <c r="AU24" s="281">
        <v>1</v>
      </c>
      <c r="AV24" s="281">
        <f>+IF(OR(P24="EXPORTABLE",P24="AMBOS"),(1/((1-AD24)*(1-Y24-Z24)))*('VALORES CIF Y FOB'!BL23/AI24)*(1),"-")</f>
        <v>1.4851460370962513</v>
      </c>
      <c r="AW24" s="201"/>
      <c r="AX24" s="201">
        <v>1</v>
      </c>
      <c r="AY24" s="201" t="str">
        <f t="shared" si="12"/>
        <v>-</v>
      </c>
      <c r="AZ24" s="202">
        <f t="shared" si="7"/>
        <v>0</v>
      </c>
      <c r="BA24" s="203">
        <v>1</v>
      </c>
      <c r="BB24" s="282" t="str">
        <f>+IF(OR(P24="IMPORTABLE",P24="AMBOS"),(1/((1+AC24)*(1+AA24+Z24)*(1+W24+X24)))*(('VALORES CIF Y FOB'!AM23/AI24)),"-")</f>
        <v>-</v>
      </c>
      <c r="BC24" s="282" t="str">
        <f t="shared" si="8"/>
        <v>-</v>
      </c>
      <c r="BD24" s="282"/>
      <c r="BE24" s="282">
        <v>1</v>
      </c>
      <c r="BF24" s="282">
        <f>+IF(OR(P24="EXPORTABLE",P24="AMBOS"),(1/((1-AD24)*(1-Y24-Z24)))*(('VALORES CIF Y FOB'!AU23/AI24)),"-")</f>
        <v>1.0659277447500606</v>
      </c>
      <c r="BG24" s="282">
        <f t="shared" si="9"/>
        <v>1.0013305868368414</v>
      </c>
      <c r="BH24" s="282"/>
      <c r="BI24" s="282">
        <v>1</v>
      </c>
      <c r="BJ24" s="282" t="str">
        <f>+IF(OR(P24="IMPORTABLE",P24="AMBOS"),(1/((1+AC24)*(1+AA24+Z24)*(1+W24+X24)))*('VALORES CIF Y FOB'!AQ23/AI24),"-")</f>
        <v>-</v>
      </c>
      <c r="BK24" s="282" t="str">
        <f t="shared" si="10"/>
        <v>-</v>
      </c>
      <c r="BL24" s="282"/>
      <c r="BM24" s="282">
        <v>1</v>
      </c>
      <c r="BN24" s="282">
        <f>+IF(OR(P24="EXPORTABLE",P24="AMBOS"),(1/((1-AD24)*(1-Y24-Z24)))*('VALORES CIF Y FOB'!AY23/AI24),"-")</f>
        <v>1.4610712337796101</v>
      </c>
      <c r="BO24" s="203">
        <f t="shared" si="11"/>
        <v>1.3725276625330862</v>
      </c>
      <c r="BP24" s="204"/>
      <c r="BQ24" s="205">
        <v>1</v>
      </c>
      <c r="BR24" s="285" t="str">
        <f t="shared" si="0"/>
        <v>-</v>
      </c>
      <c r="BS24" s="109"/>
    </row>
    <row r="25" spans="1:71" ht="18" x14ac:dyDescent="0.2">
      <c r="A25" s="188" t="str">
        <f>+'VALORES CIF Y FOB'!A24</f>
        <v>Piña</v>
      </c>
      <c r="B25" s="189" t="str">
        <f>+'VALORES CIF Y FOB'!B24</f>
        <v>NP019</v>
      </c>
      <c r="C25" s="190"/>
      <c r="D25" s="191">
        <f>+'VALORES CIF Y FOB'!D24</f>
        <v>-358242.19272803457</v>
      </c>
      <c r="E25" s="192">
        <f>+'VALORES CIF Y FOB'!E24</f>
        <v>8.7594630013265124E-5</v>
      </c>
      <c r="F25" s="192">
        <f>+'VALORES CIF Y FOB'!F24</f>
        <v>5.8606994759632754E-5</v>
      </c>
      <c r="G25" s="192">
        <f>+'VALORES CIF Y FOB'!G24</f>
        <v>0.93131084649991269</v>
      </c>
      <c r="H25" s="192">
        <f>+'VALORES CIF Y FOB'!H24</f>
        <v>0.93139243147534501</v>
      </c>
      <c r="I25" s="192">
        <f>+'VALORES CIF Y FOB'!I24</f>
        <v>0.93122325186989952</v>
      </c>
      <c r="J25" s="191" t="str">
        <f>+'VALORES CIF Y FOB'!J24</f>
        <v>EXPORTABLE</v>
      </c>
      <c r="K25" s="191" t="str">
        <f>+'VALORES CIF Y FOB'!K24</f>
        <v>Transable</v>
      </c>
      <c r="L25" s="191">
        <f>+'VALORES CIF Y FOB'!L24</f>
        <v>0</v>
      </c>
      <c r="M25" s="191" t="str">
        <f>+'VALORES CIF Y FOB'!M24</f>
        <v>Transable</v>
      </c>
      <c r="N25" s="191">
        <f>+'VALORES CIF Y FOB'!N24</f>
        <v>0</v>
      </c>
      <c r="O25" s="193" t="str">
        <f>+'VALORES CIF Y FOB'!O24</f>
        <v>Transable</v>
      </c>
      <c r="P25" s="194" t="str">
        <f>+'VALORES CIF Y FOB'!P24</f>
        <v>EXPORTABLE</v>
      </c>
      <c r="Q25" s="194">
        <f>+'VALORES CIF Y FOB'!Q24</f>
        <v>0</v>
      </c>
      <c r="R25" s="195">
        <f>+'VALORES CIF Y FOB'!R24</f>
        <v>0</v>
      </c>
      <c r="S25" s="195">
        <f>+'VALORES CIF Y FOB'!S24</f>
        <v>0</v>
      </c>
      <c r="T25" s="195">
        <f>+'VALORES CIF Y FOB'!T24</f>
        <v>0</v>
      </c>
      <c r="U25" s="195">
        <f>+'VALORES CIF Y FOB'!U24</f>
        <v>0</v>
      </c>
      <c r="V25" s="196"/>
      <c r="W25" s="197">
        <f>+'VALORES CIF Y FOB'!W24</f>
        <v>0</v>
      </c>
      <c r="X25" s="197">
        <f>+'VALORES CIF Y FOB'!X24</f>
        <v>0</v>
      </c>
      <c r="Y25" s="197">
        <f>+'VALORES CIF Y FOB'!Y24</f>
        <v>0</v>
      </c>
      <c r="Z25" s="197">
        <f>+'VALORES CIF Y FOB'!Z24</f>
        <v>0</v>
      </c>
      <c r="AA25" s="197">
        <f>+'VALORES CIF Y FOB'!AA24</f>
        <v>4.1804333725472473E-2</v>
      </c>
      <c r="AB25" s="195"/>
      <c r="AC25" s="197">
        <f>+'VALORES CIF Y FOB'!AC24</f>
        <v>0</v>
      </c>
      <c r="AD25" s="197">
        <f>+'VALORES CIF Y FOB'!AD24</f>
        <v>5.5340186380141439E-2</v>
      </c>
      <c r="AE25" s="197">
        <f>+'VALORES CIF Y FOB'!AE24</f>
        <v>6.5638750516056429E-2</v>
      </c>
      <c r="AF25" s="197">
        <f>+'VALORES CIF Y FOB'!AF24</f>
        <v>6.5635262630754768E-2</v>
      </c>
      <c r="AG25" s="196"/>
      <c r="AH25" s="198">
        <f t="shared" si="1"/>
        <v>1.06451132</v>
      </c>
      <c r="AI25" s="198">
        <f t="shared" si="2"/>
        <v>602.91999999999996</v>
      </c>
      <c r="AJ25" s="198">
        <f t="shared" si="3"/>
        <v>641.81516505439993</v>
      </c>
      <c r="AK25" s="199"/>
      <c r="AL25" s="200">
        <v>1</v>
      </c>
      <c r="AM25" s="281" t="str">
        <f>+IF(OR(P25="IMPORTABLE",P25="AMBOS"),((1/((1+AA25+Z25)*(1+W25+X25)))*(('VALORES CIF Y FOB'!BC24/AI25))),"-")</f>
        <v>-</v>
      </c>
      <c r="AN25" s="281">
        <f t="shared" si="4"/>
        <v>0</v>
      </c>
      <c r="AO25" s="281">
        <v>1</v>
      </c>
      <c r="AP25" s="281">
        <f>+IF(OR(P25="EXPORTABLE",P25="AMBOS"),(1/((1-Y25-Z25)))*(('VALORES CIF Y FOB'!BI24/AI25)),"-")</f>
        <v>1.0056010651474294</v>
      </c>
      <c r="AQ25" s="281">
        <f t="shared" si="5"/>
        <v>0</v>
      </c>
      <c r="AR25" s="281">
        <v>1</v>
      </c>
      <c r="AS25" s="281" t="str">
        <f>+IF(OR(P25="IMPORTABLE",P25="AMBOS"),(1/((1+AC25)*(1+AA25+Z25)*(1+W25+X25)))*('VALORES CIF Y FOB'!BF24/AI25)*(1),"-")</f>
        <v>-</v>
      </c>
      <c r="AT25" s="281"/>
      <c r="AU25" s="281">
        <v>1</v>
      </c>
      <c r="AV25" s="281">
        <f>+IF(OR(P25="EXPORTABLE",P25="AMBOS"),(1/((1-AD25)*(1-Y25-Z25)))*('VALORES CIF Y FOB'!BL24/AI25)*(1),"-")</f>
        <v>1.1384778336037169</v>
      </c>
      <c r="AW25" s="201"/>
      <c r="AX25" s="201">
        <v>1</v>
      </c>
      <c r="AY25" s="201" t="str">
        <f t="shared" si="12"/>
        <v>-</v>
      </c>
      <c r="AZ25" s="202">
        <f t="shared" si="7"/>
        <v>0</v>
      </c>
      <c r="BA25" s="203">
        <v>1</v>
      </c>
      <c r="BB25" s="282" t="str">
        <f>+IF(OR(P25="IMPORTABLE",P25="AMBOS"),(1/((1+AC25)*(1+AA25+Z25)*(1+W25+X25)))*(('VALORES CIF Y FOB'!AM24/AI25)),"-")</f>
        <v>-</v>
      </c>
      <c r="BC25" s="282" t="str">
        <f t="shared" si="8"/>
        <v>-</v>
      </c>
      <c r="BD25" s="282"/>
      <c r="BE25" s="282">
        <v>1</v>
      </c>
      <c r="BF25" s="282">
        <f>+IF(OR(P25="EXPORTABLE",P25="AMBOS"),(1/((1-AD25)*(1-Y25-Z25)))*(('VALORES CIF Y FOB'!AU24/AI25)),"-")</f>
        <v>1.0682905306967574</v>
      </c>
      <c r="BG25" s="282">
        <f t="shared" si="9"/>
        <v>1.0035501836624503</v>
      </c>
      <c r="BH25" s="282"/>
      <c r="BI25" s="282">
        <v>1</v>
      </c>
      <c r="BJ25" s="282" t="str">
        <f>+IF(OR(P25="IMPORTABLE",P25="AMBOS"),(1/((1+AC25)*(1+AA25+Z25)*(1+W25+X25)))*('VALORES CIF Y FOB'!AQ24/AI25),"-")</f>
        <v>-</v>
      </c>
      <c r="BK25" s="282" t="str">
        <f t="shared" si="10"/>
        <v>-</v>
      </c>
      <c r="BL25" s="282"/>
      <c r="BM25" s="282">
        <v>1</v>
      </c>
      <c r="BN25" s="282">
        <f>+IF(OR(P25="EXPORTABLE",P25="AMBOS"),(1/((1-AD25)*(1-Y25-Z25)))*('VALORES CIF Y FOB'!AY24/AI25),"-")</f>
        <v>1.1377745391934606</v>
      </c>
      <c r="BO25" s="203">
        <f t="shared" si="11"/>
        <v>1.0688233350054566</v>
      </c>
      <c r="BP25" s="204"/>
      <c r="BQ25" s="205">
        <v>1</v>
      </c>
      <c r="BR25" s="285" t="str">
        <f t="shared" si="0"/>
        <v>-</v>
      </c>
      <c r="BS25" s="109"/>
    </row>
    <row r="26" spans="1:71" ht="18" x14ac:dyDescent="0.2">
      <c r="A26" s="188" t="str">
        <f>+'VALORES CIF Y FOB'!A25</f>
        <v>Palma aceitera</v>
      </c>
      <c r="B26" s="189" t="str">
        <f>+'VALORES CIF Y FOB'!B25</f>
        <v>NP020</v>
      </c>
      <c r="C26" s="190"/>
      <c r="D26" s="191">
        <f>+'VALORES CIF Y FOB'!D25</f>
        <v>0</v>
      </c>
      <c r="E26" s="192">
        <f>+'VALORES CIF Y FOB'!E25</f>
        <v>0</v>
      </c>
      <c r="F26" s="192">
        <f>+'VALORES CIF Y FOB'!F25</f>
        <v>0</v>
      </c>
      <c r="G26" s="192">
        <f>+'VALORES CIF Y FOB'!G25</f>
        <v>0</v>
      </c>
      <c r="H26" s="192">
        <f>+'VALORES CIF Y FOB'!H25</f>
        <v>0</v>
      </c>
      <c r="I26" s="192">
        <f>+'VALORES CIF Y FOB'!I25</f>
        <v>0</v>
      </c>
      <c r="J26" s="191" t="str">
        <f>+'VALORES CIF Y FOB'!J25</f>
        <v>AMBOS</v>
      </c>
      <c r="K26" s="191" t="str">
        <f>+'VALORES CIF Y FOB'!K25</f>
        <v>No transable</v>
      </c>
      <c r="L26" s="191">
        <f>+'VALORES CIF Y FOB'!L25</f>
        <v>1</v>
      </c>
      <c r="M26" s="191" t="str">
        <f>+'VALORES CIF Y FOB'!M25</f>
        <v>Transable</v>
      </c>
      <c r="N26" s="191">
        <f>+'VALORES CIF Y FOB'!N25</f>
        <v>1</v>
      </c>
      <c r="O26" s="193" t="str">
        <f>+'VALORES CIF Y FOB'!O25</f>
        <v>No Transable</v>
      </c>
      <c r="P26" s="194" t="str">
        <f>+'VALORES CIF Y FOB'!P25</f>
        <v>No Transable</v>
      </c>
      <c r="Q26" s="194">
        <f>+'VALORES CIF Y FOB'!Q25</f>
        <v>1</v>
      </c>
      <c r="R26" s="195">
        <f>+'VALORES CIF Y FOB'!R25</f>
        <v>0</v>
      </c>
      <c r="S26" s="195">
        <f>+'VALORES CIF Y FOB'!S25</f>
        <v>0</v>
      </c>
      <c r="T26" s="195">
        <f>+'VALORES CIF Y FOB'!T25</f>
        <v>0</v>
      </c>
      <c r="U26" s="195">
        <f>+'VALORES CIF Y FOB'!U25</f>
        <v>0</v>
      </c>
      <c r="V26" s="196"/>
      <c r="W26" s="197">
        <f>+'VALORES CIF Y FOB'!W25</f>
        <v>7.3323850672731838E-3</v>
      </c>
      <c r="X26" s="197">
        <f>+'VALORES CIF Y FOB'!X25</f>
        <v>0</v>
      </c>
      <c r="Y26" s="197">
        <f>+'VALORES CIF Y FOB'!Y25</f>
        <v>0</v>
      </c>
      <c r="Z26" s="197">
        <f>+'VALORES CIF Y FOB'!Z25</f>
        <v>0</v>
      </c>
      <c r="AA26" s="197">
        <f>+'VALORES CIF Y FOB'!AA25</f>
        <v>0</v>
      </c>
      <c r="AB26" s="195"/>
      <c r="AC26" s="197">
        <f>+'VALORES CIF Y FOB'!AC25</f>
        <v>0</v>
      </c>
      <c r="AD26" s="197">
        <f>+'VALORES CIF Y FOB'!AD25</f>
        <v>0</v>
      </c>
      <c r="AE26" s="197">
        <f>+'VALORES CIF Y FOB'!AE25</f>
        <v>0</v>
      </c>
      <c r="AF26" s="197">
        <f>+'VALORES CIF Y FOB'!AF25</f>
        <v>0</v>
      </c>
      <c r="AG26" s="196"/>
      <c r="AH26" s="198">
        <f t="shared" si="1"/>
        <v>1.06451132</v>
      </c>
      <c r="AI26" s="198">
        <f t="shared" si="2"/>
        <v>602.91999999999996</v>
      </c>
      <c r="AJ26" s="198">
        <f t="shared" si="3"/>
        <v>641.81516505439993</v>
      </c>
      <c r="AK26" s="199"/>
      <c r="AL26" s="200">
        <v>1</v>
      </c>
      <c r="AM26" s="281" t="str">
        <f>+IF(OR(P26="IMPORTABLE",P26="AMBOS"),((1/((1+AA26+Z26)*(1+W26+X26)))*(('VALORES CIF Y FOB'!BC25/AI26))),"-")</f>
        <v>-</v>
      </c>
      <c r="AN26" s="281">
        <f t="shared" si="4"/>
        <v>0</v>
      </c>
      <c r="AO26" s="281">
        <v>1</v>
      </c>
      <c r="AP26" s="281" t="str">
        <f>+IF(OR(P26="EXPORTABLE",P26="AMBOS"),(1/((1-Y26-Z26)))*(('VALORES CIF Y FOB'!BI25/AI26)),"-")</f>
        <v>-</v>
      </c>
      <c r="AQ26" s="281">
        <f t="shared" si="5"/>
        <v>0</v>
      </c>
      <c r="AR26" s="281">
        <v>1</v>
      </c>
      <c r="AS26" s="281" t="str">
        <f>+IF(OR(P26="IMPORTABLE",P26="AMBOS"),(1/((1+AC26)*(1+AA26+Z26)*(1+W26+X26)))*('VALORES CIF Y FOB'!BF25/AI26)*(1),"-")</f>
        <v>-</v>
      </c>
      <c r="AT26" s="281"/>
      <c r="AU26" s="281">
        <v>1</v>
      </c>
      <c r="AV26" s="281" t="str">
        <f>+IF(OR(P26="EXPORTABLE",P26="AMBOS"),(1/((1-AD26)*(1-Y26-Z26)))*('VALORES CIF Y FOB'!BL25/AI26)*(1),"-")</f>
        <v>-</v>
      </c>
      <c r="AW26" s="201"/>
      <c r="AX26" s="201">
        <v>1</v>
      </c>
      <c r="AY26" s="201">
        <f t="shared" si="12"/>
        <v>0.99272098745561188</v>
      </c>
      <c r="AZ26" s="202">
        <f t="shared" si="7"/>
        <v>0</v>
      </c>
      <c r="BA26" s="203">
        <v>1</v>
      </c>
      <c r="BB26" s="282" t="str">
        <f>+IF(OR(P26="IMPORTABLE",P26="AMBOS"),(1/((1+AC26)*(1+AA26+Z26)*(1+W26+X26)))*(('VALORES CIF Y FOB'!AM25/AI26)),"-")</f>
        <v>-</v>
      </c>
      <c r="BC26" s="282" t="str">
        <f t="shared" si="8"/>
        <v>-</v>
      </c>
      <c r="BD26" s="282"/>
      <c r="BE26" s="282">
        <v>1</v>
      </c>
      <c r="BF26" s="282" t="str">
        <f>+IF(OR(P26="EXPORTABLE",P26="AMBOS"),(1/((1-AD26)*(1-Y26-Z26)))*(('VALORES CIF Y FOB'!AU25/AI26)),"-")</f>
        <v>-</v>
      </c>
      <c r="BG26" s="282" t="str">
        <f t="shared" si="9"/>
        <v>-</v>
      </c>
      <c r="BH26" s="282"/>
      <c r="BI26" s="282">
        <v>1</v>
      </c>
      <c r="BJ26" s="282" t="str">
        <f>+IF(OR(P26="IMPORTABLE",P26="AMBOS"),(1/((1+AC26)*(1+AA26+Z26)*(1+W26+X26)))*('VALORES CIF Y FOB'!AQ25/AI26),"-")</f>
        <v>-</v>
      </c>
      <c r="BK26" s="282" t="str">
        <f t="shared" si="10"/>
        <v>-</v>
      </c>
      <c r="BL26" s="282"/>
      <c r="BM26" s="282">
        <v>1</v>
      </c>
      <c r="BN26" s="282" t="str">
        <f>+IF(OR(P26="EXPORTABLE",P26="AMBOS"),(1/((1-AD26)*(1-Y26-Z26)))*('VALORES CIF Y FOB'!AY25/AI26),"-")</f>
        <v>-</v>
      </c>
      <c r="BO26" s="203" t="str">
        <f t="shared" si="11"/>
        <v>-</v>
      </c>
      <c r="BP26" s="204"/>
      <c r="BQ26" s="205">
        <v>1</v>
      </c>
      <c r="BR26" s="285">
        <f t="shared" si="0"/>
        <v>0.99272098745561188</v>
      </c>
      <c r="BS26" s="109"/>
    </row>
    <row r="27" spans="1:71" ht="18" x14ac:dyDescent="0.2">
      <c r="A27" s="188" t="str">
        <f>+'VALORES CIF Y FOB'!A26</f>
        <v>Café en fruta</v>
      </c>
      <c r="B27" s="189" t="str">
        <f>+'VALORES CIF Y FOB'!B26</f>
        <v>NP021</v>
      </c>
      <c r="C27" s="190"/>
      <c r="D27" s="191">
        <f>+'VALORES CIF Y FOB'!D26</f>
        <v>39.364589291003767</v>
      </c>
      <c r="E27" s="192">
        <f>+'VALORES CIF Y FOB'!E26</f>
        <v>5.9197420516441616E-4</v>
      </c>
      <c r="F27" s="192">
        <f>+'VALORES CIF Y FOB'!F26</f>
        <v>5.7437943970196773E-4</v>
      </c>
      <c r="G27" s="192">
        <f>+'VALORES CIF Y FOB'!G26</f>
        <v>4.1591712836768901E-4</v>
      </c>
      <c r="H27" s="192">
        <f>+'VALORES CIF Y FOB'!H26</f>
        <v>4.1616348641677903E-4</v>
      </c>
      <c r="I27" s="192">
        <f>+'VALORES CIF Y FOB'!I26</f>
        <v>-1.7605707679672715E-4</v>
      </c>
      <c r="J27" s="191" t="str">
        <f>+'VALORES CIF Y FOB'!J26</f>
        <v>AMBOS</v>
      </c>
      <c r="K27" s="191" t="str">
        <f>+'VALORES CIF Y FOB'!K26</f>
        <v>No transable</v>
      </c>
      <c r="L27" s="191">
        <f>+'VALORES CIF Y FOB'!L26</f>
        <v>1</v>
      </c>
      <c r="M27" s="191" t="str">
        <f>+'VALORES CIF Y FOB'!M26</f>
        <v>Transable</v>
      </c>
      <c r="N27" s="191">
        <f>+'VALORES CIF Y FOB'!N26</f>
        <v>1</v>
      </c>
      <c r="O27" s="193" t="str">
        <f>+'VALORES CIF Y FOB'!O26</f>
        <v>No Transable</v>
      </c>
      <c r="P27" s="194" t="str">
        <f>+'VALORES CIF Y FOB'!P26</f>
        <v>No Transable</v>
      </c>
      <c r="Q27" s="194">
        <f>+'VALORES CIF Y FOB'!Q26</f>
        <v>1</v>
      </c>
      <c r="R27" s="195">
        <f>+'VALORES CIF Y FOB'!R26</f>
        <v>5.9197420516441616E-4</v>
      </c>
      <c r="S27" s="195">
        <f>+'VALORES CIF Y FOB'!S26</f>
        <v>5.7437943970196773E-4</v>
      </c>
      <c r="T27" s="195">
        <f>+'VALORES CIF Y FOB'!T26</f>
        <v>4.1616348641677903E-4</v>
      </c>
      <c r="U27" s="195">
        <f>+'VALORES CIF Y FOB'!U26</f>
        <v>1.7605707679672715E-4</v>
      </c>
      <c r="V27" s="196"/>
      <c r="W27" s="197">
        <f>+'VALORES CIF Y FOB'!W26</f>
        <v>0</v>
      </c>
      <c r="X27" s="197">
        <f>+'VALORES CIF Y FOB'!X26</f>
        <v>0</v>
      </c>
      <c r="Y27" s="197">
        <f>+'VALORES CIF Y FOB'!Y26</f>
        <v>0</v>
      </c>
      <c r="Z27" s="197">
        <f>+'VALORES CIF Y FOB'!Z26</f>
        <v>0</v>
      </c>
      <c r="AA27" s="197">
        <f>+'VALORES CIF Y FOB'!AA26</f>
        <v>0.11711850945723343</v>
      </c>
      <c r="AB27" s="195"/>
      <c r="AC27" s="197">
        <f>+'VALORES CIF Y FOB'!AC26</f>
        <v>0</v>
      </c>
      <c r="AD27" s="197">
        <f>+'VALORES CIF Y FOB'!AD26</f>
        <v>0</v>
      </c>
      <c r="AE27" s="197">
        <f>+'VALORES CIF Y FOB'!AE26</f>
        <v>0</v>
      </c>
      <c r="AF27" s="197">
        <f>+'VALORES CIF Y FOB'!AF26</f>
        <v>0</v>
      </c>
      <c r="AG27" s="196"/>
      <c r="AH27" s="198">
        <f t="shared" si="1"/>
        <v>1.06451132</v>
      </c>
      <c r="AI27" s="198">
        <f t="shared" si="2"/>
        <v>602.91999999999996</v>
      </c>
      <c r="AJ27" s="198">
        <f t="shared" si="3"/>
        <v>641.81516505439993</v>
      </c>
      <c r="AK27" s="199"/>
      <c r="AL27" s="200">
        <v>1</v>
      </c>
      <c r="AM27" s="281" t="str">
        <f>+IF(OR(P27="IMPORTABLE",P27="AMBOS"),((1/((1+AA27+Z27)*(1+W27+X27)))*(('VALORES CIF Y FOB'!BC26/AI27))),"-")</f>
        <v>-</v>
      </c>
      <c r="AN27" s="281">
        <f t="shared" si="4"/>
        <v>0</v>
      </c>
      <c r="AO27" s="281">
        <v>1</v>
      </c>
      <c r="AP27" s="281" t="str">
        <f>+IF(OR(P27="EXPORTABLE",P27="AMBOS"),(1/((1-Y27-Z27)))*(('VALORES CIF Y FOB'!BI26/AI27)),"-")</f>
        <v>-</v>
      </c>
      <c r="AQ27" s="281">
        <f t="shared" si="5"/>
        <v>0</v>
      </c>
      <c r="AR27" s="281">
        <v>1</v>
      </c>
      <c r="AS27" s="281" t="str">
        <f>+IF(OR(P27="IMPORTABLE",P27="AMBOS"),(1/((1+AC27)*(1+AA27+Z27)*(1+W27+X27)))*('VALORES CIF Y FOB'!BF26/AI27)*(1),"-")</f>
        <v>-</v>
      </c>
      <c r="AT27" s="281"/>
      <c r="AU27" s="281">
        <v>1</v>
      </c>
      <c r="AV27" s="281" t="str">
        <f>+IF(OR(P27="EXPORTABLE",P27="AMBOS"),(1/((1-AD27)*(1-Y27-Z27)))*('VALORES CIF Y FOB'!BL26/AI27)*(1),"-")</f>
        <v>-</v>
      </c>
      <c r="AW27" s="201"/>
      <c r="AX27" s="201">
        <v>1</v>
      </c>
      <c r="AY27" s="201">
        <f t="shared" si="12"/>
        <v>1</v>
      </c>
      <c r="AZ27" s="202">
        <f t="shared" si="7"/>
        <v>1</v>
      </c>
      <c r="BA27" s="203">
        <v>1</v>
      </c>
      <c r="BB27" s="282" t="str">
        <f>+IF(OR(P27="IMPORTABLE",P27="AMBOS"),(1/((1+AC27)*(1+AA27+Z27)*(1+W27+X27)))*(('VALORES CIF Y FOB'!AM26/AI27)),"-")</f>
        <v>-</v>
      </c>
      <c r="BC27" s="282" t="str">
        <f t="shared" si="8"/>
        <v>-</v>
      </c>
      <c r="BD27" s="282"/>
      <c r="BE27" s="282">
        <v>1</v>
      </c>
      <c r="BF27" s="282" t="str">
        <f>+IF(OR(P27="EXPORTABLE",P27="AMBOS"),(1/((1-AD27)*(1-Y27-Z27)))*(('VALORES CIF Y FOB'!AU26/AI27)),"-")</f>
        <v>-</v>
      </c>
      <c r="BG27" s="282" t="str">
        <f t="shared" si="9"/>
        <v>-</v>
      </c>
      <c r="BH27" s="282"/>
      <c r="BI27" s="282">
        <v>1</v>
      </c>
      <c r="BJ27" s="282" t="str">
        <f>+IF(OR(P27="IMPORTABLE",P27="AMBOS"),(1/((1+AC27)*(1+AA27+Z27)*(1+W27+X27)))*('VALORES CIF Y FOB'!AQ26/AI27),"-")</f>
        <v>-</v>
      </c>
      <c r="BK27" s="282" t="str">
        <f t="shared" si="10"/>
        <v>-</v>
      </c>
      <c r="BL27" s="282"/>
      <c r="BM27" s="282">
        <v>1</v>
      </c>
      <c r="BN27" s="282" t="str">
        <f>+IF(OR(P27="EXPORTABLE",P27="AMBOS"),(1/((1-AD27)*(1-Y27-Z27)))*('VALORES CIF Y FOB'!AY26/AI27),"-")</f>
        <v>-</v>
      </c>
      <c r="BO27" s="203" t="str">
        <f t="shared" si="11"/>
        <v>-</v>
      </c>
      <c r="BP27" s="204"/>
      <c r="BQ27" s="205">
        <v>1</v>
      </c>
      <c r="BR27" s="285">
        <f t="shared" si="0"/>
        <v>1</v>
      </c>
      <c r="BS27" s="109"/>
    </row>
    <row r="28" spans="1:71" ht="18" x14ac:dyDescent="0.2">
      <c r="A28" s="188" t="str">
        <f>+'VALORES CIF Y FOB'!A27</f>
        <v>Mango</v>
      </c>
      <c r="B28" s="189" t="str">
        <f>+'VALORES CIF Y FOB'!B27</f>
        <v>NP022</v>
      </c>
      <c r="C28" s="190"/>
      <c r="D28" s="191">
        <f>+'VALORES CIF Y FOB'!D27</f>
        <v>-3982.8677341456087</v>
      </c>
      <c r="E28" s="192">
        <f>+'VALORES CIF Y FOB'!E27</f>
        <v>1.9295184900445638E-2</v>
      </c>
      <c r="F28" s="192">
        <f>+'VALORES CIF Y FOB'!F27</f>
        <v>1.0342684887342088E-2</v>
      </c>
      <c r="G28" s="192">
        <f>+'VALORES CIF Y FOB'!G27</f>
        <v>0.41466553686351226</v>
      </c>
      <c r="H28" s="192">
        <f>+'VALORES CIF Y FOB'!H27</f>
        <v>0.42282400420499444</v>
      </c>
      <c r="I28" s="192">
        <f>+'VALORES CIF Y FOB'!I27</f>
        <v>0.39537035196306669</v>
      </c>
      <c r="J28" s="191" t="str">
        <f>+'VALORES CIF Y FOB'!J27</f>
        <v>EXPORTABLE</v>
      </c>
      <c r="K28" s="191" t="str">
        <f>+'VALORES CIF Y FOB'!K27</f>
        <v>Transable</v>
      </c>
      <c r="L28" s="191">
        <f>+'VALORES CIF Y FOB'!L27</f>
        <v>0</v>
      </c>
      <c r="M28" s="191" t="str">
        <f>+'VALORES CIF Y FOB'!M27</f>
        <v>Transable</v>
      </c>
      <c r="N28" s="191">
        <f>+'VALORES CIF Y FOB'!N27</f>
        <v>0</v>
      </c>
      <c r="O28" s="193" t="str">
        <f>+'VALORES CIF Y FOB'!O27</f>
        <v>Transable</v>
      </c>
      <c r="P28" s="194" t="str">
        <f>+'VALORES CIF Y FOB'!P27</f>
        <v>EXPORTABLE</v>
      </c>
      <c r="Q28" s="194">
        <f>+'VALORES CIF Y FOB'!Q27</f>
        <v>0</v>
      </c>
      <c r="R28" s="195">
        <f>+'VALORES CIF Y FOB'!R27</f>
        <v>0</v>
      </c>
      <c r="S28" s="195">
        <f>+'VALORES CIF Y FOB'!S27</f>
        <v>0</v>
      </c>
      <c r="T28" s="195">
        <f>+'VALORES CIF Y FOB'!T27</f>
        <v>0</v>
      </c>
      <c r="U28" s="195">
        <f>+'VALORES CIF Y FOB'!U27</f>
        <v>0</v>
      </c>
      <c r="V28" s="196"/>
      <c r="W28" s="197">
        <f>+'VALORES CIF Y FOB'!W27</f>
        <v>0</v>
      </c>
      <c r="X28" s="197">
        <f>+'VALORES CIF Y FOB'!X27</f>
        <v>0</v>
      </c>
      <c r="Y28" s="197">
        <f>+'VALORES CIF Y FOB'!Y27</f>
        <v>0</v>
      </c>
      <c r="Z28" s="197">
        <f>+'VALORES CIF Y FOB'!Z27</f>
        <v>0</v>
      </c>
      <c r="AA28" s="197">
        <f>+'VALORES CIF Y FOB'!AA27</f>
        <v>7.1983044883248526E-2</v>
      </c>
      <c r="AB28" s="195"/>
      <c r="AC28" s="197">
        <f>+'VALORES CIF Y FOB'!AC27</f>
        <v>0.46445645267215629</v>
      </c>
      <c r="AD28" s="197">
        <f>+'VALORES CIF Y FOB'!AD27</f>
        <v>2.1730846586821763E-2</v>
      </c>
      <c r="AE28" s="197">
        <f>+'VALORES CIF Y FOB'!AE27</f>
        <v>0.49933690648476692</v>
      </c>
      <c r="AF28" s="197">
        <f>+'VALORES CIF Y FOB'!AF27</f>
        <v>0.498679338733308</v>
      </c>
      <c r="AG28" s="196"/>
      <c r="AH28" s="198">
        <f t="shared" si="1"/>
        <v>1.06451132</v>
      </c>
      <c r="AI28" s="198">
        <f t="shared" si="2"/>
        <v>602.91999999999996</v>
      </c>
      <c r="AJ28" s="198">
        <f t="shared" si="3"/>
        <v>641.81516505439993</v>
      </c>
      <c r="AK28" s="199"/>
      <c r="AL28" s="200">
        <v>1</v>
      </c>
      <c r="AM28" s="281" t="str">
        <f>+IF(OR(P28="IMPORTABLE",P28="AMBOS"),((1/((1+AA28+Z28)*(1+W28+X28)))*(('VALORES CIF Y FOB'!BC27/AI28))),"-")</f>
        <v>-</v>
      </c>
      <c r="AN28" s="281">
        <f t="shared" si="4"/>
        <v>0</v>
      </c>
      <c r="AO28" s="281">
        <v>1</v>
      </c>
      <c r="AP28" s="281">
        <f>+IF(OR(P28="EXPORTABLE",P28="AMBOS"),(1/((1-Y28-Z28)))*(('VALORES CIF Y FOB'!BI27/AI28)),"-")</f>
        <v>1.0413785878151449</v>
      </c>
      <c r="AQ28" s="281">
        <f t="shared" si="5"/>
        <v>0</v>
      </c>
      <c r="AR28" s="281">
        <v>1</v>
      </c>
      <c r="AS28" s="281" t="str">
        <f>+IF(OR(P28="IMPORTABLE",P28="AMBOS"),(1/((1+AC28)*(1+AA28+Z28)*(1+W28+X28)))*('VALORES CIF Y FOB'!BF27/AI28)*(1),"-")</f>
        <v>-</v>
      </c>
      <c r="AT28" s="281"/>
      <c r="AU28" s="281">
        <v>1</v>
      </c>
      <c r="AV28" s="281">
        <f>+IF(OR(P28="EXPORTABLE",P28="AMBOS"),(1/((1-AD28)*(1-Y28-Z28)))*('VALORES CIF Y FOB'!BL27/AI28)*(1),"-")</f>
        <v>1.6078687258757143</v>
      </c>
      <c r="AW28" s="201"/>
      <c r="AX28" s="201">
        <v>1</v>
      </c>
      <c r="AY28" s="201" t="str">
        <f t="shared" si="12"/>
        <v>-</v>
      </c>
      <c r="AZ28" s="202">
        <f t="shared" si="7"/>
        <v>0</v>
      </c>
      <c r="BA28" s="203">
        <v>1</v>
      </c>
      <c r="BB28" s="282" t="str">
        <f>+IF(OR(P28="IMPORTABLE",P28="AMBOS"),(1/((1+AC28)*(1+AA28+Z28)*(1+W28+X28)))*(('VALORES CIF Y FOB'!AM27/AI28)),"-")</f>
        <v>-</v>
      </c>
      <c r="BC28" s="282" t="str">
        <f t="shared" si="8"/>
        <v>-</v>
      </c>
      <c r="BD28" s="282"/>
      <c r="BE28" s="282">
        <v>1</v>
      </c>
      <c r="BF28" s="282">
        <f>+IF(OR(P28="EXPORTABLE",P28="AMBOS"),(1/((1-AD28)*(1-Y28-Z28)))*(('VALORES CIF Y FOB'!AU27/AI28)),"-")</f>
        <v>1.0659443464765501</v>
      </c>
      <c r="BG28" s="282">
        <f t="shared" si="9"/>
        <v>1.0013461824685435</v>
      </c>
      <c r="BH28" s="282"/>
      <c r="BI28" s="282">
        <v>1</v>
      </c>
      <c r="BJ28" s="282" t="str">
        <f>+IF(OR(P28="IMPORTABLE",P28="AMBOS"),(1/((1+AC28)*(1+AA28+Z28)*(1+W28+X28)))*('VALORES CIF Y FOB'!AQ27/AI28),"-")</f>
        <v>-</v>
      </c>
      <c r="BK28" s="282" t="str">
        <f t="shared" si="10"/>
        <v>-</v>
      </c>
      <c r="BL28" s="282"/>
      <c r="BM28" s="282">
        <v>1</v>
      </c>
      <c r="BN28" s="282">
        <f>+IF(OR(P28="EXPORTABLE",P28="AMBOS"),(1/((1-AD28)*(1-Y28-Z28)))*('VALORES CIF Y FOB'!AY27/AI28),"-")</f>
        <v>1.5763733063825043</v>
      </c>
      <c r="BO28" s="203">
        <f t="shared" si="11"/>
        <v>1.4808422200550242</v>
      </c>
      <c r="BP28" s="204"/>
      <c r="BQ28" s="205">
        <v>1</v>
      </c>
      <c r="BR28" s="285" t="str">
        <f t="shared" si="0"/>
        <v>-</v>
      </c>
      <c r="BS28" s="109"/>
    </row>
    <row r="29" spans="1:71" ht="18" x14ac:dyDescent="0.2">
      <c r="A29" s="188" t="str">
        <f>+'VALORES CIF Y FOB'!A28</f>
        <v>Naranja</v>
      </c>
      <c r="B29" s="189" t="str">
        <f>+'VALORES CIF Y FOB'!B28</f>
        <v>NP023</v>
      </c>
      <c r="C29" s="190"/>
      <c r="D29" s="191">
        <f>+'VALORES CIF Y FOB'!D28</f>
        <v>5199.361884173306</v>
      </c>
      <c r="E29" s="192">
        <f>+'VALORES CIF Y FOB'!E28</f>
        <v>0.18819586145080661</v>
      </c>
      <c r="F29" s="192">
        <f>+'VALORES CIF Y FOB'!F28</f>
        <v>0.14546566965622268</v>
      </c>
      <c r="G29" s="192">
        <f>+'VALORES CIF Y FOB'!G28</f>
        <v>3.1699975473134122E-4</v>
      </c>
      <c r="H29" s="192">
        <f>+'VALORES CIF Y FOB'!H28</f>
        <v>3.9048797570540077E-4</v>
      </c>
      <c r="I29" s="192">
        <f>+'VALORES CIF Y FOB'!I28</f>
        <v>-0.18787886169607526</v>
      </c>
      <c r="J29" s="191" t="str">
        <f>+'VALORES CIF Y FOB'!J28</f>
        <v>IMPORTABLE</v>
      </c>
      <c r="K29" s="191" t="str">
        <f>+'VALORES CIF Y FOB'!K28</f>
        <v>No transable</v>
      </c>
      <c r="L29" s="191">
        <f>+'VALORES CIF Y FOB'!L28</f>
        <v>1</v>
      </c>
      <c r="M29" s="191" t="str">
        <f>+'VALORES CIF Y FOB'!M28</f>
        <v>Transable</v>
      </c>
      <c r="N29" s="191">
        <f>+'VALORES CIF Y FOB'!N28</f>
        <v>0</v>
      </c>
      <c r="O29" s="193" t="str">
        <f>+'VALORES CIF Y FOB'!O28</f>
        <v>Transable</v>
      </c>
      <c r="P29" s="194" t="str">
        <f>+'VALORES CIF Y FOB'!P28</f>
        <v>IMPORTABLE</v>
      </c>
      <c r="Q29" s="194">
        <f>+'VALORES CIF Y FOB'!Q28</f>
        <v>0</v>
      </c>
      <c r="R29" s="195">
        <f>+'VALORES CIF Y FOB'!R28</f>
        <v>0</v>
      </c>
      <c r="S29" s="195">
        <f>+'VALORES CIF Y FOB'!S28</f>
        <v>0</v>
      </c>
      <c r="T29" s="195">
        <f>+'VALORES CIF Y FOB'!T28</f>
        <v>0</v>
      </c>
      <c r="U29" s="195">
        <f>+'VALORES CIF Y FOB'!U28</f>
        <v>0</v>
      </c>
      <c r="V29" s="196"/>
      <c r="W29" s="197">
        <f>+'VALORES CIF Y FOB'!W28</f>
        <v>0</v>
      </c>
      <c r="X29" s="197">
        <f>+'VALORES CIF Y FOB'!X28</f>
        <v>0</v>
      </c>
      <c r="Y29" s="197">
        <f>+'VALORES CIF Y FOB'!Y28</f>
        <v>0</v>
      </c>
      <c r="Z29" s="197">
        <f>+'VALORES CIF Y FOB'!Z28</f>
        <v>0</v>
      </c>
      <c r="AA29" s="197">
        <f>+'VALORES CIF Y FOB'!AA28</f>
        <v>1.101588152436188E-2</v>
      </c>
      <c r="AB29" s="195"/>
      <c r="AC29" s="197">
        <f>+'VALORES CIF Y FOB'!AC28</f>
        <v>5.4445786093751183E-2</v>
      </c>
      <c r="AD29" s="197">
        <f>+'VALORES CIF Y FOB'!AD28</f>
        <v>0.46247529557426431</v>
      </c>
      <c r="AE29" s="197">
        <f>+'VALORES CIF Y FOB'!AE28</f>
        <v>0.56620006360553554</v>
      </c>
      <c r="AF29" s="197">
        <f>+'VALORES CIF Y FOB'!AF28</f>
        <v>0.46989276741829278</v>
      </c>
      <c r="AG29" s="196"/>
      <c r="AH29" s="198">
        <f t="shared" si="1"/>
        <v>1.06451132</v>
      </c>
      <c r="AI29" s="198">
        <f t="shared" si="2"/>
        <v>602.91999999999996</v>
      </c>
      <c r="AJ29" s="198">
        <f t="shared" si="3"/>
        <v>641.81516505439993</v>
      </c>
      <c r="AK29" s="199"/>
      <c r="AL29" s="200">
        <v>1</v>
      </c>
      <c r="AM29" s="281">
        <f>+IF(OR(P29="IMPORTABLE",P29="AMBOS"),((1/((1+AA29+Z29)*(1+W29+X29)))*(('VALORES CIF Y FOB'!BC28/AI29))),"-")</f>
        <v>1.1102392120000038</v>
      </c>
      <c r="AN29" s="281">
        <f t="shared" si="4"/>
        <v>0</v>
      </c>
      <c r="AO29" s="281">
        <v>1</v>
      </c>
      <c r="AP29" s="281" t="str">
        <f>+IF(OR(P29="EXPORTABLE",P29="AMBOS"),(1/((1-Y29-Z29)))*(('VALORES CIF Y FOB'!BI28/AI29)),"-")</f>
        <v>-</v>
      </c>
      <c r="AQ29" s="281">
        <f t="shared" si="5"/>
        <v>0</v>
      </c>
      <c r="AR29" s="281">
        <v>1</v>
      </c>
      <c r="AS29" s="281">
        <f>+IF(OR(P29="IMPORTABLE",P29="AMBOS"),(1/((1+AC29)*(1+AA29+Z29)*(1+W29+X29)))*('VALORES CIF Y FOB'!BF28/AI29)*(1),"-")</f>
        <v>0.48753578452866475</v>
      </c>
      <c r="AT29" s="281"/>
      <c r="AU29" s="281">
        <v>1</v>
      </c>
      <c r="AV29" s="281" t="str">
        <f>+IF(OR(P29="EXPORTABLE",P29="AMBOS"),(1/((1-AD29)*(1-Y29-Z29)))*('VALORES CIF Y FOB'!BL28/AI29)*(1),"-")</f>
        <v>-</v>
      </c>
      <c r="AW29" s="201"/>
      <c r="AX29" s="201">
        <v>1</v>
      </c>
      <c r="AY29" s="201" t="str">
        <f t="shared" si="12"/>
        <v>-</v>
      </c>
      <c r="AZ29" s="202">
        <f t="shared" si="7"/>
        <v>0</v>
      </c>
      <c r="BA29" s="203">
        <v>1</v>
      </c>
      <c r="BB29" s="282">
        <f>+IF(OR(P29="IMPORTABLE",P29="AMBOS"),(1/((1+AC29)*(1+AA29+Z29)*(1+W29+X29)))*(('VALORES CIF Y FOB'!AM28/AI29)),"-")</f>
        <v>1.0496178441156436</v>
      </c>
      <c r="BC29" s="282">
        <f t="shared" si="8"/>
        <v>0.98600909581275631</v>
      </c>
      <c r="BD29" s="282"/>
      <c r="BE29" s="282">
        <v>1</v>
      </c>
      <c r="BF29" s="282" t="str">
        <f>+IF(OR(P29="EXPORTABLE",P29="AMBOS"),(1/((1-AD29)*(1-Y29-Z29)))*(('VALORES CIF Y FOB'!AU28/AI29)),"-")</f>
        <v>-</v>
      </c>
      <c r="BG29" s="282" t="str">
        <f t="shared" si="9"/>
        <v>-</v>
      </c>
      <c r="BH29" s="282"/>
      <c r="BI29" s="282">
        <v>1</v>
      </c>
      <c r="BJ29" s="282">
        <f>+IF(OR(P29="IMPORTABLE",P29="AMBOS"),(1/((1+AC29)*(1+AA29+Z29)*(1+W29+X29)))*('VALORES CIF Y FOB'!AQ28/AI29),"-")</f>
        <v>0.51850392843173887</v>
      </c>
      <c r="BK29" s="282">
        <f t="shared" si="10"/>
        <v>0.48708164834897105</v>
      </c>
      <c r="BL29" s="282"/>
      <c r="BM29" s="282">
        <v>1</v>
      </c>
      <c r="BN29" s="282" t="str">
        <f>+IF(OR(P29="EXPORTABLE",P29="AMBOS"),(1/((1-AD29)*(1-Y29-Z29)))*('VALORES CIF Y FOB'!AY28/AI29),"-")</f>
        <v>-</v>
      </c>
      <c r="BO29" s="203" t="str">
        <f t="shared" si="11"/>
        <v>-</v>
      </c>
      <c r="BP29" s="204"/>
      <c r="BQ29" s="205">
        <v>1</v>
      </c>
      <c r="BR29" s="285" t="str">
        <f t="shared" si="0"/>
        <v>-</v>
      </c>
      <c r="BS29" s="109"/>
    </row>
    <row r="30" spans="1:71" ht="18" x14ac:dyDescent="0.2">
      <c r="A30" s="188" t="str">
        <f>+'VALORES CIF Y FOB'!A29</f>
        <v>Palmito</v>
      </c>
      <c r="B30" s="189" t="str">
        <f>+'VALORES CIF Y FOB'!B29</f>
        <v>NP024</v>
      </c>
      <c r="C30" s="190"/>
      <c r="D30" s="191">
        <f>+'VALORES CIF Y FOB'!D29</f>
        <v>-81.470837068068988</v>
      </c>
      <c r="E30" s="192">
        <f>+'VALORES CIF Y FOB'!E29</f>
        <v>5.9464889942247379E-3</v>
      </c>
      <c r="F30" s="192">
        <f>+'VALORES CIF Y FOB'!F29</f>
        <v>5.7150445707043751E-3</v>
      </c>
      <c r="G30" s="192">
        <f>+'VALORES CIF Y FOB'!G29</f>
        <v>1.596611931640966E-2</v>
      </c>
      <c r="H30" s="192">
        <f>+'VALORES CIF Y FOB'!H29</f>
        <v>1.6061629620175346E-2</v>
      </c>
      <c r="I30" s="192">
        <f>+'VALORES CIF Y FOB'!I29</f>
        <v>1.0019630322184921E-2</v>
      </c>
      <c r="J30" s="191" t="str">
        <f>+'VALORES CIF Y FOB'!J29</f>
        <v>AMBOS</v>
      </c>
      <c r="K30" s="191" t="str">
        <f>+'VALORES CIF Y FOB'!K29</f>
        <v>No transable</v>
      </c>
      <c r="L30" s="191">
        <f>+'VALORES CIF Y FOB'!L29</f>
        <v>1</v>
      </c>
      <c r="M30" s="191" t="str">
        <f>+'VALORES CIF Y FOB'!M29</f>
        <v>Transable</v>
      </c>
      <c r="N30" s="191">
        <f>+'VALORES CIF Y FOB'!N29</f>
        <v>1</v>
      </c>
      <c r="O30" s="193" t="str">
        <f>+'VALORES CIF Y FOB'!O29</f>
        <v>No Transable</v>
      </c>
      <c r="P30" s="194" t="str">
        <f>+'VALORES CIF Y FOB'!P29</f>
        <v>No Transable</v>
      </c>
      <c r="Q30" s="194">
        <f>+'VALORES CIF Y FOB'!Q29</f>
        <v>1</v>
      </c>
      <c r="R30" s="195">
        <f>+'VALORES CIF Y FOB'!R29</f>
        <v>5.9464889942247379E-3</v>
      </c>
      <c r="S30" s="195">
        <f>+'VALORES CIF Y FOB'!S29</f>
        <v>5.7150445707043751E-3</v>
      </c>
      <c r="T30" s="195">
        <f>+'VALORES CIF Y FOB'!T29</f>
        <v>1.6061629620175346E-2</v>
      </c>
      <c r="U30" s="195">
        <f>+'VALORES CIF Y FOB'!U29</f>
        <v>-1.0019630322184921E-2</v>
      </c>
      <c r="V30" s="196"/>
      <c r="W30" s="197">
        <f>+'VALORES CIF Y FOB'!W29</f>
        <v>0</v>
      </c>
      <c r="X30" s="197">
        <f>+'VALORES CIF Y FOB'!X29</f>
        <v>4.9954258590751491E-3</v>
      </c>
      <c r="Y30" s="197">
        <f>+'VALORES CIF Y FOB'!Y29</f>
        <v>0</v>
      </c>
      <c r="Z30" s="197">
        <f>+'VALORES CIF Y FOB'!Z29</f>
        <v>0</v>
      </c>
      <c r="AA30" s="197">
        <f>+'VALORES CIF Y FOB'!AA29</f>
        <v>4.857332361201401E-3</v>
      </c>
      <c r="AB30" s="195"/>
      <c r="AC30" s="197">
        <f>+'VALORES CIF Y FOB'!AC29</f>
        <v>0</v>
      </c>
      <c r="AD30" s="197">
        <f>+'VALORES CIF Y FOB'!AD29</f>
        <v>0</v>
      </c>
      <c r="AE30" s="197">
        <f>+'VALORES CIF Y FOB'!AE29</f>
        <v>0</v>
      </c>
      <c r="AF30" s="197">
        <f>+'VALORES CIF Y FOB'!AF29</f>
        <v>0</v>
      </c>
      <c r="AG30" s="196"/>
      <c r="AH30" s="198">
        <f t="shared" si="1"/>
        <v>1.06451132</v>
      </c>
      <c r="AI30" s="198">
        <f t="shared" si="2"/>
        <v>602.91999999999996</v>
      </c>
      <c r="AJ30" s="198">
        <f t="shared" si="3"/>
        <v>641.81516505439993</v>
      </c>
      <c r="AK30" s="199"/>
      <c r="AL30" s="200">
        <v>1</v>
      </c>
      <c r="AM30" s="281" t="str">
        <f>+IF(OR(P30="IMPORTABLE",P30="AMBOS"),((1/((1+AA30+Z30)*(1+W30+X30)))*(('VALORES CIF Y FOB'!BC29/AI30))),"-")</f>
        <v>-</v>
      </c>
      <c r="AN30" s="281">
        <f t="shared" si="4"/>
        <v>0</v>
      </c>
      <c r="AO30" s="281">
        <v>1</v>
      </c>
      <c r="AP30" s="281" t="str">
        <f>+IF(OR(P30="EXPORTABLE",P30="AMBOS"),(1/((1-Y30-Z30)))*(('VALORES CIF Y FOB'!BI29/AI30)),"-")</f>
        <v>-</v>
      </c>
      <c r="AQ30" s="281">
        <f t="shared" si="5"/>
        <v>0</v>
      </c>
      <c r="AR30" s="281">
        <v>1</v>
      </c>
      <c r="AS30" s="281" t="str">
        <f>+IF(OR(P30="IMPORTABLE",P30="AMBOS"),(1/((1+AC30)*(1+AA30+Z30)*(1+W30+X30)))*('VALORES CIF Y FOB'!BF29/AI30)*(1),"-")</f>
        <v>-</v>
      </c>
      <c r="AT30" s="281"/>
      <c r="AU30" s="281">
        <v>1</v>
      </c>
      <c r="AV30" s="281" t="str">
        <f>+IF(OR(P30="EXPORTABLE",P30="AMBOS"),(1/((1-AD30)*(1-Y30-Z30)))*('VALORES CIF Y FOB'!BL29/AI30)*(1),"-")</f>
        <v>-</v>
      </c>
      <c r="AW30" s="201"/>
      <c r="AX30" s="201">
        <v>1</v>
      </c>
      <c r="AY30" s="201">
        <f t="shared" si="12"/>
        <v>0.99502940438280596</v>
      </c>
      <c r="AZ30" s="202">
        <f t="shared" si="7"/>
        <v>0</v>
      </c>
      <c r="BA30" s="203">
        <v>1</v>
      </c>
      <c r="BB30" s="282" t="str">
        <f>+IF(OR(P30="IMPORTABLE",P30="AMBOS"),(1/((1+AC30)*(1+AA30+Z30)*(1+W30+X30)))*(('VALORES CIF Y FOB'!AM29/AI30)),"-")</f>
        <v>-</v>
      </c>
      <c r="BC30" s="282" t="str">
        <f t="shared" si="8"/>
        <v>-</v>
      </c>
      <c r="BD30" s="282"/>
      <c r="BE30" s="282">
        <v>1</v>
      </c>
      <c r="BF30" s="282" t="str">
        <f>+IF(OR(P30="EXPORTABLE",P30="AMBOS"),(1/((1-AD30)*(1-Y30-Z30)))*(('VALORES CIF Y FOB'!AU29/AI30)),"-")</f>
        <v>-</v>
      </c>
      <c r="BG30" s="282" t="str">
        <f t="shared" si="9"/>
        <v>-</v>
      </c>
      <c r="BH30" s="282"/>
      <c r="BI30" s="282">
        <v>1</v>
      </c>
      <c r="BJ30" s="282" t="str">
        <f>+IF(OR(P30="IMPORTABLE",P30="AMBOS"),(1/((1+AC30)*(1+AA30+Z30)*(1+W30+X30)))*('VALORES CIF Y FOB'!AQ29/AI30),"-")</f>
        <v>-</v>
      </c>
      <c r="BK30" s="282" t="str">
        <f t="shared" si="10"/>
        <v>-</v>
      </c>
      <c r="BL30" s="282"/>
      <c r="BM30" s="282">
        <v>1</v>
      </c>
      <c r="BN30" s="282" t="str">
        <f>+IF(OR(P30="EXPORTABLE",P30="AMBOS"),(1/((1-AD30)*(1-Y30-Z30)))*('VALORES CIF Y FOB'!AY29/AI30),"-")</f>
        <v>-</v>
      </c>
      <c r="BO30" s="203" t="str">
        <f t="shared" si="11"/>
        <v>-</v>
      </c>
      <c r="BP30" s="204"/>
      <c r="BQ30" s="205">
        <v>1</v>
      </c>
      <c r="BR30" s="285">
        <f t="shared" si="0"/>
        <v>0.99502940438280596</v>
      </c>
      <c r="BS30" s="109"/>
    </row>
    <row r="31" spans="1:71" ht="18" x14ac:dyDescent="0.2">
      <c r="A31" s="188" t="str">
        <f>+'VALORES CIF Y FOB'!A30</f>
        <v>Otros productos de plantas no perennes y perennes n.c.p.</v>
      </c>
      <c r="B31" s="189" t="str">
        <f>+'VALORES CIF Y FOB'!B30</f>
        <v>NP025</v>
      </c>
      <c r="C31" s="190"/>
      <c r="D31" s="191">
        <f>+'VALORES CIF Y FOB'!D30</f>
        <v>23056.555506258886</v>
      </c>
      <c r="E31" s="192">
        <f>+'VALORES CIF Y FOB'!E30</f>
        <v>0.77759751122638388</v>
      </c>
      <c r="F31" s="192">
        <f>+'VALORES CIF Y FOB'!F30</f>
        <v>0.57285987710584874</v>
      </c>
      <c r="G31" s="192">
        <f>+'VALORES CIF Y FOB'!G30</f>
        <v>6.726723734037629E-2</v>
      </c>
      <c r="H31" s="192">
        <f>+'VALORES CIF Y FOB'!H30</f>
        <v>0.30245721489586269</v>
      </c>
      <c r="I31" s="192">
        <f>+'VALORES CIF Y FOB'!I30</f>
        <v>-0.71033027388600767</v>
      </c>
      <c r="J31" s="191" t="str">
        <f>+'VALORES CIF Y FOB'!J30</f>
        <v>IMPORTABLE</v>
      </c>
      <c r="K31" s="191" t="str">
        <f>+'VALORES CIF Y FOB'!K30</f>
        <v>Transable</v>
      </c>
      <c r="L31" s="191">
        <f>+'VALORES CIF Y FOB'!L30</f>
        <v>0</v>
      </c>
      <c r="M31" s="191" t="str">
        <f>+'VALORES CIF Y FOB'!M30</f>
        <v>Transable</v>
      </c>
      <c r="N31" s="191">
        <f>+'VALORES CIF Y FOB'!N30</f>
        <v>0</v>
      </c>
      <c r="O31" s="193" t="str">
        <f>+'VALORES CIF Y FOB'!O30</f>
        <v>Transable</v>
      </c>
      <c r="P31" s="194" t="str">
        <f>+'VALORES CIF Y FOB'!P30</f>
        <v>IMPORTABLE</v>
      </c>
      <c r="Q31" s="194">
        <f>+'VALORES CIF Y FOB'!Q30</f>
        <v>0</v>
      </c>
      <c r="R31" s="195">
        <f>+'VALORES CIF Y FOB'!R30</f>
        <v>0</v>
      </c>
      <c r="S31" s="195">
        <f>+'VALORES CIF Y FOB'!S30</f>
        <v>0</v>
      </c>
      <c r="T31" s="195">
        <f>+'VALORES CIF Y FOB'!T30</f>
        <v>0</v>
      </c>
      <c r="U31" s="195">
        <f>+'VALORES CIF Y FOB'!U30</f>
        <v>0</v>
      </c>
      <c r="V31" s="196"/>
      <c r="W31" s="197">
        <f>+'VALORES CIF Y FOB'!W30</f>
        <v>0</v>
      </c>
      <c r="X31" s="197">
        <f>+'VALORES CIF Y FOB'!X30</f>
        <v>7.6024549006083915E-3</v>
      </c>
      <c r="Y31" s="197">
        <f>+'VALORES CIF Y FOB'!Y30</f>
        <v>0</v>
      </c>
      <c r="Z31" s="197">
        <f>+'VALORES CIF Y FOB'!Z30</f>
        <v>0</v>
      </c>
      <c r="AA31" s="197">
        <f>+'VALORES CIF Y FOB'!AA30</f>
        <v>9.3003586804901832E-3</v>
      </c>
      <c r="AB31" s="195"/>
      <c r="AC31" s="197">
        <f>+'VALORES CIF Y FOB'!AC30</f>
        <v>1.7709572114081654E-2</v>
      </c>
      <c r="AD31" s="197">
        <f>+'VALORES CIF Y FOB'!AD30</f>
        <v>6.6300551618785245E-2</v>
      </c>
      <c r="AE31" s="197">
        <f>+'VALORES CIF Y FOB'!AE30</f>
        <v>0.65095235788177119</v>
      </c>
      <c r="AF31" s="197">
        <f>+'VALORES CIF Y FOB'!AF30</f>
        <v>0.15853753244315971</v>
      </c>
      <c r="AG31" s="196"/>
      <c r="AH31" s="198">
        <f t="shared" si="1"/>
        <v>1.06451132</v>
      </c>
      <c r="AI31" s="198">
        <f t="shared" si="2"/>
        <v>602.91999999999996</v>
      </c>
      <c r="AJ31" s="198">
        <f t="shared" si="3"/>
        <v>641.81516505439993</v>
      </c>
      <c r="AK31" s="199"/>
      <c r="AL31" s="200">
        <v>1</v>
      </c>
      <c r="AM31" s="281">
        <f>+IF(OR(P31="IMPORTABLE",P31="AMBOS"),((1/((1+AA31+Z31)*(1+W31+X31)))*(('VALORES CIF Y FOB'!BC30/AI31))),"-")</f>
        <v>1.065281779318608</v>
      </c>
      <c r="AN31" s="281">
        <f t="shared" si="4"/>
        <v>0</v>
      </c>
      <c r="AO31" s="281">
        <v>1</v>
      </c>
      <c r="AP31" s="281" t="str">
        <f>+IF(OR(P31="EXPORTABLE",P31="AMBOS"),(1/((1-Y31-Z31)))*(('VALORES CIF Y FOB'!BI30/AI31)),"-")</f>
        <v>-</v>
      </c>
      <c r="AQ31" s="281">
        <f t="shared" si="5"/>
        <v>0</v>
      </c>
      <c r="AR31" s="281">
        <v>1</v>
      </c>
      <c r="AS31" s="281">
        <f>+IF(OR(P31="IMPORTABLE",P31="AMBOS"),(1/((1+AC31)*(1+AA31+Z31)*(1+W31+X31)))*('VALORES CIF Y FOB'!BF30/AI31)*(1),"-")</f>
        <v>0.37722063825261726</v>
      </c>
      <c r="AT31" s="281"/>
      <c r="AU31" s="281">
        <v>1</v>
      </c>
      <c r="AV31" s="281" t="str">
        <f>+IF(OR(P31="EXPORTABLE",P31="AMBOS"),(1/((1-AD31)*(1-Y31-Z31)))*('VALORES CIF Y FOB'!BL30/AI31)*(1),"-")</f>
        <v>-</v>
      </c>
      <c r="AW31" s="201"/>
      <c r="AX31" s="201">
        <v>1</v>
      </c>
      <c r="AY31" s="201" t="str">
        <f t="shared" si="12"/>
        <v>-</v>
      </c>
      <c r="AZ31" s="202">
        <f t="shared" si="7"/>
        <v>0</v>
      </c>
      <c r="BA31" s="203">
        <v>1</v>
      </c>
      <c r="BB31" s="282">
        <f>+IF(OR(P31="IMPORTABLE",P31="AMBOS"),(1/((1+AC31)*(1+AA31+Z31)*(1+W31+X31)))*(('VALORES CIF Y FOB'!AM30/AI31)),"-")</f>
        <v>1.0456405330675616</v>
      </c>
      <c r="BC31" s="282">
        <f t="shared" si="8"/>
        <v>0.98227281704018088</v>
      </c>
      <c r="BD31" s="282"/>
      <c r="BE31" s="282">
        <v>1</v>
      </c>
      <c r="BF31" s="282" t="str">
        <f>+IF(OR(P31="EXPORTABLE",P31="AMBOS"),(1/((1-AD31)*(1-Y31-Z31)))*(('VALORES CIF Y FOB'!AU30/AI31)),"-")</f>
        <v>-</v>
      </c>
      <c r="BG31" s="282" t="str">
        <f t="shared" si="9"/>
        <v>-</v>
      </c>
      <c r="BH31" s="282"/>
      <c r="BI31" s="282">
        <v>1</v>
      </c>
      <c r="BJ31" s="282">
        <f>+IF(OR(P31="IMPORTABLE",P31="AMBOS"),(1/((1+AC31)*(1+AA31+Z31)*(1+W31+X31)))*('VALORES CIF Y FOB'!AQ30/AI31),"-")</f>
        <v>0.41669114255318046</v>
      </c>
      <c r="BK31" s="282">
        <f t="shared" si="10"/>
        <v>0.39143890226848937</v>
      </c>
      <c r="BL31" s="282"/>
      <c r="BM31" s="282">
        <v>1</v>
      </c>
      <c r="BN31" s="282" t="str">
        <f>+IF(OR(P31="EXPORTABLE",P31="AMBOS"),(1/((1-AD31)*(1-Y31-Z31)))*('VALORES CIF Y FOB'!AY30/AI31),"-")</f>
        <v>-</v>
      </c>
      <c r="BO31" s="203" t="str">
        <f t="shared" si="11"/>
        <v>-</v>
      </c>
      <c r="BP31" s="204"/>
      <c r="BQ31" s="205">
        <v>1</v>
      </c>
      <c r="BR31" s="285" t="str">
        <f t="shared" si="0"/>
        <v>-</v>
      </c>
      <c r="BS31" s="109"/>
    </row>
    <row r="32" spans="1:71" ht="18" x14ac:dyDescent="0.2">
      <c r="A32" s="188" t="str">
        <f>+'VALORES CIF Y FOB'!A31</f>
        <v>Otras frutas, nueces y otros frutos oleaginosos</v>
      </c>
      <c r="B32" s="189" t="str">
        <f>+'VALORES CIF Y FOB'!B31</f>
        <v>NP026</v>
      </c>
      <c r="C32" s="190"/>
      <c r="D32" s="191">
        <f>+'VALORES CIF Y FOB'!D31</f>
        <v>31969.281489455094</v>
      </c>
      <c r="E32" s="192">
        <f>+'VALORES CIF Y FOB'!E31</f>
        <v>0.68043655826763827</v>
      </c>
      <c r="F32" s="192">
        <f>+'VALORES CIF Y FOB'!F31</f>
        <v>0.11311463791652911</v>
      </c>
      <c r="G32" s="192">
        <f>+'VALORES CIF Y FOB'!G31</f>
        <v>3.9596437970651169E-2</v>
      </c>
      <c r="H32" s="192">
        <f>+'VALORES CIF Y FOB'!H31</f>
        <v>0.12390790935282786</v>
      </c>
      <c r="I32" s="192">
        <f>+'VALORES CIF Y FOB'!I31</f>
        <v>-0.64084012029698711</v>
      </c>
      <c r="J32" s="191" t="str">
        <f>+'VALORES CIF Y FOB'!J31</f>
        <v>IMPORTABLE</v>
      </c>
      <c r="K32" s="191" t="str">
        <f>+'VALORES CIF Y FOB'!K31</f>
        <v>No transable</v>
      </c>
      <c r="L32" s="191">
        <f>+'VALORES CIF Y FOB'!L31</f>
        <v>1</v>
      </c>
      <c r="M32" s="191" t="str">
        <f>+'VALORES CIF Y FOB'!M31</f>
        <v>Transable</v>
      </c>
      <c r="N32" s="191">
        <f>+'VALORES CIF Y FOB'!N31</f>
        <v>0</v>
      </c>
      <c r="O32" s="193" t="str">
        <f>+'VALORES CIF Y FOB'!O31</f>
        <v>Transable</v>
      </c>
      <c r="P32" s="194" t="str">
        <f>+'VALORES CIF Y FOB'!P31</f>
        <v>IMPORTABLE</v>
      </c>
      <c r="Q32" s="194">
        <f>+'VALORES CIF Y FOB'!Q31</f>
        <v>0</v>
      </c>
      <c r="R32" s="195">
        <f>+'VALORES CIF Y FOB'!R31</f>
        <v>0</v>
      </c>
      <c r="S32" s="195">
        <f>+'VALORES CIF Y FOB'!S31</f>
        <v>0</v>
      </c>
      <c r="T32" s="195">
        <f>+'VALORES CIF Y FOB'!T31</f>
        <v>0</v>
      </c>
      <c r="U32" s="195">
        <f>+'VALORES CIF Y FOB'!U31</f>
        <v>0</v>
      </c>
      <c r="V32" s="196"/>
      <c r="W32" s="197">
        <f>+'VALORES CIF Y FOB'!W31</f>
        <v>0</v>
      </c>
      <c r="X32" s="197">
        <f>+'VALORES CIF Y FOB'!X31</f>
        <v>4.6442493343738352E-2</v>
      </c>
      <c r="Y32" s="197">
        <f>+'VALORES CIF Y FOB'!Y31</f>
        <v>0</v>
      </c>
      <c r="Z32" s="197">
        <f>+'VALORES CIF Y FOB'!Z31</f>
        <v>0</v>
      </c>
      <c r="AA32" s="197">
        <f>+'VALORES CIF Y FOB'!AA31</f>
        <v>1.2231728986724822E-2</v>
      </c>
      <c r="AB32" s="195"/>
      <c r="AC32" s="197">
        <f>+'VALORES CIF Y FOB'!AC31</f>
        <v>0.24057972707919981</v>
      </c>
      <c r="AD32" s="197">
        <f>+'VALORES CIF Y FOB'!AD31</f>
        <v>5.8288856097338408E-2</v>
      </c>
      <c r="AE32" s="197">
        <f>+'VALORES CIF Y FOB'!AE31</f>
        <v>0.46594135406768422</v>
      </c>
      <c r="AF32" s="197">
        <f>+'VALORES CIF Y FOB'!AF31</f>
        <v>0.31259749910500695</v>
      </c>
      <c r="AG32" s="196"/>
      <c r="AH32" s="198">
        <f t="shared" si="1"/>
        <v>1.06451132</v>
      </c>
      <c r="AI32" s="198">
        <f t="shared" si="2"/>
        <v>602.91999999999996</v>
      </c>
      <c r="AJ32" s="198">
        <f t="shared" si="3"/>
        <v>641.81516505439993</v>
      </c>
      <c r="AK32" s="199"/>
      <c r="AL32" s="200">
        <v>1</v>
      </c>
      <c r="AM32" s="281">
        <f>+IF(OR(P32="IMPORTABLE",P32="AMBOS"),((1/((1+AA32+Z32)*(1+W32+X32)))*(('VALORES CIF Y FOB'!BC31/AI32))),"-")</f>
        <v>1.2467507858369435</v>
      </c>
      <c r="AN32" s="281">
        <f t="shared" si="4"/>
        <v>0</v>
      </c>
      <c r="AO32" s="281">
        <v>1</v>
      </c>
      <c r="AP32" s="281" t="str">
        <f>+IF(OR(P32="EXPORTABLE",P32="AMBOS"),(1/((1-Y32-Z32)))*(('VALORES CIF Y FOB'!BI31/AI32)),"-")</f>
        <v>-</v>
      </c>
      <c r="AQ32" s="281">
        <f t="shared" si="5"/>
        <v>0</v>
      </c>
      <c r="AR32" s="281">
        <v>1</v>
      </c>
      <c r="AS32" s="281">
        <f>+IF(OR(P32="IMPORTABLE",P32="AMBOS"),(1/((1+AC32)*(1+AA32+Z32)*(1+W32+X32)))*('VALORES CIF Y FOB'!BF31/AI32)*(1),"-")</f>
        <v>0.62752249334791443</v>
      </c>
      <c r="AT32" s="281"/>
      <c r="AU32" s="281">
        <v>1</v>
      </c>
      <c r="AV32" s="281" t="str">
        <f>+IF(OR(P32="EXPORTABLE",P32="AMBOS"),(1/((1-AD32)*(1-Y32-Z32)))*('VALORES CIF Y FOB'!BL31/AI32)*(1),"-")</f>
        <v>-</v>
      </c>
      <c r="AW32" s="201"/>
      <c r="AX32" s="201">
        <v>1</v>
      </c>
      <c r="AY32" s="201" t="str">
        <f t="shared" si="12"/>
        <v>-</v>
      </c>
      <c r="AZ32" s="202">
        <f t="shared" si="7"/>
        <v>0</v>
      </c>
      <c r="BA32" s="203">
        <v>1</v>
      </c>
      <c r="BB32" s="282">
        <f>+IF(OR(P32="IMPORTABLE",P32="AMBOS"),(1/((1+AC32)*(1+AA32+Z32)*(1+W32+X32)))*(('VALORES CIF Y FOB'!AM31/AI32)),"-")</f>
        <v>0.99316365304247056</v>
      </c>
      <c r="BC32" s="282">
        <f t="shared" si="8"/>
        <v>0.93297613128479528</v>
      </c>
      <c r="BD32" s="282"/>
      <c r="BE32" s="282">
        <v>1</v>
      </c>
      <c r="BF32" s="282" t="str">
        <f>+IF(OR(P32="EXPORTABLE",P32="AMBOS"),(1/((1-AD32)*(1-Y32-Z32)))*(('VALORES CIF Y FOB'!AU31/AI32)),"-")</f>
        <v>-</v>
      </c>
      <c r="BG32" s="282" t="str">
        <f t="shared" si="9"/>
        <v>-</v>
      </c>
      <c r="BH32" s="282"/>
      <c r="BI32" s="282">
        <v>1</v>
      </c>
      <c r="BJ32" s="282">
        <f>+IF(OR(P32="IMPORTABLE",P32="AMBOS"),(1/((1+AC32)*(1+AA32+Z32)*(1+W32+X32)))*('VALORES CIF Y FOB'!AQ31/AI32),"-")</f>
        <v>0.63858607905246689</v>
      </c>
      <c r="BK32" s="282">
        <f t="shared" si="10"/>
        <v>0.59988660247639913</v>
      </c>
      <c r="BL32" s="282"/>
      <c r="BM32" s="282">
        <v>1</v>
      </c>
      <c r="BN32" s="282" t="str">
        <f>+IF(OR(P32="EXPORTABLE",P32="AMBOS"),(1/((1-AD32)*(1-Y32-Z32)))*('VALORES CIF Y FOB'!AY31/AI32),"-")</f>
        <v>-</v>
      </c>
      <c r="BO32" s="203" t="str">
        <f t="shared" si="11"/>
        <v>-</v>
      </c>
      <c r="BP32" s="204"/>
      <c r="BQ32" s="205">
        <v>1</v>
      </c>
      <c r="BR32" s="285" t="str">
        <f t="shared" si="0"/>
        <v>-</v>
      </c>
      <c r="BS32" s="109"/>
    </row>
    <row r="33" spans="1:74" ht="18" x14ac:dyDescent="0.2">
      <c r="A33" s="188" t="str">
        <f>+'VALORES CIF Y FOB'!A32</f>
        <v>Plantas y raíces vivas</v>
      </c>
      <c r="B33" s="189" t="str">
        <f>+'VALORES CIF Y FOB'!B32</f>
        <v>NP027</v>
      </c>
      <c r="C33" s="190"/>
      <c r="D33" s="191">
        <f>+'VALORES CIF Y FOB'!D32</f>
        <v>-32994.929939327383</v>
      </c>
      <c r="E33" s="192">
        <f>+'VALORES CIF Y FOB'!E32</f>
        <v>0.14761017314037006</v>
      </c>
      <c r="F33" s="192">
        <f>+'VALORES CIF Y FOB'!F32</f>
        <v>0.14716959735173613</v>
      </c>
      <c r="G33" s="192">
        <f>+'VALORES CIF Y FOB'!G32</f>
        <v>0.83255826224015284</v>
      </c>
      <c r="H33" s="192">
        <f>+'VALORES CIF Y FOB'!H32</f>
        <v>0.97673416083279585</v>
      </c>
      <c r="I33" s="192">
        <f>+'VALORES CIF Y FOB'!I32</f>
        <v>0.68494808909978266</v>
      </c>
      <c r="J33" s="191" t="str">
        <f>+'VALORES CIF Y FOB'!J32</f>
        <v>EXPORTABLE</v>
      </c>
      <c r="K33" s="191" t="str">
        <f>+'VALORES CIF Y FOB'!K32</f>
        <v>Transable</v>
      </c>
      <c r="L33" s="191">
        <f>+'VALORES CIF Y FOB'!L32</f>
        <v>0</v>
      </c>
      <c r="M33" s="191" t="str">
        <f>+'VALORES CIF Y FOB'!M32</f>
        <v>Transable</v>
      </c>
      <c r="N33" s="191">
        <f>+'VALORES CIF Y FOB'!N32</f>
        <v>0</v>
      </c>
      <c r="O33" s="193" t="str">
        <f>+'VALORES CIF Y FOB'!O32</f>
        <v>Transable</v>
      </c>
      <c r="P33" s="194" t="str">
        <f>+'VALORES CIF Y FOB'!P32</f>
        <v>EXPORTABLE</v>
      </c>
      <c r="Q33" s="194">
        <f>+'VALORES CIF Y FOB'!Q32</f>
        <v>0</v>
      </c>
      <c r="R33" s="195">
        <f>+'VALORES CIF Y FOB'!R32</f>
        <v>0</v>
      </c>
      <c r="S33" s="195">
        <f>+'VALORES CIF Y FOB'!S32</f>
        <v>0</v>
      </c>
      <c r="T33" s="195">
        <f>+'VALORES CIF Y FOB'!T32</f>
        <v>0</v>
      </c>
      <c r="U33" s="195">
        <f>+'VALORES CIF Y FOB'!U32</f>
        <v>0</v>
      </c>
      <c r="V33" s="196"/>
      <c r="W33" s="197">
        <f>+'VALORES CIF Y FOB'!W32</f>
        <v>0</v>
      </c>
      <c r="X33" s="197">
        <f>+'VALORES CIF Y FOB'!X32</f>
        <v>2.4888291755388099E-4</v>
      </c>
      <c r="Y33" s="197">
        <f>+'VALORES CIF Y FOB'!Y32</f>
        <v>0</v>
      </c>
      <c r="Z33" s="197">
        <f>+'VALORES CIF Y FOB'!Z32</f>
        <v>0</v>
      </c>
      <c r="AA33" s="197">
        <f>+'VALORES CIF Y FOB'!AA32</f>
        <v>4.9919517296907366E-4</v>
      </c>
      <c r="AB33" s="195"/>
      <c r="AC33" s="197">
        <f>+'VALORES CIF Y FOB'!AC32</f>
        <v>0.18502640256735894</v>
      </c>
      <c r="AD33" s="197">
        <f>+'VALORES CIF Y FOB'!AD32</f>
        <v>0.15545946905260569</v>
      </c>
      <c r="AE33" s="197">
        <f>+'VALORES CIF Y FOB'!AE32</f>
        <v>0.44077114267436196</v>
      </c>
      <c r="AF33" s="197">
        <f>+'VALORES CIF Y FOB'!AF32</f>
        <v>0.40302112760330661</v>
      </c>
      <c r="AG33" s="196"/>
      <c r="AH33" s="198">
        <f t="shared" si="1"/>
        <v>1.06451132</v>
      </c>
      <c r="AI33" s="198">
        <f t="shared" si="2"/>
        <v>602.91999999999996</v>
      </c>
      <c r="AJ33" s="198">
        <f t="shared" si="3"/>
        <v>641.81516505439993</v>
      </c>
      <c r="AK33" s="199"/>
      <c r="AL33" s="200">
        <v>1</v>
      </c>
      <c r="AM33" s="281" t="str">
        <f>+IF(OR(P33="IMPORTABLE",P33="AMBOS"),((1/((1+AA33+Z33)*(1+W33+X33)))*(('VALORES CIF Y FOB'!BC32/AI33))),"-")</f>
        <v>-</v>
      </c>
      <c r="AN33" s="281">
        <f t="shared" si="4"/>
        <v>0</v>
      </c>
      <c r="AO33" s="281">
        <v>1</v>
      </c>
      <c r="AP33" s="281">
        <f>+IF(OR(P33="EXPORTABLE",P33="AMBOS"),(1/((1-Y33-Z33)))*(('VALORES CIF Y FOB'!BI32/AI33)),"-")</f>
        <v>0.89902295539231158</v>
      </c>
      <c r="AQ33" s="281">
        <f t="shared" si="5"/>
        <v>0</v>
      </c>
      <c r="AR33" s="281">
        <v>1</v>
      </c>
      <c r="AS33" s="281" t="str">
        <f>+IF(OR(P33="IMPORTABLE",P33="AMBOS"),(1/((1+AC33)*(1+AA33+Z33)*(1+W33+X33)))*('VALORES CIF Y FOB'!BF32/AI33)*(1),"-")</f>
        <v>-</v>
      </c>
      <c r="AT33" s="281"/>
      <c r="AU33" s="281">
        <v>1</v>
      </c>
      <c r="AV33" s="281">
        <f>+IF(OR(P33="EXPORTABLE",P33="AMBOS"),(1/((1-AD33)*(1-Y33-Z33)))*('VALORES CIF Y FOB'!BL32/AI33)*(1),"-")</f>
        <v>1.6200866342834299</v>
      </c>
      <c r="AW33" s="201"/>
      <c r="AX33" s="201">
        <v>1</v>
      </c>
      <c r="AY33" s="201" t="str">
        <f t="shared" si="12"/>
        <v>-</v>
      </c>
      <c r="AZ33" s="202">
        <f t="shared" si="7"/>
        <v>0</v>
      </c>
      <c r="BA33" s="203">
        <v>1</v>
      </c>
      <c r="BB33" s="282" t="str">
        <f>+IF(OR(P33="IMPORTABLE",P33="AMBOS"),(1/((1+AC33)*(1+AA33+Z33)*(1+W33+X33)))*(('VALORES CIF Y FOB'!AM32/AI33)),"-")</f>
        <v>-</v>
      </c>
      <c r="BC33" s="282" t="str">
        <f t="shared" si="8"/>
        <v>-</v>
      </c>
      <c r="BD33" s="282"/>
      <c r="BE33" s="282">
        <v>1</v>
      </c>
      <c r="BF33" s="282">
        <f>+IF(OR(P33="EXPORTABLE",P33="AMBOS"),(1/((1-AD33)*(1-Y33-Z33)))*(('VALORES CIF Y FOB'!AU32/AI33)),"-")</f>
        <v>1.0763862924703353</v>
      </c>
      <c r="BG33" s="282">
        <f t="shared" si="9"/>
        <v>1.0111553275641403</v>
      </c>
      <c r="BH33" s="282"/>
      <c r="BI33" s="282">
        <v>1</v>
      </c>
      <c r="BJ33" s="282" t="str">
        <f>+IF(OR(P33="IMPORTABLE",P33="AMBOS"),(1/((1+AC33)*(1+AA33+Z33)*(1+W33+X33)))*('VALORES CIF Y FOB'!AQ32/AI33),"-")</f>
        <v>-</v>
      </c>
      <c r="BK33" s="282" t="str">
        <f t="shared" si="10"/>
        <v>-</v>
      </c>
      <c r="BL33" s="282"/>
      <c r="BM33" s="282">
        <v>1</v>
      </c>
      <c r="BN33" s="282">
        <f>+IF(OR(P33="EXPORTABLE",P33="AMBOS"),(1/((1-AD33)*(1-Y33-Z33)))*('VALORES CIF Y FOB'!AY32/AI33),"-")</f>
        <v>1.5982927333369572</v>
      </c>
      <c r="BO33" s="203">
        <f t="shared" si="11"/>
        <v>1.5014332899127436</v>
      </c>
      <c r="BP33" s="204"/>
      <c r="BQ33" s="205">
        <v>1</v>
      </c>
      <c r="BR33" s="285" t="str">
        <f t="shared" si="0"/>
        <v>-</v>
      </c>
      <c r="BS33" s="109"/>
    </row>
    <row r="34" spans="1:74" ht="18" x14ac:dyDescent="0.2">
      <c r="A34" s="188" t="str">
        <f>+'VALORES CIF Y FOB'!A33</f>
        <v>Ganado bovino</v>
      </c>
      <c r="B34" s="189" t="str">
        <f>+'VALORES CIF Y FOB'!B33</f>
        <v>NP028</v>
      </c>
      <c r="C34" s="190"/>
      <c r="D34" s="191">
        <f>+'VALORES CIF Y FOB'!D33</f>
        <v>449.36407570231643</v>
      </c>
      <c r="E34" s="192">
        <f>+'VALORES CIF Y FOB'!E33</f>
        <v>4.9014301413680241E-3</v>
      </c>
      <c r="F34" s="192">
        <f>+'VALORES CIF Y FOB'!F33</f>
        <v>4.9014301413680241E-3</v>
      </c>
      <c r="G34" s="192">
        <f>+'VALORES CIF Y FOB'!G33</f>
        <v>1.5573801733381953E-3</v>
      </c>
      <c r="H34" s="192">
        <f>+'VALORES CIF Y FOB'!H33</f>
        <v>1.5650511622777666E-3</v>
      </c>
      <c r="I34" s="192">
        <f>+'VALORES CIF Y FOB'!I33</f>
        <v>-3.3440499680298282E-3</v>
      </c>
      <c r="J34" s="191" t="str">
        <f>+'VALORES CIF Y FOB'!J33</f>
        <v>AMBOS</v>
      </c>
      <c r="K34" s="191" t="str">
        <f>+'VALORES CIF Y FOB'!K33</f>
        <v>No transable</v>
      </c>
      <c r="L34" s="191">
        <f>+'VALORES CIF Y FOB'!L33</f>
        <v>1</v>
      </c>
      <c r="M34" s="191" t="str">
        <f>+'VALORES CIF Y FOB'!M33</f>
        <v>Transable</v>
      </c>
      <c r="N34" s="191">
        <f>+'VALORES CIF Y FOB'!N33</f>
        <v>1</v>
      </c>
      <c r="O34" s="193" t="str">
        <f>+'VALORES CIF Y FOB'!O33</f>
        <v>No Transable</v>
      </c>
      <c r="P34" s="194" t="str">
        <f>+'VALORES CIF Y FOB'!P33</f>
        <v>No Transable</v>
      </c>
      <c r="Q34" s="194">
        <f>+'VALORES CIF Y FOB'!Q33</f>
        <v>1</v>
      </c>
      <c r="R34" s="195">
        <f>+'VALORES CIF Y FOB'!R33</f>
        <v>4.9014301413680241E-3</v>
      </c>
      <c r="S34" s="195">
        <f>+'VALORES CIF Y FOB'!S33</f>
        <v>4.9014301413680241E-3</v>
      </c>
      <c r="T34" s="195">
        <f>+'VALORES CIF Y FOB'!T33</f>
        <v>1.5650511622777666E-3</v>
      </c>
      <c r="U34" s="195">
        <f>+'VALORES CIF Y FOB'!U33</f>
        <v>3.3440499680298282E-3</v>
      </c>
      <c r="V34" s="196"/>
      <c r="W34" s="197">
        <f>+'VALORES CIF Y FOB'!W33</f>
        <v>0</v>
      </c>
      <c r="X34" s="197">
        <f>+'VALORES CIF Y FOB'!X33</f>
        <v>0</v>
      </c>
      <c r="Y34" s="197">
        <f>+'VALORES CIF Y FOB'!Y33</f>
        <v>0</v>
      </c>
      <c r="Z34" s="197">
        <f>+'VALORES CIF Y FOB'!Z33</f>
        <v>0</v>
      </c>
      <c r="AA34" s="197">
        <f>+'VALORES CIF Y FOB'!AA33</f>
        <v>1.628187236310282E-3</v>
      </c>
      <c r="AB34" s="195"/>
      <c r="AC34" s="197">
        <f>+'VALORES CIF Y FOB'!AC33</f>
        <v>0</v>
      </c>
      <c r="AD34" s="197">
        <f>+'VALORES CIF Y FOB'!AD33</f>
        <v>0</v>
      </c>
      <c r="AE34" s="197">
        <f>+'VALORES CIF Y FOB'!AE33</f>
        <v>6.9166059989485872E-3</v>
      </c>
      <c r="AF34" s="197">
        <f>+'VALORES CIF Y FOB'!AF33</f>
        <v>6.882704737829373E-3</v>
      </c>
      <c r="AG34" s="196"/>
      <c r="AH34" s="198">
        <f t="shared" si="1"/>
        <v>1.06451132</v>
      </c>
      <c r="AI34" s="198">
        <f t="shared" si="2"/>
        <v>602.91999999999996</v>
      </c>
      <c r="AJ34" s="198">
        <f t="shared" si="3"/>
        <v>641.81516505439993</v>
      </c>
      <c r="AK34" s="199"/>
      <c r="AL34" s="200">
        <v>1</v>
      </c>
      <c r="AM34" s="281" t="str">
        <f>+IF(OR(P34="IMPORTABLE",P34="AMBOS"),((1/((1+AA34+Z34)*(1+W34+X34)))*(('VALORES CIF Y FOB'!BC33/AI34))),"-")</f>
        <v>-</v>
      </c>
      <c r="AN34" s="281">
        <f t="shared" si="4"/>
        <v>0</v>
      </c>
      <c r="AO34" s="281">
        <v>1</v>
      </c>
      <c r="AP34" s="281" t="str">
        <f>+IF(OR(P34="EXPORTABLE",P34="AMBOS"),(1/((1-Y34-Z34)))*(('VALORES CIF Y FOB'!BI33/AI34)),"-")</f>
        <v>-</v>
      </c>
      <c r="AQ34" s="281">
        <f t="shared" si="5"/>
        <v>0</v>
      </c>
      <c r="AR34" s="281">
        <v>1</v>
      </c>
      <c r="AS34" s="281" t="str">
        <f>+IF(OR(P34="IMPORTABLE",P34="AMBOS"),(1/((1+AC34)*(1+AA34+Z34)*(1+W34+X34)))*('VALORES CIF Y FOB'!BF33/AI34)*(1),"-")</f>
        <v>-</v>
      </c>
      <c r="AT34" s="281"/>
      <c r="AU34" s="281">
        <v>1</v>
      </c>
      <c r="AV34" s="281" t="str">
        <f>+IF(OR(P34="EXPORTABLE",P34="AMBOS"),(1/((1-AD34)*(1-Y34-Z34)))*('VALORES CIF Y FOB'!BL33/AI34)*(1),"-")</f>
        <v>-</v>
      </c>
      <c r="AW34" s="201"/>
      <c r="AX34" s="201">
        <v>1</v>
      </c>
      <c r="AY34" s="201">
        <f t="shared" si="12"/>
        <v>0.9931309048259398</v>
      </c>
      <c r="AZ34" s="202">
        <f t="shared" si="7"/>
        <v>0</v>
      </c>
      <c r="BA34" s="203">
        <v>1</v>
      </c>
      <c r="BB34" s="282" t="str">
        <f>+IF(OR(P34="IMPORTABLE",P34="AMBOS"),(1/((1+AC34)*(1+AA34+Z34)*(1+W34+X34)))*(('VALORES CIF Y FOB'!AM33/AI34)),"-")</f>
        <v>-</v>
      </c>
      <c r="BC34" s="282" t="str">
        <f t="shared" si="8"/>
        <v>-</v>
      </c>
      <c r="BD34" s="282"/>
      <c r="BE34" s="282">
        <v>1</v>
      </c>
      <c r="BF34" s="282" t="str">
        <f>+IF(OR(P34="EXPORTABLE",P34="AMBOS"),(1/((1-AD34)*(1-Y34-Z34)))*(('VALORES CIF Y FOB'!AU33/AI34)),"-")</f>
        <v>-</v>
      </c>
      <c r="BG34" s="282" t="str">
        <f t="shared" si="9"/>
        <v>-</v>
      </c>
      <c r="BH34" s="282"/>
      <c r="BI34" s="282">
        <v>1</v>
      </c>
      <c r="BJ34" s="282" t="str">
        <f>+IF(OR(P34="IMPORTABLE",P34="AMBOS"),(1/((1+AC34)*(1+AA34+Z34)*(1+W34+X34)))*('VALORES CIF Y FOB'!AQ33/AI34),"-")</f>
        <v>-</v>
      </c>
      <c r="BK34" s="282" t="str">
        <f t="shared" si="10"/>
        <v>-</v>
      </c>
      <c r="BL34" s="282"/>
      <c r="BM34" s="282">
        <v>1</v>
      </c>
      <c r="BN34" s="282" t="str">
        <f>+IF(OR(P34="EXPORTABLE",P34="AMBOS"),(1/((1-AD34)*(1-Y34-Z34)))*('VALORES CIF Y FOB'!AY33/AI34),"-")</f>
        <v>-</v>
      </c>
      <c r="BO34" s="203" t="str">
        <f t="shared" si="11"/>
        <v>-</v>
      </c>
      <c r="BP34" s="204"/>
      <c r="BQ34" s="205">
        <v>1</v>
      </c>
      <c r="BR34" s="285">
        <f t="shared" si="0"/>
        <v>0.9931309048259398</v>
      </c>
      <c r="BS34" s="109"/>
    </row>
    <row r="35" spans="1:74" ht="18" x14ac:dyDescent="0.2">
      <c r="A35" s="188" t="str">
        <f>+'VALORES CIF Y FOB'!A34</f>
        <v>Ganado porcino</v>
      </c>
      <c r="B35" s="189" t="str">
        <f>+'VALORES CIF Y FOB'!B34</f>
        <v>NP029</v>
      </c>
      <c r="C35" s="190"/>
      <c r="D35" s="191">
        <f>+'VALORES CIF Y FOB'!D34</f>
        <v>50.657466779545501</v>
      </c>
      <c r="E35" s="192">
        <f>+'VALORES CIF Y FOB'!E34</f>
        <v>3.0026281896026485E-3</v>
      </c>
      <c r="F35" s="192">
        <f>+'VALORES CIF Y FOB'!F34</f>
        <v>3.0026281896026485E-3</v>
      </c>
      <c r="G35" s="192">
        <f>+'VALORES CIF Y FOB'!G34</f>
        <v>2.3505758974770043E-3</v>
      </c>
      <c r="H35" s="192">
        <f>+'VALORES CIF Y FOB'!H34</f>
        <v>2.3576550590185723E-3</v>
      </c>
      <c r="I35" s="192">
        <f>+'VALORES CIF Y FOB'!I34</f>
        <v>-6.5205229212564417E-4</v>
      </c>
      <c r="J35" s="191" t="str">
        <f>+'VALORES CIF Y FOB'!J34</f>
        <v>AMBOS</v>
      </c>
      <c r="K35" s="191" t="str">
        <f>+'VALORES CIF Y FOB'!K34</f>
        <v>No transable</v>
      </c>
      <c r="L35" s="191">
        <f>+'VALORES CIF Y FOB'!L34</f>
        <v>1</v>
      </c>
      <c r="M35" s="191" t="str">
        <f>+'VALORES CIF Y FOB'!M34</f>
        <v>Transable</v>
      </c>
      <c r="N35" s="191">
        <f>+'VALORES CIF Y FOB'!N34</f>
        <v>1</v>
      </c>
      <c r="O35" s="193" t="str">
        <f>+'VALORES CIF Y FOB'!O34</f>
        <v>No Transable</v>
      </c>
      <c r="P35" s="194" t="str">
        <f>+'VALORES CIF Y FOB'!P34</f>
        <v>No Transable</v>
      </c>
      <c r="Q35" s="194">
        <f>+'VALORES CIF Y FOB'!Q34</f>
        <v>1</v>
      </c>
      <c r="R35" s="195">
        <f>+'VALORES CIF Y FOB'!R34</f>
        <v>3.0026281896026485E-3</v>
      </c>
      <c r="S35" s="195">
        <f>+'VALORES CIF Y FOB'!S34</f>
        <v>3.0026281896026485E-3</v>
      </c>
      <c r="T35" s="195">
        <f>+'VALORES CIF Y FOB'!T34</f>
        <v>2.3576550590185723E-3</v>
      </c>
      <c r="U35" s="195">
        <f>+'VALORES CIF Y FOB'!U34</f>
        <v>6.5205229212564417E-4</v>
      </c>
      <c r="V35" s="196"/>
      <c r="W35" s="197">
        <f>+'VALORES CIF Y FOB'!W34</f>
        <v>0</v>
      </c>
      <c r="X35" s="197">
        <f>+'VALORES CIF Y FOB'!X34</f>
        <v>0</v>
      </c>
      <c r="Y35" s="197">
        <f>+'VALORES CIF Y FOB'!Y34</f>
        <v>0</v>
      </c>
      <c r="Z35" s="197">
        <f>+'VALORES CIF Y FOB'!Z34</f>
        <v>0</v>
      </c>
      <c r="AA35" s="197">
        <f>+'VALORES CIF Y FOB'!AA34</f>
        <v>1.0341341814111725E-3</v>
      </c>
      <c r="AB35" s="195"/>
      <c r="AC35" s="197">
        <f>+'VALORES CIF Y FOB'!AC34</f>
        <v>0</v>
      </c>
      <c r="AD35" s="197">
        <f>+'VALORES CIF Y FOB'!AD34</f>
        <v>0</v>
      </c>
      <c r="AE35" s="197">
        <f>+'VALORES CIF Y FOB'!AE34</f>
        <v>0</v>
      </c>
      <c r="AF35" s="197">
        <f>+'VALORES CIF Y FOB'!AF34</f>
        <v>0</v>
      </c>
      <c r="AG35" s="196"/>
      <c r="AH35" s="198">
        <f t="shared" si="1"/>
        <v>1.06451132</v>
      </c>
      <c r="AI35" s="198">
        <f t="shared" si="2"/>
        <v>602.91999999999996</v>
      </c>
      <c r="AJ35" s="198">
        <f t="shared" si="3"/>
        <v>641.81516505439993</v>
      </c>
      <c r="AK35" s="199"/>
      <c r="AL35" s="200">
        <v>1</v>
      </c>
      <c r="AM35" s="281" t="str">
        <f>+IF(OR(P35="IMPORTABLE",P35="AMBOS"),((1/((1+AA35+Z35)*(1+W35+X35)))*(('VALORES CIF Y FOB'!BC34/AI35))),"-")</f>
        <v>-</v>
      </c>
      <c r="AN35" s="281">
        <f t="shared" si="4"/>
        <v>0</v>
      </c>
      <c r="AO35" s="281">
        <v>1</v>
      </c>
      <c r="AP35" s="281" t="str">
        <f>+IF(OR(P35="EXPORTABLE",P35="AMBOS"),(1/((1-Y35-Z35)))*(('VALORES CIF Y FOB'!BI34/AI35)),"-")</f>
        <v>-</v>
      </c>
      <c r="AQ35" s="281">
        <f t="shared" si="5"/>
        <v>0</v>
      </c>
      <c r="AR35" s="281">
        <v>1</v>
      </c>
      <c r="AS35" s="281" t="str">
        <f>+IF(OR(P35="IMPORTABLE",P35="AMBOS"),(1/((1+AC35)*(1+AA35+Z35)*(1+W35+X35)))*('VALORES CIF Y FOB'!BF34/AI35)*(1),"-")</f>
        <v>-</v>
      </c>
      <c r="AT35" s="281"/>
      <c r="AU35" s="281">
        <v>1</v>
      </c>
      <c r="AV35" s="281" t="str">
        <f>+IF(OR(P35="EXPORTABLE",P35="AMBOS"),(1/((1-AD35)*(1-Y35-Z35)))*('VALORES CIF Y FOB'!BL34/AI35)*(1),"-")</f>
        <v>-</v>
      </c>
      <c r="AW35" s="201"/>
      <c r="AX35" s="201">
        <v>1</v>
      </c>
      <c r="AY35" s="201">
        <f t="shared" si="12"/>
        <v>1</v>
      </c>
      <c r="AZ35" s="202">
        <f t="shared" si="7"/>
        <v>1</v>
      </c>
      <c r="BA35" s="203">
        <v>1</v>
      </c>
      <c r="BB35" s="282" t="str">
        <f>+IF(OR(P35="IMPORTABLE",P35="AMBOS"),(1/((1+AC35)*(1+AA35+Z35)*(1+W35+X35)))*(('VALORES CIF Y FOB'!AM34/AI35)),"-")</f>
        <v>-</v>
      </c>
      <c r="BC35" s="282" t="str">
        <f t="shared" si="8"/>
        <v>-</v>
      </c>
      <c r="BD35" s="282"/>
      <c r="BE35" s="282">
        <v>1</v>
      </c>
      <c r="BF35" s="282" t="str">
        <f>+IF(OR(P35="EXPORTABLE",P35="AMBOS"),(1/((1-AD35)*(1-Y35-Z35)))*(('VALORES CIF Y FOB'!AU34/AI35)),"-")</f>
        <v>-</v>
      </c>
      <c r="BG35" s="282" t="str">
        <f t="shared" si="9"/>
        <v>-</v>
      </c>
      <c r="BH35" s="282"/>
      <c r="BI35" s="282">
        <v>1</v>
      </c>
      <c r="BJ35" s="282" t="str">
        <f>+IF(OR(P35="IMPORTABLE",P35="AMBOS"),(1/((1+AC35)*(1+AA35+Z35)*(1+W35+X35)))*('VALORES CIF Y FOB'!AQ34/AI35),"-")</f>
        <v>-</v>
      </c>
      <c r="BK35" s="282" t="str">
        <f t="shared" si="10"/>
        <v>-</v>
      </c>
      <c r="BL35" s="282"/>
      <c r="BM35" s="282">
        <v>1</v>
      </c>
      <c r="BN35" s="282" t="str">
        <f>+IF(OR(P35="EXPORTABLE",P35="AMBOS"),(1/((1-AD35)*(1-Y35-Z35)))*('VALORES CIF Y FOB'!AY34/AI35),"-")</f>
        <v>-</v>
      </c>
      <c r="BO35" s="203" t="str">
        <f t="shared" si="11"/>
        <v>-</v>
      </c>
      <c r="BP35" s="204"/>
      <c r="BQ35" s="205">
        <v>1</v>
      </c>
      <c r="BR35" s="285">
        <f t="shared" si="0"/>
        <v>1</v>
      </c>
      <c r="BS35" s="109"/>
    </row>
    <row r="36" spans="1:74" ht="18" x14ac:dyDescent="0.2">
      <c r="A36" s="188" t="str">
        <f>+'VALORES CIF Y FOB'!A35</f>
        <v>Pollo en pie</v>
      </c>
      <c r="B36" s="189" t="str">
        <f>+'VALORES CIF Y FOB'!B35</f>
        <v>NP030</v>
      </c>
      <c r="C36" s="190"/>
      <c r="D36" s="191">
        <f>+'VALORES CIF Y FOB'!D35</f>
        <v>152.53167032774604</v>
      </c>
      <c r="E36" s="192">
        <f>+'VALORES CIF Y FOB'!E35</f>
        <v>1.2517054159356831E-2</v>
      </c>
      <c r="F36" s="192">
        <f>+'VALORES CIF Y FOB'!F35</f>
        <v>1.2517054159356831E-2</v>
      </c>
      <c r="G36" s="192">
        <f>+'VALORES CIF Y FOB'!G35</f>
        <v>1.1427051955351023E-2</v>
      </c>
      <c r="H36" s="192">
        <f>+'VALORES CIF Y FOB'!H35</f>
        <v>1.1571898029715526E-2</v>
      </c>
      <c r="I36" s="192">
        <f>+'VALORES CIF Y FOB'!I35</f>
        <v>-1.0900022040058084E-3</v>
      </c>
      <c r="J36" s="191" t="str">
        <f>+'VALORES CIF Y FOB'!J35</f>
        <v>AMBOS</v>
      </c>
      <c r="K36" s="191" t="str">
        <f>+'VALORES CIF Y FOB'!K35</f>
        <v>No transable</v>
      </c>
      <c r="L36" s="191">
        <f>+'VALORES CIF Y FOB'!L35</f>
        <v>1</v>
      </c>
      <c r="M36" s="191" t="str">
        <f>+'VALORES CIF Y FOB'!M35</f>
        <v>Transable</v>
      </c>
      <c r="N36" s="191">
        <f>+'VALORES CIF Y FOB'!N35</f>
        <v>1</v>
      </c>
      <c r="O36" s="193" t="str">
        <f>+'VALORES CIF Y FOB'!O35</f>
        <v>No Transable</v>
      </c>
      <c r="P36" s="194" t="str">
        <f>+'VALORES CIF Y FOB'!P35</f>
        <v>No Transable</v>
      </c>
      <c r="Q36" s="194">
        <f>+'VALORES CIF Y FOB'!Q35</f>
        <v>1</v>
      </c>
      <c r="R36" s="195">
        <f>+'VALORES CIF Y FOB'!R35</f>
        <v>1.2517054159356831E-2</v>
      </c>
      <c r="S36" s="195">
        <f>+'VALORES CIF Y FOB'!S35</f>
        <v>1.2517054159356831E-2</v>
      </c>
      <c r="T36" s="195">
        <f>+'VALORES CIF Y FOB'!T35</f>
        <v>1.1571898029715526E-2</v>
      </c>
      <c r="U36" s="195">
        <f>+'VALORES CIF Y FOB'!U35</f>
        <v>1.0900022040058084E-3</v>
      </c>
      <c r="V36" s="196"/>
      <c r="W36" s="197">
        <f>+'VALORES CIF Y FOB'!W35</f>
        <v>0</v>
      </c>
      <c r="X36" s="197">
        <f>+'VALORES CIF Y FOB'!X35</f>
        <v>0</v>
      </c>
      <c r="Y36" s="197">
        <f>+'VALORES CIF Y FOB'!Y35</f>
        <v>0</v>
      </c>
      <c r="Z36" s="197">
        <f>+'VALORES CIF Y FOB'!Z35</f>
        <v>0</v>
      </c>
      <c r="AA36" s="197">
        <f>+'VALORES CIF Y FOB'!AA35</f>
        <v>9.8208222874097387E-4</v>
      </c>
      <c r="AB36" s="195"/>
      <c r="AC36" s="197">
        <f>+'VALORES CIF Y FOB'!AC35</f>
        <v>0</v>
      </c>
      <c r="AD36" s="197">
        <f>+'VALORES CIF Y FOB'!AD35</f>
        <v>0</v>
      </c>
      <c r="AE36" s="197">
        <f>+'VALORES CIF Y FOB'!AE35</f>
        <v>0</v>
      </c>
      <c r="AF36" s="197">
        <f>+'VALORES CIF Y FOB'!AF35</f>
        <v>0</v>
      </c>
      <c r="AG36" s="196"/>
      <c r="AH36" s="198">
        <f t="shared" si="1"/>
        <v>1.06451132</v>
      </c>
      <c r="AI36" s="198">
        <f t="shared" si="2"/>
        <v>602.91999999999996</v>
      </c>
      <c r="AJ36" s="198">
        <f t="shared" si="3"/>
        <v>641.81516505439993</v>
      </c>
      <c r="AK36" s="199"/>
      <c r="AL36" s="200">
        <v>1</v>
      </c>
      <c r="AM36" s="281" t="str">
        <f>+IF(OR(P36="IMPORTABLE",P36="AMBOS"),((1/((1+AA36+Z36)*(1+W36+X36)))*(('VALORES CIF Y FOB'!BC35/AI36))),"-")</f>
        <v>-</v>
      </c>
      <c r="AN36" s="281">
        <f t="shared" si="4"/>
        <v>0</v>
      </c>
      <c r="AO36" s="281">
        <v>1</v>
      </c>
      <c r="AP36" s="281" t="str">
        <f>+IF(OR(P36="EXPORTABLE",P36="AMBOS"),(1/((1-Y36-Z36)))*(('VALORES CIF Y FOB'!BI35/AI36)),"-")</f>
        <v>-</v>
      </c>
      <c r="AQ36" s="281">
        <f t="shared" si="5"/>
        <v>0</v>
      </c>
      <c r="AR36" s="281">
        <v>1</v>
      </c>
      <c r="AS36" s="281" t="str">
        <f>+IF(OR(P36="IMPORTABLE",P36="AMBOS"),(1/((1+AC36)*(1+AA36+Z36)*(1+W36+X36)))*('VALORES CIF Y FOB'!BF35/AI36)*(1),"-")</f>
        <v>-</v>
      </c>
      <c r="AT36" s="281"/>
      <c r="AU36" s="281">
        <v>1</v>
      </c>
      <c r="AV36" s="281" t="str">
        <f>+IF(OR(P36="EXPORTABLE",P36="AMBOS"),(1/((1-AD36)*(1-Y36-Z36)))*('VALORES CIF Y FOB'!BL35/AI36)*(1),"-")</f>
        <v>-</v>
      </c>
      <c r="AW36" s="201"/>
      <c r="AX36" s="201">
        <v>1</v>
      </c>
      <c r="AY36" s="201">
        <f t="shared" si="12"/>
        <v>1</v>
      </c>
      <c r="AZ36" s="202">
        <f t="shared" si="7"/>
        <v>1</v>
      </c>
      <c r="BA36" s="203">
        <v>1</v>
      </c>
      <c r="BB36" s="282" t="str">
        <f>+IF(OR(P36="IMPORTABLE",P36="AMBOS"),(1/((1+AC36)*(1+AA36+Z36)*(1+W36+X36)))*(('VALORES CIF Y FOB'!AM35/AI36)),"-")</f>
        <v>-</v>
      </c>
      <c r="BC36" s="282" t="str">
        <f t="shared" si="8"/>
        <v>-</v>
      </c>
      <c r="BD36" s="282"/>
      <c r="BE36" s="282">
        <v>1</v>
      </c>
      <c r="BF36" s="282" t="str">
        <f>+IF(OR(P36="EXPORTABLE",P36="AMBOS"),(1/((1-AD36)*(1-Y36-Z36)))*(('VALORES CIF Y FOB'!AU35/AI36)),"-")</f>
        <v>-</v>
      </c>
      <c r="BG36" s="282" t="str">
        <f t="shared" si="9"/>
        <v>-</v>
      </c>
      <c r="BH36" s="282"/>
      <c r="BI36" s="282">
        <v>1</v>
      </c>
      <c r="BJ36" s="282" t="str">
        <f>+IF(OR(P36="IMPORTABLE",P36="AMBOS"),(1/((1+AC36)*(1+AA36+Z36)*(1+W36+X36)))*('VALORES CIF Y FOB'!AQ35/AI36),"-")</f>
        <v>-</v>
      </c>
      <c r="BK36" s="282" t="str">
        <f t="shared" si="10"/>
        <v>-</v>
      </c>
      <c r="BL36" s="282"/>
      <c r="BM36" s="282">
        <v>1</v>
      </c>
      <c r="BN36" s="282" t="str">
        <f>+IF(OR(P36="EXPORTABLE",P36="AMBOS"),(1/((1-AD36)*(1-Y36-Z36)))*('VALORES CIF Y FOB'!AY35/AI36),"-")</f>
        <v>-</v>
      </c>
      <c r="BO36" s="203" t="str">
        <f t="shared" si="11"/>
        <v>-</v>
      </c>
      <c r="BP36" s="204"/>
      <c r="BQ36" s="205">
        <v>1</v>
      </c>
      <c r="BR36" s="285">
        <f t="shared" si="0"/>
        <v>1</v>
      </c>
      <c r="BS36" s="109"/>
    </row>
    <row r="37" spans="1:74" ht="18" x14ac:dyDescent="0.2">
      <c r="A37" s="188" t="str">
        <f>+'VALORES CIF Y FOB'!A36</f>
        <v>Otros animales vivos</v>
      </c>
      <c r="B37" s="189" t="str">
        <f>+'VALORES CIF Y FOB'!B36</f>
        <v>NP031</v>
      </c>
      <c r="C37" s="190"/>
      <c r="D37" s="191">
        <f>+'VALORES CIF Y FOB'!D36</f>
        <v>-1357.1268267548317</v>
      </c>
      <c r="E37" s="192">
        <f>+'VALORES CIF Y FOB'!E36</f>
        <v>0.12444776574781459</v>
      </c>
      <c r="F37" s="192">
        <f>+'VALORES CIF Y FOB'!F36</f>
        <v>1.1921687205134245E-3</v>
      </c>
      <c r="G37" s="192">
        <f>+'VALORES CIF Y FOB'!G36</f>
        <v>0.42885802432091713</v>
      </c>
      <c r="H37" s="192">
        <f>+'VALORES CIF Y FOB'!H36</f>
        <v>0.48981432237130595</v>
      </c>
      <c r="I37" s="192">
        <f>+'VALORES CIF Y FOB'!I36</f>
        <v>0.30441025857310255</v>
      </c>
      <c r="J37" s="191" t="str">
        <f>+'VALORES CIF Y FOB'!J36</f>
        <v>EXPORTABLE</v>
      </c>
      <c r="K37" s="191" t="str">
        <f>+'VALORES CIF Y FOB'!K36</f>
        <v>Transable</v>
      </c>
      <c r="L37" s="191">
        <f>+'VALORES CIF Y FOB'!L36</f>
        <v>0</v>
      </c>
      <c r="M37" s="191" t="str">
        <f>+'VALORES CIF Y FOB'!M36</f>
        <v>Transable</v>
      </c>
      <c r="N37" s="191">
        <f>+'VALORES CIF Y FOB'!N36</f>
        <v>0</v>
      </c>
      <c r="O37" s="193" t="str">
        <f>+'VALORES CIF Y FOB'!O36</f>
        <v>Transable</v>
      </c>
      <c r="P37" s="194" t="str">
        <f>+'VALORES CIF Y FOB'!P36</f>
        <v>EXPORTABLE</v>
      </c>
      <c r="Q37" s="194">
        <f>+'VALORES CIF Y FOB'!Q36</f>
        <v>0</v>
      </c>
      <c r="R37" s="195">
        <f>+'VALORES CIF Y FOB'!R36</f>
        <v>0</v>
      </c>
      <c r="S37" s="195">
        <f>+'VALORES CIF Y FOB'!S36</f>
        <v>0</v>
      </c>
      <c r="T37" s="195">
        <f>+'VALORES CIF Y FOB'!T36</f>
        <v>0</v>
      </c>
      <c r="U37" s="195">
        <f>+'VALORES CIF Y FOB'!U36</f>
        <v>0</v>
      </c>
      <c r="V37" s="196"/>
      <c r="W37" s="197">
        <f>+'VALORES CIF Y FOB'!W36</f>
        <v>0</v>
      </c>
      <c r="X37" s="197">
        <f>+'VALORES CIF Y FOB'!X36</f>
        <v>0.10407101345362177</v>
      </c>
      <c r="Y37" s="197">
        <f>+'VALORES CIF Y FOB'!Y36</f>
        <v>0</v>
      </c>
      <c r="Z37" s="197">
        <f>+'VALORES CIF Y FOB'!Z36</f>
        <v>0</v>
      </c>
      <c r="AA37" s="197">
        <f>+'VALORES CIF Y FOB'!AA36</f>
        <v>2.1700392906012264E-2</v>
      </c>
      <c r="AB37" s="195"/>
      <c r="AC37" s="197">
        <f>+'VALORES CIF Y FOB'!AC36</f>
        <v>0</v>
      </c>
      <c r="AD37" s="197">
        <f>+'VALORES CIF Y FOB'!AD36</f>
        <v>0</v>
      </c>
      <c r="AE37" s="197">
        <f>+'VALORES CIF Y FOB'!AE36</f>
        <v>0</v>
      </c>
      <c r="AF37" s="197">
        <f>+'VALORES CIF Y FOB'!AF36</f>
        <v>0</v>
      </c>
      <c r="AG37" s="196"/>
      <c r="AH37" s="198">
        <f t="shared" si="1"/>
        <v>1.06451132</v>
      </c>
      <c r="AI37" s="198">
        <f t="shared" si="2"/>
        <v>602.91999999999996</v>
      </c>
      <c r="AJ37" s="198">
        <f t="shared" si="3"/>
        <v>641.81516505439993</v>
      </c>
      <c r="AK37" s="199"/>
      <c r="AL37" s="200">
        <v>1</v>
      </c>
      <c r="AM37" s="281" t="str">
        <f>+IF(OR(P37="IMPORTABLE",P37="AMBOS"),((1/((1+AA37+Z37)*(1+W37+X37)))*(('VALORES CIF Y FOB'!BC36/AI37))),"-")</f>
        <v>-</v>
      </c>
      <c r="AN37" s="281">
        <f t="shared" si="4"/>
        <v>0</v>
      </c>
      <c r="AO37" s="281">
        <v>1</v>
      </c>
      <c r="AP37" s="281">
        <f>+IF(OR(P37="EXPORTABLE",P37="AMBOS"),(1/((1-Y37-Z37)))*(('VALORES CIF Y FOB'!BI36/AI37)),"-")</f>
        <v>1.06451132</v>
      </c>
      <c r="AQ37" s="281">
        <f t="shared" si="5"/>
        <v>0</v>
      </c>
      <c r="AR37" s="281">
        <v>1</v>
      </c>
      <c r="AS37" s="281" t="str">
        <f>+IF(OR(P37="IMPORTABLE",P37="AMBOS"),(1/((1+AC37)*(1+AA37+Z37)*(1+W37+X37)))*('VALORES CIF Y FOB'!BF36/AI37)*(1),"-")</f>
        <v>-</v>
      </c>
      <c r="AT37" s="281"/>
      <c r="AU37" s="281">
        <v>1</v>
      </c>
      <c r="AV37" s="281">
        <f>+IF(OR(P37="EXPORTABLE",P37="AMBOS"),(1/((1-AD37)*(1-Y37-Z37)))*('VALORES CIF Y FOB'!BL36/AI37)*(1),"-")</f>
        <v>1.06451132</v>
      </c>
      <c r="AW37" s="201"/>
      <c r="AX37" s="201">
        <v>1</v>
      </c>
      <c r="AY37" s="201" t="str">
        <f t="shared" si="12"/>
        <v>-</v>
      </c>
      <c r="AZ37" s="202">
        <f t="shared" si="7"/>
        <v>0</v>
      </c>
      <c r="BA37" s="203">
        <v>1</v>
      </c>
      <c r="BB37" s="282" t="str">
        <f>+IF(OR(P37="IMPORTABLE",P37="AMBOS"),(1/((1+AC37)*(1+AA37+Z37)*(1+W37+X37)))*(('VALORES CIF Y FOB'!AM36/AI37)),"-")</f>
        <v>-</v>
      </c>
      <c r="BC37" s="282" t="str">
        <f t="shared" si="8"/>
        <v>-</v>
      </c>
      <c r="BD37" s="282"/>
      <c r="BE37" s="282">
        <v>1</v>
      </c>
      <c r="BF37" s="282">
        <f>+IF(OR(P37="EXPORTABLE",P37="AMBOS"),(1/((1-AD37)*(1-Y37-Z37)))*(('VALORES CIF Y FOB'!AU36/AI37)),"-")</f>
        <v>1.06451132</v>
      </c>
      <c r="BG37" s="282">
        <f t="shared" si="9"/>
        <v>1</v>
      </c>
      <c r="BH37" s="282"/>
      <c r="BI37" s="282">
        <v>1</v>
      </c>
      <c r="BJ37" s="282" t="str">
        <f>+IF(OR(P37="IMPORTABLE",P37="AMBOS"),(1/((1+AC37)*(1+AA37+Z37)*(1+W37+X37)))*('VALORES CIF Y FOB'!AQ36/AI37),"-")</f>
        <v>-</v>
      </c>
      <c r="BK37" s="282" t="str">
        <f t="shared" si="10"/>
        <v>-</v>
      </c>
      <c r="BL37" s="282"/>
      <c r="BM37" s="282">
        <v>1</v>
      </c>
      <c r="BN37" s="282">
        <f>+IF(OR(P37="EXPORTABLE",P37="AMBOS"),(1/((1-AD37)*(1-Y37-Z37)))*('VALORES CIF Y FOB'!AY36/AI37),"-")</f>
        <v>1.06451132</v>
      </c>
      <c r="BO37" s="203">
        <f t="shared" si="11"/>
        <v>1</v>
      </c>
      <c r="BP37" s="204"/>
      <c r="BQ37" s="205">
        <v>1</v>
      </c>
      <c r="BR37" s="285" t="str">
        <f t="shared" si="0"/>
        <v>-</v>
      </c>
      <c r="BS37" s="109"/>
    </row>
    <row r="38" spans="1:74" ht="18" x14ac:dyDescent="0.2">
      <c r="A38" s="188" t="str">
        <f>+'VALORES CIF Y FOB'!A37</f>
        <v>Huevos</v>
      </c>
      <c r="B38" s="189" t="str">
        <f>+'VALORES CIF Y FOB'!B37</f>
        <v>NP032</v>
      </c>
      <c r="C38" s="190"/>
      <c r="D38" s="191">
        <f>+'VALORES CIF Y FOB'!D37</f>
        <v>-3162.8156820589406</v>
      </c>
      <c r="E38" s="192">
        <f>+'VALORES CIF Y FOB'!E37</f>
        <v>1.1151176377947903E-2</v>
      </c>
      <c r="F38" s="192">
        <f>+'VALORES CIF Y FOB'!F37</f>
        <v>1.2773232073434299E-3</v>
      </c>
      <c r="G38" s="192">
        <f>+'VALORES CIF Y FOB'!G37</f>
        <v>6.5290098733639529E-2</v>
      </c>
      <c r="H38" s="192">
        <f>+'VALORES CIF Y FOB'!H37</f>
        <v>6.6026370435966722E-2</v>
      </c>
      <c r="I38" s="192">
        <f>+'VALORES CIF Y FOB'!I37</f>
        <v>5.4138922355691621E-2</v>
      </c>
      <c r="J38" s="191" t="str">
        <f>+'VALORES CIF Y FOB'!J37</f>
        <v>EXPORTABLE</v>
      </c>
      <c r="K38" s="191" t="str">
        <f>+'VALORES CIF Y FOB'!K37</f>
        <v>No transable</v>
      </c>
      <c r="L38" s="191">
        <f>+'VALORES CIF Y FOB'!L37</f>
        <v>1</v>
      </c>
      <c r="M38" s="191" t="str">
        <f>+'VALORES CIF Y FOB'!M37</f>
        <v>Transable</v>
      </c>
      <c r="N38" s="191">
        <f>+'VALORES CIF Y FOB'!N37</f>
        <v>0</v>
      </c>
      <c r="O38" s="193" t="str">
        <f>+'VALORES CIF Y FOB'!O37</f>
        <v>Transable</v>
      </c>
      <c r="P38" s="194" t="str">
        <f>+'VALORES CIF Y FOB'!P37</f>
        <v>EXPORTABLE</v>
      </c>
      <c r="Q38" s="194">
        <f>+'VALORES CIF Y FOB'!Q37</f>
        <v>0</v>
      </c>
      <c r="R38" s="195">
        <f>+'VALORES CIF Y FOB'!R37</f>
        <v>0</v>
      </c>
      <c r="S38" s="195">
        <f>+'VALORES CIF Y FOB'!S37</f>
        <v>0</v>
      </c>
      <c r="T38" s="195">
        <f>+'VALORES CIF Y FOB'!T37</f>
        <v>0</v>
      </c>
      <c r="U38" s="195">
        <f>+'VALORES CIF Y FOB'!U37</f>
        <v>0</v>
      </c>
      <c r="V38" s="196"/>
      <c r="W38" s="197">
        <f>+'VALORES CIF Y FOB'!W37</f>
        <v>0</v>
      </c>
      <c r="X38" s="197">
        <f>+'VALORES CIF Y FOB'!X37</f>
        <v>1.5789430737681121E-4</v>
      </c>
      <c r="Y38" s="197">
        <f>+'VALORES CIF Y FOB'!Y37</f>
        <v>0</v>
      </c>
      <c r="Z38" s="197">
        <f>+'VALORES CIF Y FOB'!Z37</f>
        <v>0</v>
      </c>
      <c r="AA38" s="197">
        <f>+'VALORES CIF Y FOB'!AA37</f>
        <v>5.2892266742940897E-4</v>
      </c>
      <c r="AB38" s="195"/>
      <c r="AC38" s="197">
        <f>+'VALORES CIF Y FOB'!AC37</f>
        <v>6.0419036117630046E-4</v>
      </c>
      <c r="AD38" s="197">
        <f>+'VALORES CIF Y FOB'!AD37</f>
        <v>4.9145065184880848E-3</v>
      </c>
      <c r="AE38" s="197">
        <f>+'VALORES CIF Y FOB'!AE37</f>
        <v>0.34860984245248677</v>
      </c>
      <c r="AF38" s="197">
        <f>+'VALORES CIF Y FOB'!AF37</f>
        <v>0.34472909646464928</v>
      </c>
      <c r="AG38" s="196"/>
      <c r="AH38" s="198">
        <f t="shared" si="1"/>
        <v>1.06451132</v>
      </c>
      <c r="AI38" s="198">
        <f t="shared" si="2"/>
        <v>602.91999999999996</v>
      </c>
      <c r="AJ38" s="198">
        <f t="shared" si="3"/>
        <v>641.81516505439993</v>
      </c>
      <c r="AK38" s="199"/>
      <c r="AL38" s="200">
        <v>1</v>
      </c>
      <c r="AM38" s="281" t="str">
        <f>+IF(OR(P38="IMPORTABLE",P38="AMBOS"),((1/((1+AA38+Z38)*(1+W38+X38)))*(('VALORES CIF Y FOB'!BC37/AI38))),"-")</f>
        <v>-</v>
      </c>
      <c r="AN38" s="281">
        <f t="shared" si="4"/>
        <v>0</v>
      </c>
      <c r="AO38" s="281">
        <v>1</v>
      </c>
      <c r="AP38" s="281">
        <f>+IF(OR(P38="EXPORTABLE",P38="AMBOS"),(1/((1-Y38-Z38)))*(('VALORES CIF Y FOB'!BI37/AI38)),"-")</f>
        <v>1.0592797721788556</v>
      </c>
      <c r="AQ38" s="281">
        <f t="shared" si="5"/>
        <v>0</v>
      </c>
      <c r="AR38" s="281">
        <v>1</v>
      </c>
      <c r="AS38" s="281" t="str">
        <f>+IF(OR(P38="IMPORTABLE",P38="AMBOS"),(1/((1+AC38)*(1+AA38+Z38)*(1+W38+X38)))*('VALORES CIF Y FOB'!BF37/AI38)*(1),"-")</f>
        <v>-</v>
      </c>
      <c r="AT38" s="281"/>
      <c r="AU38" s="281">
        <v>1</v>
      </c>
      <c r="AV38" s="281">
        <f>+IF(OR(P38="EXPORTABLE",P38="AMBOS"),(1/((1-AD38)*(1-Y38-Z38)))*('VALORES CIF Y FOB'!BL37/AI38)*(1),"-")</f>
        <v>1.4374432198066407</v>
      </c>
      <c r="AW38" s="201"/>
      <c r="AX38" s="201">
        <v>1</v>
      </c>
      <c r="AY38" s="201" t="str">
        <f t="shared" si="12"/>
        <v>-</v>
      </c>
      <c r="AZ38" s="202">
        <f t="shared" si="7"/>
        <v>0</v>
      </c>
      <c r="BA38" s="203">
        <v>1</v>
      </c>
      <c r="BB38" s="282" t="str">
        <f>+IF(OR(P38="IMPORTABLE",P38="AMBOS"),(1/((1+AC38)*(1+AA38+Z38)*(1+W38+X38)))*(('VALORES CIF Y FOB'!AM37/AI38)),"-")</f>
        <v>-</v>
      </c>
      <c r="BC38" s="282" t="str">
        <f t="shared" si="8"/>
        <v>-</v>
      </c>
      <c r="BD38" s="282"/>
      <c r="BE38" s="282">
        <v>1</v>
      </c>
      <c r="BF38" s="282">
        <f>+IF(OR(P38="EXPORTABLE",P38="AMBOS"),(1/((1-AD38)*(1-Y38-Z38)))*(('VALORES CIF Y FOB'!AU37/AI38)),"-")</f>
        <v>1.0648299270993227</v>
      </c>
      <c r="BG38" s="282">
        <f t="shared" si="9"/>
        <v>1.0002992989302573</v>
      </c>
      <c r="BH38" s="282"/>
      <c r="BI38" s="282">
        <v>1</v>
      </c>
      <c r="BJ38" s="282" t="str">
        <f>+IF(OR(P38="IMPORTABLE",P38="AMBOS"),(1/((1+AC38)*(1+AA38+Z38)*(1+W38+X38)))*('VALORES CIF Y FOB'!AQ37/AI38),"-")</f>
        <v>-</v>
      </c>
      <c r="BK38" s="282" t="str">
        <f t="shared" si="10"/>
        <v>-</v>
      </c>
      <c r="BL38" s="282"/>
      <c r="BM38" s="282">
        <v>1</v>
      </c>
      <c r="BN38" s="282">
        <f>+IF(OR(P38="EXPORTABLE",P38="AMBOS"),(1/((1-AD38)*(1-Y38-Z38)))*('VALORES CIF Y FOB'!AY37/AI38),"-")</f>
        <v>1.4151614762336622</v>
      </c>
      <c r="BO38" s="203">
        <f t="shared" si="11"/>
        <v>1.3294001197034355</v>
      </c>
      <c r="BP38" s="204"/>
      <c r="BQ38" s="205">
        <v>1</v>
      </c>
      <c r="BR38" s="285" t="str">
        <f t="shared" si="0"/>
        <v>-</v>
      </c>
      <c r="BS38" s="109"/>
    </row>
    <row r="39" spans="1:74" ht="18" x14ac:dyDescent="0.2">
      <c r="A39" s="188" t="str">
        <f>+'VALORES CIF Y FOB'!A38</f>
        <v>Leche cruda</v>
      </c>
      <c r="B39" s="189" t="str">
        <f>+'VALORES CIF Y FOB'!B38</f>
        <v>NP033</v>
      </c>
      <c r="C39" s="190"/>
      <c r="D39" s="191">
        <f>+'VALORES CIF Y FOB'!D38</f>
        <v>0</v>
      </c>
      <c r="E39" s="192">
        <f>+'VALORES CIF Y FOB'!E38</f>
        <v>0</v>
      </c>
      <c r="F39" s="192">
        <f>+'VALORES CIF Y FOB'!F38</f>
        <v>0</v>
      </c>
      <c r="G39" s="192">
        <f>+'VALORES CIF Y FOB'!G38</f>
        <v>0</v>
      </c>
      <c r="H39" s="192">
        <f>+'VALORES CIF Y FOB'!H38</f>
        <v>0</v>
      </c>
      <c r="I39" s="192">
        <f>+'VALORES CIF Y FOB'!I38</f>
        <v>0</v>
      </c>
      <c r="J39" s="191" t="str">
        <f>+'VALORES CIF Y FOB'!J38</f>
        <v>AMBOS</v>
      </c>
      <c r="K39" s="191" t="str">
        <f>+'VALORES CIF Y FOB'!K38</f>
        <v>No transable</v>
      </c>
      <c r="L39" s="191">
        <f>+'VALORES CIF Y FOB'!L38</f>
        <v>1</v>
      </c>
      <c r="M39" s="191" t="str">
        <f>+'VALORES CIF Y FOB'!M38</f>
        <v>Transable</v>
      </c>
      <c r="N39" s="191">
        <f>+'VALORES CIF Y FOB'!N38</f>
        <v>1</v>
      </c>
      <c r="O39" s="193" t="str">
        <f>+'VALORES CIF Y FOB'!O38</f>
        <v>No Transable</v>
      </c>
      <c r="P39" s="194" t="str">
        <f>+'VALORES CIF Y FOB'!P38</f>
        <v>No Transable</v>
      </c>
      <c r="Q39" s="194">
        <f>+'VALORES CIF Y FOB'!Q38</f>
        <v>1</v>
      </c>
      <c r="R39" s="195">
        <f>+'VALORES CIF Y FOB'!R38</f>
        <v>0</v>
      </c>
      <c r="S39" s="195">
        <f>+'VALORES CIF Y FOB'!S38</f>
        <v>0</v>
      </c>
      <c r="T39" s="195">
        <f>+'VALORES CIF Y FOB'!T38</f>
        <v>0</v>
      </c>
      <c r="U39" s="195">
        <f>+'VALORES CIF Y FOB'!U38</f>
        <v>0</v>
      </c>
      <c r="V39" s="196"/>
      <c r="W39" s="197">
        <f>+'VALORES CIF Y FOB'!W38</f>
        <v>0</v>
      </c>
      <c r="X39" s="197">
        <f>+'VALORES CIF Y FOB'!X38</f>
        <v>0</v>
      </c>
      <c r="Y39" s="197">
        <f>+'VALORES CIF Y FOB'!Y38</f>
        <v>0</v>
      </c>
      <c r="Z39" s="197">
        <f>+'VALORES CIF Y FOB'!Z38</f>
        <v>0</v>
      </c>
      <c r="AA39" s="197">
        <f>+'VALORES CIF Y FOB'!AA38</f>
        <v>0</v>
      </c>
      <c r="AB39" s="195"/>
      <c r="AC39" s="197">
        <f>+'VALORES CIF Y FOB'!AC38</f>
        <v>0</v>
      </c>
      <c r="AD39" s="197">
        <f>+'VALORES CIF Y FOB'!AD38</f>
        <v>0</v>
      </c>
      <c r="AE39" s="197">
        <f>+'VALORES CIF Y FOB'!AE38</f>
        <v>5.1616454543171493E-3</v>
      </c>
      <c r="AF39" s="197">
        <f>+'VALORES CIF Y FOB'!AF38</f>
        <v>5.1616454543171502E-3</v>
      </c>
      <c r="AG39" s="196"/>
      <c r="AH39" s="198">
        <f t="shared" si="1"/>
        <v>1.06451132</v>
      </c>
      <c r="AI39" s="198">
        <f t="shared" si="2"/>
        <v>602.91999999999996</v>
      </c>
      <c r="AJ39" s="198">
        <f t="shared" si="3"/>
        <v>641.81516505439993</v>
      </c>
      <c r="AK39" s="199"/>
      <c r="AL39" s="200">
        <v>1</v>
      </c>
      <c r="AM39" s="281" t="str">
        <f>+IF(OR(P39="IMPORTABLE",P39="AMBOS"),((1/((1+AA39+Z39)*(1+W39+X39)))*(('VALORES CIF Y FOB'!BC38/AI39))),"-")</f>
        <v>-</v>
      </c>
      <c r="AN39" s="281">
        <f t="shared" si="4"/>
        <v>0</v>
      </c>
      <c r="AO39" s="281">
        <v>1</v>
      </c>
      <c r="AP39" s="281" t="str">
        <f>+IF(OR(P39="EXPORTABLE",P39="AMBOS"),(1/((1-Y39-Z39)))*(('VALORES CIF Y FOB'!BI38/AI39)),"-")</f>
        <v>-</v>
      </c>
      <c r="AQ39" s="281">
        <f t="shared" si="5"/>
        <v>0</v>
      </c>
      <c r="AR39" s="281">
        <v>1</v>
      </c>
      <c r="AS39" s="281" t="str">
        <f>+IF(OR(P39="IMPORTABLE",P39="AMBOS"),(1/((1+AC39)*(1+AA39+Z39)*(1+W39+X39)))*('VALORES CIF Y FOB'!BF38/AI39)*(1),"-")</f>
        <v>-</v>
      </c>
      <c r="AT39" s="281"/>
      <c r="AU39" s="281">
        <v>1</v>
      </c>
      <c r="AV39" s="281" t="str">
        <f>+IF(OR(P39="EXPORTABLE",P39="AMBOS"),(1/((1-AD39)*(1-Y39-Z39)))*('VALORES CIF Y FOB'!BL38/AI39)*(1),"-")</f>
        <v>-</v>
      </c>
      <c r="AW39" s="201"/>
      <c r="AX39" s="201">
        <v>1</v>
      </c>
      <c r="AY39" s="201">
        <f t="shared" si="12"/>
        <v>0.99486486031608967</v>
      </c>
      <c r="AZ39" s="202">
        <f t="shared" si="7"/>
        <v>0</v>
      </c>
      <c r="BA39" s="203">
        <v>1</v>
      </c>
      <c r="BB39" s="282" t="str">
        <f>+IF(OR(P39="IMPORTABLE",P39="AMBOS"),(1/((1+AC39)*(1+AA39+Z39)*(1+W39+X39)))*(('VALORES CIF Y FOB'!AM38/AI39)),"-")</f>
        <v>-</v>
      </c>
      <c r="BC39" s="282" t="str">
        <f t="shared" si="8"/>
        <v>-</v>
      </c>
      <c r="BD39" s="282"/>
      <c r="BE39" s="282">
        <v>1</v>
      </c>
      <c r="BF39" s="282" t="str">
        <f>+IF(OR(P39="EXPORTABLE",P39="AMBOS"),(1/((1-AD39)*(1-Y39-Z39)))*(('VALORES CIF Y FOB'!AU38/AI39)),"-")</f>
        <v>-</v>
      </c>
      <c r="BG39" s="282" t="str">
        <f t="shared" si="9"/>
        <v>-</v>
      </c>
      <c r="BH39" s="282"/>
      <c r="BI39" s="282">
        <v>1</v>
      </c>
      <c r="BJ39" s="282" t="str">
        <f>+IF(OR(P39="IMPORTABLE",P39="AMBOS"),(1/((1+AC39)*(1+AA39+Z39)*(1+W39+X39)))*('VALORES CIF Y FOB'!AQ38/AI39),"-")</f>
        <v>-</v>
      </c>
      <c r="BK39" s="282" t="str">
        <f t="shared" si="10"/>
        <v>-</v>
      </c>
      <c r="BL39" s="282"/>
      <c r="BM39" s="282">
        <v>1</v>
      </c>
      <c r="BN39" s="282" t="str">
        <f>+IF(OR(P39="EXPORTABLE",P39="AMBOS"),(1/((1-AD39)*(1-Y39-Z39)))*('VALORES CIF Y FOB'!AY38/AI39),"-")</f>
        <v>-</v>
      </c>
      <c r="BO39" s="203" t="str">
        <f t="shared" si="11"/>
        <v>-</v>
      </c>
      <c r="BP39" s="204"/>
      <c r="BQ39" s="205">
        <v>1</v>
      </c>
      <c r="BR39" s="285">
        <f t="shared" ref="BR39:BR70" si="13">IF(P39="No transable",1/((1+W39+X39+Z39)*(1+AE39)),"-")</f>
        <v>0.99486486031608967</v>
      </c>
      <c r="BS39" s="109"/>
    </row>
    <row r="40" spans="1:74" ht="18" x14ac:dyDescent="0.2">
      <c r="A40" s="188" t="str">
        <f>+'VALORES CIF Y FOB'!A39</f>
        <v>Otros productos animales n.c.p.</v>
      </c>
      <c r="B40" s="189" t="str">
        <f>+'VALORES CIF Y FOB'!B39</f>
        <v>NP034</v>
      </c>
      <c r="C40" s="190"/>
      <c r="D40" s="191">
        <f>+'VALORES CIF Y FOB'!D39</f>
        <v>138.38011962515372</v>
      </c>
      <c r="E40" s="192">
        <f>+'VALORES CIF Y FOB'!E39</f>
        <v>4.6922262697469588E-2</v>
      </c>
      <c r="F40" s="192">
        <f>+'VALORES CIF Y FOB'!F39</f>
        <v>2.188875861879843E-2</v>
      </c>
      <c r="G40" s="192">
        <f>+'VALORES CIF Y FOB'!G39</f>
        <v>5.7382826655744655E-4</v>
      </c>
      <c r="H40" s="192">
        <f>+'VALORES CIF Y FOB'!H39</f>
        <v>6.0207918420331259E-4</v>
      </c>
      <c r="I40" s="192">
        <f>+'VALORES CIF Y FOB'!I39</f>
        <v>-4.6348434430912147E-2</v>
      </c>
      <c r="J40" s="191" t="str">
        <f>+'VALORES CIF Y FOB'!J39</f>
        <v>AMBOS</v>
      </c>
      <c r="K40" s="191" t="str">
        <f>+'VALORES CIF Y FOB'!K39</f>
        <v>No transable</v>
      </c>
      <c r="L40" s="191">
        <f>+'VALORES CIF Y FOB'!L39</f>
        <v>1</v>
      </c>
      <c r="M40" s="191" t="str">
        <f>+'VALORES CIF Y FOB'!M39</f>
        <v>Transable</v>
      </c>
      <c r="N40" s="191">
        <f>+'VALORES CIF Y FOB'!N39</f>
        <v>1</v>
      </c>
      <c r="O40" s="193" t="str">
        <f>+'VALORES CIF Y FOB'!O39</f>
        <v>No Transable</v>
      </c>
      <c r="P40" s="194" t="str">
        <f>+'VALORES CIF Y FOB'!P39</f>
        <v>No Transable</v>
      </c>
      <c r="Q40" s="194">
        <f>+'VALORES CIF Y FOB'!Q39</f>
        <v>1</v>
      </c>
      <c r="R40" s="195">
        <f>+'VALORES CIF Y FOB'!R39</f>
        <v>4.6922262697469588E-2</v>
      </c>
      <c r="S40" s="195">
        <f>+'VALORES CIF Y FOB'!S39</f>
        <v>2.188875861879843E-2</v>
      </c>
      <c r="T40" s="195">
        <f>+'VALORES CIF Y FOB'!T39</f>
        <v>6.0207918420331259E-4</v>
      </c>
      <c r="U40" s="195">
        <f>+'VALORES CIF Y FOB'!U39</f>
        <v>4.6348434430912147E-2</v>
      </c>
      <c r="V40" s="196"/>
      <c r="W40" s="197">
        <f>+'VALORES CIF Y FOB'!W39</f>
        <v>0</v>
      </c>
      <c r="X40" s="197">
        <f>+'VALORES CIF Y FOB'!X39</f>
        <v>4.008647116506808E-8</v>
      </c>
      <c r="Y40" s="197">
        <f>+'VALORES CIF Y FOB'!Y39</f>
        <v>0</v>
      </c>
      <c r="Z40" s="197">
        <f>+'VALORES CIF Y FOB'!Z39</f>
        <v>0</v>
      </c>
      <c r="AA40" s="197">
        <f>+'VALORES CIF Y FOB'!AA39</f>
        <v>7.3803265137152129E-4</v>
      </c>
      <c r="AB40" s="195"/>
      <c r="AC40" s="197">
        <f>+'VALORES CIF Y FOB'!AC39</f>
        <v>0</v>
      </c>
      <c r="AD40" s="197">
        <f>+'VALORES CIF Y FOB'!AD39</f>
        <v>0</v>
      </c>
      <c r="AE40" s="197">
        <f>+'VALORES CIF Y FOB'!AE39</f>
        <v>0</v>
      </c>
      <c r="AF40" s="197">
        <f>+'VALORES CIF Y FOB'!AF39</f>
        <v>0</v>
      </c>
      <c r="AG40" s="196"/>
      <c r="AH40" s="198">
        <f t="shared" si="1"/>
        <v>1.06451132</v>
      </c>
      <c r="AI40" s="198">
        <f t="shared" si="2"/>
        <v>602.91999999999996</v>
      </c>
      <c r="AJ40" s="198">
        <f t="shared" si="3"/>
        <v>641.81516505439993</v>
      </c>
      <c r="AK40" s="199"/>
      <c r="AL40" s="200">
        <v>1</v>
      </c>
      <c r="AM40" s="281" t="str">
        <f>+IF(OR(P40="IMPORTABLE",P40="AMBOS"),((1/((1+AA40+Z40)*(1+W40+X40)))*(('VALORES CIF Y FOB'!BC39/AI40))),"-")</f>
        <v>-</v>
      </c>
      <c r="AN40" s="281">
        <f t="shared" si="4"/>
        <v>0</v>
      </c>
      <c r="AO40" s="281">
        <v>1</v>
      </c>
      <c r="AP40" s="281" t="str">
        <f>+IF(OR(P40="EXPORTABLE",P40="AMBOS"),(1/((1-Y40-Z40)))*(('VALORES CIF Y FOB'!BI39/AI40)),"-")</f>
        <v>-</v>
      </c>
      <c r="AQ40" s="281">
        <f t="shared" si="5"/>
        <v>0</v>
      </c>
      <c r="AR40" s="281">
        <v>1</v>
      </c>
      <c r="AS40" s="281" t="str">
        <f>+IF(OR(P40="IMPORTABLE",P40="AMBOS"),(1/((1+AC40)*(1+AA40+Z40)*(1+W40+X40)))*('VALORES CIF Y FOB'!BF39/AI40)*(1),"-")</f>
        <v>-</v>
      </c>
      <c r="AT40" s="281"/>
      <c r="AU40" s="281">
        <v>1</v>
      </c>
      <c r="AV40" s="281" t="str">
        <f>+IF(OR(P40="EXPORTABLE",P40="AMBOS"),(1/((1-AD40)*(1-Y40-Z40)))*('VALORES CIF Y FOB'!BL39/AI40)*(1),"-")</f>
        <v>-</v>
      </c>
      <c r="AW40" s="201"/>
      <c r="AX40" s="201">
        <v>1</v>
      </c>
      <c r="AY40" s="201">
        <f t="shared" si="12"/>
        <v>0.9999999599135303</v>
      </c>
      <c r="AZ40" s="202">
        <f t="shared" si="7"/>
        <v>0</v>
      </c>
      <c r="BA40" s="203">
        <v>1</v>
      </c>
      <c r="BB40" s="282" t="str">
        <f>+IF(OR(P40="IMPORTABLE",P40="AMBOS"),(1/((1+AC40)*(1+AA40+Z40)*(1+W40+X40)))*(('VALORES CIF Y FOB'!AM39/AI40)),"-")</f>
        <v>-</v>
      </c>
      <c r="BC40" s="282" t="str">
        <f t="shared" si="8"/>
        <v>-</v>
      </c>
      <c r="BD40" s="282"/>
      <c r="BE40" s="282">
        <v>1</v>
      </c>
      <c r="BF40" s="282" t="str">
        <f>+IF(OR(P40="EXPORTABLE",P40="AMBOS"),(1/((1-AD40)*(1-Y40-Z40)))*(('VALORES CIF Y FOB'!AU39/AI40)),"-")</f>
        <v>-</v>
      </c>
      <c r="BG40" s="282" t="str">
        <f t="shared" si="9"/>
        <v>-</v>
      </c>
      <c r="BH40" s="282"/>
      <c r="BI40" s="282">
        <v>1</v>
      </c>
      <c r="BJ40" s="282" t="str">
        <f>+IF(OR(P40="IMPORTABLE",P40="AMBOS"),(1/((1+AC40)*(1+AA40+Z40)*(1+W40+X40)))*('VALORES CIF Y FOB'!AQ39/AI40),"-")</f>
        <v>-</v>
      </c>
      <c r="BK40" s="282" t="str">
        <f t="shared" si="10"/>
        <v>-</v>
      </c>
      <c r="BL40" s="282"/>
      <c r="BM40" s="282">
        <v>1</v>
      </c>
      <c r="BN40" s="282" t="str">
        <f>+IF(OR(P40="EXPORTABLE",P40="AMBOS"),(1/((1-AD40)*(1-Y40-Z40)))*('VALORES CIF Y FOB'!AY39/AI40),"-")</f>
        <v>-</v>
      </c>
      <c r="BO40" s="203" t="str">
        <f t="shared" si="11"/>
        <v>-</v>
      </c>
      <c r="BP40" s="204"/>
      <c r="BQ40" s="205">
        <v>1</v>
      </c>
      <c r="BR40" s="285">
        <f t="shared" si="13"/>
        <v>0.9999999599135303</v>
      </c>
      <c r="BS40" s="110"/>
      <c r="BT40" s="130"/>
      <c r="BU40" s="130"/>
      <c r="BV40" s="130"/>
    </row>
    <row r="41" spans="1:74" ht="18" x14ac:dyDescent="0.2">
      <c r="A41" s="188" t="str">
        <f>+'VALORES CIF Y FOB'!A40</f>
        <v>Servicios de apoyo a la agricultura, la ganadería y actividades postcosecha</v>
      </c>
      <c r="B41" s="189" t="str">
        <f>+'VALORES CIF Y FOB'!B40</f>
        <v>NP035</v>
      </c>
      <c r="C41" s="190"/>
      <c r="D41" s="191">
        <f>+'VALORES CIF Y FOB'!D40</f>
        <v>0</v>
      </c>
      <c r="E41" s="192">
        <f>+'VALORES CIF Y FOB'!E40</f>
        <v>0</v>
      </c>
      <c r="F41" s="192">
        <f>+'VALORES CIF Y FOB'!F40</f>
        <v>0</v>
      </c>
      <c r="G41" s="192">
        <f>+'VALORES CIF Y FOB'!G40</f>
        <v>0</v>
      </c>
      <c r="H41" s="192">
        <f>+'VALORES CIF Y FOB'!H40</f>
        <v>0</v>
      </c>
      <c r="I41" s="192">
        <f>+'VALORES CIF Y FOB'!I40</f>
        <v>0</v>
      </c>
      <c r="J41" s="191" t="str">
        <f>+'VALORES CIF Y FOB'!J40</f>
        <v>AMBOS</v>
      </c>
      <c r="K41" s="191" t="str">
        <f>+'VALORES CIF Y FOB'!K40</f>
        <v>No transable</v>
      </c>
      <c r="L41" s="191">
        <f>+'VALORES CIF Y FOB'!L40</f>
        <v>0</v>
      </c>
      <c r="M41" s="191" t="str">
        <f>+'VALORES CIF Y FOB'!M40</f>
        <v>No transable</v>
      </c>
      <c r="N41" s="191">
        <f>+'VALORES CIF Y FOB'!N40</f>
        <v>1</v>
      </c>
      <c r="O41" s="193" t="str">
        <f>+'VALORES CIF Y FOB'!O40</f>
        <v>No transable</v>
      </c>
      <c r="P41" s="194" t="str">
        <f>+'VALORES CIF Y FOB'!P40</f>
        <v>No transable</v>
      </c>
      <c r="Q41" s="194">
        <f>+'VALORES CIF Y FOB'!Q40</f>
        <v>1</v>
      </c>
      <c r="R41" s="195">
        <f>+'VALORES CIF Y FOB'!R40</f>
        <v>0</v>
      </c>
      <c r="S41" s="195">
        <f>+'VALORES CIF Y FOB'!S40</f>
        <v>0</v>
      </c>
      <c r="T41" s="195">
        <f>+'VALORES CIF Y FOB'!T40</f>
        <v>0</v>
      </c>
      <c r="U41" s="195">
        <f>+'VALORES CIF Y FOB'!U40</f>
        <v>0</v>
      </c>
      <c r="V41" s="196"/>
      <c r="W41" s="197">
        <f>+'VALORES CIF Y FOB'!W40</f>
        <v>0</v>
      </c>
      <c r="X41" s="197">
        <f>+'VALORES CIF Y FOB'!X40</f>
        <v>0</v>
      </c>
      <c r="Y41" s="197">
        <f>+'VALORES CIF Y FOB'!Y40</f>
        <v>0</v>
      </c>
      <c r="Z41" s="197">
        <f>+'VALORES CIF Y FOB'!Z40</f>
        <v>0</v>
      </c>
      <c r="AA41" s="197">
        <f>+'VALORES CIF Y FOB'!AA40</f>
        <v>0</v>
      </c>
      <c r="AB41" s="195"/>
      <c r="AC41" s="197">
        <f>+'VALORES CIF Y FOB'!AC40</f>
        <v>0</v>
      </c>
      <c r="AD41" s="197">
        <f>+'VALORES CIF Y FOB'!AD40</f>
        <v>0</v>
      </c>
      <c r="AE41" s="197">
        <f>+'VALORES CIF Y FOB'!AE40</f>
        <v>0</v>
      </c>
      <c r="AF41" s="197">
        <f>+'VALORES CIF Y FOB'!AF40</f>
        <v>0</v>
      </c>
      <c r="AG41" s="196"/>
      <c r="AH41" s="198">
        <f t="shared" si="1"/>
        <v>1.06451132</v>
      </c>
      <c r="AI41" s="198">
        <f t="shared" si="2"/>
        <v>602.91999999999996</v>
      </c>
      <c r="AJ41" s="198">
        <f t="shared" si="3"/>
        <v>641.81516505439993</v>
      </c>
      <c r="AK41" s="199"/>
      <c r="AL41" s="200">
        <v>1</v>
      </c>
      <c r="AM41" s="281" t="str">
        <f>+IF(OR(P41="IMPORTABLE",P41="AMBOS"),((1/((1+AA41+Z41)*(1+W41+X41)))*(('VALORES CIF Y FOB'!BC40/AI41))),"-")</f>
        <v>-</v>
      </c>
      <c r="AN41" s="281">
        <f t="shared" si="4"/>
        <v>0</v>
      </c>
      <c r="AO41" s="281">
        <v>1</v>
      </c>
      <c r="AP41" s="281" t="str">
        <f>+IF(OR(P41="EXPORTABLE",P41="AMBOS"),(1/((1-Y41-Z41)))*(('VALORES CIF Y FOB'!BI40/AI41)),"-")</f>
        <v>-</v>
      </c>
      <c r="AQ41" s="281">
        <f t="shared" si="5"/>
        <v>0</v>
      </c>
      <c r="AR41" s="281">
        <v>1</v>
      </c>
      <c r="AS41" s="281" t="str">
        <f>+IF(OR(P41="IMPORTABLE",P41="AMBOS"),(1/((1+AC41)*(1+AA41+Z41)*(1+W41+X41)))*('VALORES CIF Y FOB'!BF40/AI41)*(1),"-")</f>
        <v>-</v>
      </c>
      <c r="AT41" s="281"/>
      <c r="AU41" s="281">
        <v>1</v>
      </c>
      <c r="AV41" s="281" t="str">
        <f>+IF(OR(P41="EXPORTABLE",P41="AMBOS"),(1/((1-AD41)*(1-Y41-Z41)))*('VALORES CIF Y FOB'!BL40/AI41)*(1),"-")</f>
        <v>-</v>
      </c>
      <c r="AW41" s="201"/>
      <c r="AX41" s="201">
        <v>1</v>
      </c>
      <c r="AY41" s="201">
        <f t="shared" si="12"/>
        <v>1</v>
      </c>
      <c r="AZ41" s="202">
        <f t="shared" si="7"/>
        <v>1</v>
      </c>
      <c r="BA41" s="203">
        <v>1</v>
      </c>
      <c r="BB41" s="282" t="str">
        <f>+IF(OR(P41="IMPORTABLE",P41="AMBOS"),(1/((1+AC41)*(1+AA41+Z41)*(1+W41+X41)))*(('VALORES CIF Y FOB'!AM40/AI41)),"-")</f>
        <v>-</v>
      </c>
      <c r="BC41" s="282" t="str">
        <f t="shared" si="8"/>
        <v>-</v>
      </c>
      <c r="BD41" s="282"/>
      <c r="BE41" s="282">
        <v>1</v>
      </c>
      <c r="BF41" s="282" t="str">
        <f>+IF(OR(P41="EXPORTABLE",P41="AMBOS"),(1/((1-AD41)*(1-Y41-Z41)))*(('VALORES CIF Y FOB'!AU40/AI41)),"-")</f>
        <v>-</v>
      </c>
      <c r="BG41" s="282" t="str">
        <f t="shared" si="9"/>
        <v>-</v>
      </c>
      <c r="BH41" s="282"/>
      <c r="BI41" s="282">
        <v>1</v>
      </c>
      <c r="BJ41" s="282" t="str">
        <f>+IF(OR(P41="IMPORTABLE",P41="AMBOS"),(1/((1+AC41)*(1+AA41+Z41)*(1+W41+X41)))*('VALORES CIF Y FOB'!AQ40/AI41),"-")</f>
        <v>-</v>
      </c>
      <c r="BK41" s="282" t="str">
        <f t="shared" si="10"/>
        <v>-</v>
      </c>
      <c r="BL41" s="282"/>
      <c r="BM41" s="282">
        <v>1</v>
      </c>
      <c r="BN41" s="282" t="str">
        <f>+IF(OR(P41="EXPORTABLE",P41="AMBOS"),(1/((1-AD41)*(1-Y41-Z41)))*('VALORES CIF Y FOB'!AY40/AI41),"-")</f>
        <v>-</v>
      </c>
      <c r="BO41" s="203" t="str">
        <f t="shared" si="11"/>
        <v>-</v>
      </c>
      <c r="BP41" s="204"/>
      <c r="BQ41" s="205">
        <v>1</v>
      </c>
      <c r="BR41" s="285">
        <f t="shared" si="13"/>
        <v>1</v>
      </c>
      <c r="BS41" s="111"/>
      <c r="BT41" s="130"/>
      <c r="BU41" s="130"/>
      <c r="BV41" s="130"/>
    </row>
    <row r="42" spans="1:74" ht="18" x14ac:dyDescent="0.2">
      <c r="A42" s="188" t="str">
        <f>+'VALORES CIF Y FOB'!A41</f>
        <v>Productos de la silvicultura, de la extracción de la madera y de la caza</v>
      </c>
      <c r="B42" s="189" t="str">
        <f>+'VALORES CIF Y FOB'!B41</f>
        <v>NP036</v>
      </c>
      <c r="C42" s="190"/>
      <c r="D42" s="191">
        <f>+'VALORES CIF Y FOB'!D41</f>
        <v>-46328.227082704652</v>
      </c>
      <c r="E42" s="192">
        <f>+'VALORES CIF Y FOB'!E41</f>
        <v>9.7299170951604813E-3</v>
      </c>
      <c r="F42" s="192">
        <f>+'VALORES CIF Y FOB'!F41</f>
        <v>7.4897542104356198E-3</v>
      </c>
      <c r="G42" s="192">
        <f>+'VALORES CIF Y FOB'!G41</f>
        <v>0.55323660707109967</v>
      </c>
      <c r="H42" s="192">
        <f>+'VALORES CIF Y FOB'!H41</f>
        <v>0.55867244363097979</v>
      </c>
      <c r="I42" s="192">
        <f>+'VALORES CIF Y FOB'!I41</f>
        <v>0.54350668997593909</v>
      </c>
      <c r="J42" s="191" t="str">
        <f>+'VALORES CIF Y FOB'!J41</f>
        <v>EXPORTABLE</v>
      </c>
      <c r="K42" s="191" t="str">
        <f>+'VALORES CIF Y FOB'!K41</f>
        <v>Transable</v>
      </c>
      <c r="L42" s="191">
        <f>+'VALORES CIF Y FOB'!L41</f>
        <v>0</v>
      </c>
      <c r="M42" s="191" t="str">
        <f>+'VALORES CIF Y FOB'!M41</f>
        <v>Transable</v>
      </c>
      <c r="N42" s="191">
        <f>+'VALORES CIF Y FOB'!N41</f>
        <v>0</v>
      </c>
      <c r="O42" s="193" t="str">
        <f>+'VALORES CIF Y FOB'!O41</f>
        <v>Transable</v>
      </c>
      <c r="P42" s="194" t="str">
        <f>+'VALORES CIF Y FOB'!P41</f>
        <v>EXPORTABLE</v>
      </c>
      <c r="Q42" s="194">
        <f>+'VALORES CIF Y FOB'!Q41</f>
        <v>0</v>
      </c>
      <c r="R42" s="195">
        <f>+'VALORES CIF Y FOB'!R41</f>
        <v>0</v>
      </c>
      <c r="S42" s="195">
        <f>+'VALORES CIF Y FOB'!S41</f>
        <v>0</v>
      </c>
      <c r="T42" s="195">
        <f>+'VALORES CIF Y FOB'!T41</f>
        <v>0</v>
      </c>
      <c r="U42" s="195">
        <f>+'VALORES CIF Y FOB'!U41</f>
        <v>0</v>
      </c>
      <c r="V42" s="196"/>
      <c r="W42" s="197">
        <f>+'VALORES CIF Y FOB'!W41</f>
        <v>0</v>
      </c>
      <c r="X42" s="197">
        <f>+'VALORES CIF Y FOB'!X41</f>
        <v>2.7800258381220294E-3</v>
      </c>
      <c r="Y42" s="197">
        <f>+'VALORES CIF Y FOB'!Y41</f>
        <v>0</v>
      </c>
      <c r="Z42" s="197">
        <f>+'VALORES CIF Y FOB'!Z41</f>
        <v>0</v>
      </c>
      <c r="AA42" s="197">
        <f>+'VALORES CIF Y FOB'!AA41</f>
        <v>6.5894367263628004E-3</v>
      </c>
      <c r="AB42" s="195"/>
      <c r="AC42" s="197">
        <f>+'VALORES CIF Y FOB'!AC41</f>
        <v>0</v>
      </c>
      <c r="AD42" s="197">
        <f>+'VALORES CIF Y FOB'!AD41</f>
        <v>0</v>
      </c>
      <c r="AE42" s="197">
        <f>+'VALORES CIF Y FOB'!AE41</f>
        <v>0</v>
      </c>
      <c r="AF42" s="197">
        <f>+'VALORES CIF Y FOB'!AF41</f>
        <v>0</v>
      </c>
      <c r="AG42" s="196"/>
      <c r="AH42" s="198">
        <f t="shared" si="1"/>
        <v>1.06451132</v>
      </c>
      <c r="AI42" s="198">
        <f t="shared" si="2"/>
        <v>602.91999999999996</v>
      </c>
      <c r="AJ42" s="198">
        <f t="shared" si="3"/>
        <v>641.81516505439993</v>
      </c>
      <c r="AK42" s="199"/>
      <c r="AL42" s="200">
        <v>1</v>
      </c>
      <c r="AM42" s="281" t="str">
        <f>+IF(OR(P42="IMPORTABLE",P42="AMBOS"),((1/((1+AA42+Z42)*(1+W42+X42)))*(('VALORES CIF Y FOB'!BC41/AI42))),"-")</f>
        <v>-</v>
      </c>
      <c r="AN42" s="281">
        <f t="shared" si="4"/>
        <v>0</v>
      </c>
      <c r="AO42" s="281">
        <v>1</v>
      </c>
      <c r="AP42" s="281">
        <f>+IF(OR(P42="EXPORTABLE",P42="AMBOS"),(1/((1-Y42-Z42)))*(('VALORES CIF Y FOB'!BI41/AI42)),"-")</f>
        <v>1.06451132</v>
      </c>
      <c r="AQ42" s="281">
        <f t="shared" si="5"/>
        <v>0</v>
      </c>
      <c r="AR42" s="281">
        <v>1</v>
      </c>
      <c r="AS42" s="281" t="str">
        <f>+IF(OR(P42="IMPORTABLE",P42="AMBOS"),(1/((1+AC42)*(1+AA42+Z42)*(1+W42+X42)))*('VALORES CIF Y FOB'!BF41/AI42)*(1),"-")</f>
        <v>-</v>
      </c>
      <c r="AT42" s="281"/>
      <c r="AU42" s="281">
        <v>1</v>
      </c>
      <c r="AV42" s="281">
        <f>+IF(OR(P42="EXPORTABLE",P42="AMBOS"),(1/((1-AD42)*(1-Y42-Z42)))*('VALORES CIF Y FOB'!BL41/AI42)*(1),"-")</f>
        <v>1.06451132</v>
      </c>
      <c r="AW42" s="201"/>
      <c r="AX42" s="201">
        <v>1</v>
      </c>
      <c r="AY42" s="201" t="str">
        <f t="shared" si="12"/>
        <v>-</v>
      </c>
      <c r="AZ42" s="202">
        <f t="shared" si="7"/>
        <v>0</v>
      </c>
      <c r="BA42" s="203">
        <v>1</v>
      </c>
      <c r="BB42" s="282" t="str">
        <f>+IF(OR(P42="IMPORTABLE",P42="AMBOS"),(1/((1+AC42)*(1+AA42+Z42)*(1+W42+X42)))*(('VALORES CIF Y FOB'!AM41/AI42)),"-")</f>
        <v>-</v>
      </c>
      <c r="BC42" s="282" t="str">
        <f t="shared" si="8"/>
        <v>-</v>
      </c>
      <c r="BD42" s="282"/>
      <c r="BE42" s="282">
        <v>1</v>
      </c>
      <c r="BF42" s="282">
        <f>+IF(OR(P42="EXPORTABLE",P42="AMBOS"),(1/((1-AD42)*(1-Y42-Z42)))*(('VALORES CIF Y FOB'!AU41/AI42)),"-")</f>
        <v>1.06451132</v>
      </c>
      <c r="BG42" s="282">
        <f t="shared" si="9"/>
        <v>1</v>
      </c>
      <c r="BH42" s="282"/>
      <c r="BI42" s="282">
        <v>1</v>
      </c>
      <c r="BJ42" s="282" t="str">
        <f>+IF(OR(P42="IMPORTABLE",P42="AMBOS"),(1/((1+AC42)*(1+AA42+Z42)*(1+W42+X42)))*('VALORES CIF Y FOB'!AQ41/AI42),"-")</f>
        <v>-</v>
      </c>
      <c r="BK42" s="282" t="str">
        <f t="shared" si="10"/>
        <v>-</v>
      </c>
      <c r="BL42" s="282"/>
      <c r="BM42" s="282">
        <v>1</v>
      </c>
      <c r="BN42" s="282">
        <f>+IF(OR(P42="EXPORTABLE",P42="AMBOS"),(1/((1-AD42)*(1-Y42-Z42)))*('VALORES CIF Y FOB'!AY41/AI42),"-")</f>
        <v>1.06451132</v>
      </c>
      <c r="BO42" s="203">
        <f t="shared" si="11"/>
        <v>1</v>
      </c>
      <c r="BP42" s="204"/>
      <c r="BQ42" s="205">
        <v>1</v>
      </c>
      <c r="BR42" s="285" t="str">
        <f t="shared" si="13"/>
        <v>-</v>
      </c>
      <c r="BS42" s="110"/>
      <c r="BT42" s="130"/>
      <c r="BU42" s="130"/>
      <c r="BV42" s="130"/>
    </row>
    <row r="43" spans="1:74" ht="18" x14ac:dyDescent="0.2">
      <c r="A43" s="188" t="str">
        <f>+'VALORES CIF Y FOB'!A42</f>
        <v>Productos de la pesca</v>
      </c>
      <c r="B43" s="189" t="str">
        <f>+'VALORES CIF Y FOB'!B42</f>
        <v>NP037</v>
      </c>
      <c r="C43" s="190"/>
      <c r="D43" s="191">
        <f>+'VALORES CIF Y FOB'!D42</f>
        <v>-1094.8604156056299</v>
      </c>
      <c r="E43" s="192">
        <f>+'VALORES CIF Y FOB'!E42</f>
        <v>0.28401742265606117</v>
      </c>
      <c r="F43" s="192">
        <f>+'VALORES CIF Y FOB'!F42</f>
        <v>0.17034629745835608</v>
      </c>
      <c r="G43" s="192">
        <f>+'VALORES CIF Y FOB'!G42</f>
        <v>0.30787917998527126</v>
      </c>
      <c r="H43" s="192">
        <f>+'VALORES CIF Y FOB'!H42</f>
        <v>0.43000931828174127</v>
      </c>
      <c r="I43" s="192">
        <f>+'VALORES CIF Y FOB'!I42</f>
        <v>2.3861757329210097E-2</v>
      </c>
      <c r="J43" s="191" t="str">
        <f>+'VALORES CIF Y FOB'!J42</f>
        <v>AMBOS</v>
      </c>
      <c r="K43" s="191" t="str">
        <f>+'VALORES CIF Y FOB'!K42</f>
        <v>Transable</v>
      </c>
      <c r="L43" s="191">
        <f>+'VALORES CIF Y FOB'!L42</f>
        <v>0</v>
      </c>
      <c r="M43" s="191" t="str">
        <f>+'VALORES CIF Y FOB'!M42</f>
        <v>Transable</v>
      </c>
      <c r="N43" s="191">
        <f>+'VALORES CIF Y FOB'!N42</f>
        <v>0</v>
      </c>
      <c r="O43" s="193" t="str">
        <f>+'VALORES CIF Y FOB'!O42</f>
        <v>Transable</v>
      </c>
      <c r="P43" s="194" t="str">
        <f>+'VALORES CIF Y FOB'!P42</f>
        <v>AMBOS</v>
      </c>
      <c r="Q43" s="194">
        <f>+'VALORES CIF Y FOB'!Q42</f>
        <v>0</v>
      </c>
      <c r="R43" s="195">
        <f>+'VALORES CIF Y FOB'!R42</f>
        <v>0</v>
      </c>
      <c r="S43" s="195">
        <f>+'VALORES CIF Y FOB'!S42</f>
        <v>0</v>
      </c>
      <c r="T43" s="195">
        <f>+'VALORES CIF Y FOB'!T42</f>
        <v>0</v>
      </c>
      <c r="U43" s="195">
        <f>+'VALORES CIF Y FOB'!U42</f>
        <v>0</v>
      </c>
      <c r="V43" s="196"/>
      <c r="W43" s="197">
        <f>+'VALORES CIF Y FOB'!W42</f>
        <v>0</v>
      </c>
      <c r="X43" s="197">
        <f>+'VALORES CIF Y FOB'!X42</f>
        <v>6.57348912362701E-4</v>
      </c>
      <c r="Y43" s="197">
        <f>+'VALORES CIF Y FOB'!Y42</f>
        <v>0</v>
      </c>
      <c r="Z43" s="197">
        <f>+'VALORES CIF Y FOB'!Z42</f>
        <v>0</v>
      </c>
      <c r="AA43" s="197">
        <f>+'VALORES CIF Y FOB'!AA42</f>
        <v>9.8722352867359111E-3</v>
      </c>
      <c r="AB43" s="195"/>
      <c r="AC43" s="197">
        <f>+'VALORES CIF Y FOB'!AC42</f>
        <v>2.3247719184075321E-2</v>
      </c>
      <c r="AD43" s="197">
        <f>+'VALORES CIF Y FOB'!AD42</f>
        <v>0.1215198379341</v>
      </c>
      <c r="AE43" s="197">
        <f>+'VALORES CIF Y FOB'!AE42</f>
        <v>9.9568587889730262E-2</v>
      </c>
      <c r="AF43" s="197">
        <f>+'VALORES CIF Y FOB'!AF42</f>
        <v>7.7891906104231884E-2</v>
      </c>
      <c r="AG43" s="196"/>
      <c r="AH43" s="198">
        <f t="shared" si="1"/>
        <v>1.06451132</v>
      </c>
      <c r="AI43" s="198">
        <f t="shared" si="2"/>
        <v>602.91999999999996</v>
      </c>
      <c r="AJ43" s="198">
        <f t="shared" si="3"/>
        <v>641.81516505439993</v>
      </c>
      <c r="AK43" s="199"/>
      <c r="AL43" s="200">
        <v>1</v>
      </c>
      <c r="AM43" s="281">
        <f>+IF(OR(P43="IMPORTABLE",P43="AMBOS"),((1/((1+AA43+Z43)*(1+W43+X43)))*(('VALORES CIF Y FOB'!BC42/AI43))),"-")</f>
        <v>1.077901926098483</v>
      </c>
      <c r="AN43" s="281">
        <f t="shared" si="4"/>
        <v>0</v>
      </c>
      <c r="AO43" s="281">
        <v>1</v>
      </c>
      <c r="AP43" s="281">
        <f>+IF(OR(P43="EXPORTABLE",P43="AMBOS"),(1/((1-Y43-Z43)))*(('VALORES CIF Y FOB'!BI42/AI43)),"-")</f>
        <v>0.93515207691458502</v>
      </c>
      <c r="AQ43" s="281">
        <f t="shared" si="5"/>
        <v>0</v>
      </c>
      <c r="AR43" s="281">
        <v>1</v>
      </c>
      <c r="AS43" s="281">
        <f>+IF(OR(P43="IMPORTABLE",P43="AMBOS"),(1/((1+AC43)*(1+AA43+Z43)*(1+W43+X43)))*('VALORES CIF Y FOB'!BF42/AI43)*(1),"-")</f>
        <v>0.9509086743341062</v>
      </c>
      <c r="AT43" s="281"/>
      <c r="AU43" s="281">
        <v>1</v>
      </c>
      <c r="AV43" s="281">
        <f>+IF(OR(P43="EXPORTABLE",P43="AMBOS"),(1/((1-AD43)*(1-Y43-Z43)))*('VALORES CIF Y FOB'!BL42/AI43)*(1),"-")</f>
        <v>1.1851650279628234</v>
      </c>
      <c r="AW43" s="201"/>
      <c r="AX43" s="201">
        <v>1</v>
      </c>
      <c r="AY43" s="201" t="str">
        <f t="shared" si="12"/>
        <v>-</v>
      </c>
      <c r="AZ43" s="202">
        <f t="shared" si="7"/>
        <v>0</v>
      </c>
      <c r="BA43" s="203">
        <v>1</v>
      </c>
      <c r="BB43" s="282">
        <f>+IF(OR(P43="IMPORTABLE",P43="AMBOS"),(1/((1+AC43)*(1+AA43+Z43)*(1+W43+X43)))*(('VALORES CIF Y FOB'!AM42/AI43)),"-")</f>
        <v>1.051962102137673</v>
      </c>
      <c r="BC43" s="282">
        <f t="shared" si="8"/>
        <v>0.9882112875395942</v>
      </c>
      <c r="BD43" s="282"/>
      <c r="BE43" s="282">
        <v>1</v>
      </c>
      <c r="BF43" s="282">
        <f>+IF(OR(P43="EXPORTABLE",P43="AMBOS"),(1/((1-AD43)*(1-Y43-Z43)))*(('VALORES CIF Y FOB'!AU42/AI43)),"-")</f>
        <v>1.0734351471845311</v>
      </c>
      <c r="BG43" s="282">
        <f t="shared" si="9"/>
        <v>1.008383027044307</v>
      </c>
      <c r="BH43" s="282"/>
      <c r="BI43" s="282">
        <v>1</v>
      </c>
      <c r="BJ43" s="282">
        <f>+IF(OR(P43="IMPORTABLE",P43="AMBOS"),(1/((1+AC43)*(1+AA43+Z43)*(1+W43+X43)))*('VALORES CIF Y FOB'!AQ42/AI43),"-")</f>
        <v>0.95567020544892911</v>
      </c>
      <c r="BK43" s="282">
        <f t="shared" si="10"/>
        <v>0.89775485473365291</v>
      </c>
      <c r="BL43" s="282"/>
      <c r="BM43" s="282">
        <v>1</v>
      </c>
      <c r="BN43" s="282">
        <f>+IF(OR(P43="EXPORTABLE",P43="AMBOS"),(1/((1-AD43)*(1-Y43-Z43)))*('VALORES CIF Y FOB'!AY42/AI43),"-")</f>
        <v>1.1867770212407158</v>
      </c>
      <c r="BO43" s="203">
        <f t="shared" si="11"/>
        <v>1.1148561776127623</v>
      </c>
      <c r="BP43" s="204"/>
      <c r="BQ43" s="205">
        <v>1</v>
      </c>
      <c r="BR43" s="285" t="str">
        <f t="shared" si="13"/>
        <v>-</v>
      </c>
      <c r="BS43" s="110"/>
      <c r="BT43" s="130"/>
      <c r="BU43" s="130"/>
      <c r="BV43" s="130"/>
    </row>
    <row r="44" spans="1:74" ht="18" x14ac:dyDescent="0.2">
      <c r="A44" s="188" t="str">
        <f>+'VALORES CIF Y FOB'!A43</f>
        <v>Productos de la acuicultura</v>
      </c>
      <c r="B44" s="189" t="str">
        <f>+'VALORES CIF Y FOB'!B43</f>
        <v>NP038</v>
      </c>
      <c r="C44" s="190"/>
      <c r="D44" s="191">
        <f>+'VALORES CIF Y FOB'!D43</f>
        <v>16.15841361244496</v>
      </c>
      <c r="E44" s="192">
        <f>+'VALORES CIF Y FOB'!E43</f>
        <v>4.8913573806322773E-3</v>
      </c>
      <c r="F44" s="192">
        <f>+'VALORES CIF Y FOB'!F43</f>
        <v>4.8913573806322773E-3</v>
      </c>
      <c r="G44" s="192">
        <f>+'VALORES CIF Y FOB'!G43</f>
        <v>4.0909625470531641E-3</v>
      </c>
      <c r="H44" s="192">
        <f>+'VALORES CIF Y FOB'!H43</f>
        <v>4.1110712658315954E-3</v>
      </c>
      <c r="I44" s="192">
        <f>+'VALORES CIF Y FOB'!I43</f>
        <v>-8.0039483357911237E-4</v>
      </c>
      <c r="J44" s="191" t="str">
        <f>+'VALORES CIF Y FOB'!J43</f>
        <v>AMBOS</v>
      </c>
      <c r="K44" s="191" t="str">
        <f>+'VALORES CIF Y FOB'!K43</f>
        <v>No transable</v>
      </c>
      <c r="L44" s="191">
        <f>+'VALORES CIF Y FOB'!L43</f>
        <v>1</v>
      </c>
      <c r="M44" s="191" t="str">
        <f>+'VALORES CIF Y FOB'!M43</f>
        <v>Transable</v>
      </c>
      <c r="N44" s="191">
        <f>+'VALORES CIF Y FOB'!N43</f>
        <v>1</v>
      </c>
      <c r="O44" s="193" t="str">
        <f>+'VALORES CIF Y FOB'!O43</f>
        <v>No Transable</v>
      </c>
      <c r="P44" s="194" t="str">
        <f>+'VALORES CIF Y FOB'!P43</f>
        <v>No Transable</v>
      </c>
      <c r="Q44" s="194">
        <f>+'VALORES CIF Y FOB'!Q43</f>
        <v>1</v>
      </c>
      <c r="R44" s="195">
        <f>+'VALORES CIF Y FOB'!R43</f>
        <v>4.8913573806322773E-3</v>
      </c>
      <c r="S44" s="195">
        <f>+'VALORES CIF Y FOB'!S43</f>
        <v>4.8913573806322773E-3</v>
      </c>
      <c r="T44" s="195">
        <f>+'VALORES CIF Y FOB'!T43</f>
        <v>4.1110712658315954E-3</v>
      </c>
      <c r="U44" s="195">
        <f>+'VALORES CIF Y FOB'!U43</f>
        <v>8.0039483357911237E-4</v>
      </c>
      <c r="V44" s="196"/>
      <c r="W44" s="197">
        <f>+'VALORES CIF Y FOB'!W43</f>
        <v>0</v>
      </c>
      <c r="X44" s="197">
        <f>+'VALORES CIF Y FOB'!X43</f>
        <v>0</v>
      </c>
      <c r="Y44" s="197">
        <f>+'VALORES CIF Y FOB'!Y43</f>
        <v>0</v>
      </c>
      <c r="Z44" s="197">
        <f>+'VALORES CIF Y FOB'!Z43</f>
        <v>0</v>
      </c>
      <c r="AA44" s="197">
        <f>+'VALORES CIF Y FOB'!AA43</f>
        <v>9.8692200953007972E-2</v>
      </c>
      <c r="AB44" s="195"/>
      <c r="AC44" s="197">
        <f>+'VALORES CIF Y FOB'!AC43</f>
        <v>0</v>
      </c>
      <c r="AD44" s="197">
        <f>+'VALORES CIF Y FOB'!AD43</f>
        <v>0</v>
      </c>
      <c r="AE44" s="197">
        <f>+'VALORES CIF Y FOB'!AE43</f>
        <v>0</v>
      </c>
      <c r="AF44" s="197">
        <f>+'VALORES CIF Y FOB'!AF43</f>
        <v>0</v>
      </c>
      <c r="AG44" s="196"/>
      <c r="AH44" s="198">
        <f t="shared" si="1"/>
        <v>1.06451132</v>
      </c>
      <c r="AI44" s="198">
        <f t="shared" si="2"/>
        <v>602.91999999999996</v>
      </c>
      <c r="AJ44" s="198">
        <f t="shared" si="3"/>
        <v>641.81516505439993</v>
      </c>
      <c r="AK44" s="199"/>
      <c r="AL44" s="200">
        <v>1</v>
      </c>
      <c r="AM44" s="281" t="str">
        <f>+IF(OR(P44="IMPORTABLE",P44="AMBOS"),((1/((1+AA44+Z44)*(1+W44+X44)))*(('VALORES CIF Y FOB'!BC43/AI44))),"-")</f>
        <v>-</v>
      </c>
      <c r="AN44" s="281">
        <f t="shared" si="4"/>
        <v>0</v>
      </c>
      <c r="AO44" s="281">
        <v>1</v>
      </c>
      <c r="AP44" s="281" t="str">
        <f>+IF(OR(P44="EXPORTABLE",P44="AMBOS"),(1/((1-Y44-Z44)))*(('VALORES CIF Y FOB'!BI43/AI44)),"-")</f>
        <v>-</v>
      </c>
      <c r="AQ44" s="281">
        <f t="shared" si="5"/>
        <v>0</v>
      </c>
      <c r="AR44" s="281">
        <v>1</v>
      </c>
      <c r="AS44" s="281" t="str">
        <f>+IF(OR(P44="IMPORTABLE",P44="AMBOS"),(1/((1+AC44)*(1+AA44+Z44)*(1+W44+X44)))*('VALORES CIF Y FOB'!BF43/AI44)*(1),"-")</f>
        <v>-</v>
      </c>
      <c r="AT44" s="281"/>
      <c r="AU44" s="281">
        <v>1</v>
      </c>
      <c r="AV44" s="281" t="str">
        <f>+IF(OR(P44="EXPORTABLE",P44="AMBOS"),(1/((1-AD44)*(1-Y44-Z44)))*('VALORES CIF Y FOB'!BL43/AI44)*(1),"-")</f>
        <v>-</v>
      </c>
      <c r="AW44" s="201"/>
      <c r="AX44" s="201">
        <v>1</v>
      </c>
      <c r="AY44" s="201">
        <f t="shared" si="12"/>
        <v>1</v>
      </c>
      <c r="AZ44" s="202">
        <f t="shared" si="7"/>
        <v>1</v>
      </c>
      <c r="BA44" s="203">
        <v>1</v>
      </c>
      <c r="BB44" s="282" t="str">
        <f>+IF(OR(P44="IMPORTABLE",P44="AMBOS"),(1/((1+AC44)*(1+AA44+Z44)*(1+W44+X44)))*(('VALORES CIF Y FOB'!AM43/AI44)),"-")</f>
        <v>-</v>
      </c>
      <c r="BC44" s="282" t="str">
        <f t="shared" si="8"/>
        <v>-</v>
      </c>
      <c r="BD44" s="282"/>
      <c r="BE44" s="282">
        <v>1</v>
      </c>
      <c r="BF44" s="282" t="str">
        <f>+IF(OR(P44="EXPORTABLE",P44="AMBOS"),(1/((1-AD44)*(1-Y44-Z44)))*(('VALORES CIF Y FOB'!AU43/AI44)),"-")</f>
        <v>-</v>
      </c>
      <c r="BG44" s="282" t="str">
        <f t="shared" si="9"/>
        <v>-</v>
      </c>
      <c r="BH44" s="282"/>
      <c r="BI44" s="282">
        <v>1</v>
      </c>
      <c r="BJ44" s="282" t="str">
        <f>+IF(OR(P44="IMPORTABLE",P44="AMBOS"),(1/((1+AC44)*(1+AA44+Z44)*(1+W44+X44)))*('VALORES CIF Y FOB'!AQ43/AI44),"-")</f>
        <v>-</v>
      </c>
      <c r="BK44" s="282" t="str">
        <f t="shared" si="10"/>
        <v>-</v>
      </c>
      <c r="BL44" s="282"/>
      <c r="BM44" s="282">
        <v>1</v>
      </c>
      <c r="BN44" s="282" t="str">
        <f>+IF(OR(P44="EXPORTABLE",P44="AMBOS"),(1/((1-AD44)*(1-Y44-Z44)))*('VALORES CIF Y FOB'!AY43/AI44),"-")</f>
        <v>-</v>
      </c>
      <c r="BO44" s="203" t="str">
        <f t="shared" si="11"/>
        <v>-</v>
      </c>
      <c r="BP44" s="204"/>
      <c r="BQ44" s="205">
        <v>1</v>
      </c>
      <c r="BR44" s="285">
        <f t="shared" si="13"/>
        <v>1</v>
      </c>
      <c r="BS44" s="110"/>
      <c r="BT44" s="130"/>
      <c r="BU44" s="130"/>
      <c r="BV44" s="130"/>
    </row>
    <row r="45" spans="1:74" ht="18" x14ac:dyDescent="0.2">
      <c r="A45" s="188" t="str">
        <f>+'VALORES CIF Y FOB'!A44</f>
        <v>Piedra, arena y arcilla</v>
      </c>
      <c r="B45" s="189" t="str">
        <f>+'VALORES CIF Y FOB'!B44</f>
        <v>NP039</v>
      </c>
      <c r="C45" s="190"/>
      <c r="D45" s="191">
        <f>+'VALORES CIF Y FOB'!D44</f>
        <v>3621.9702240114434</v>
      </c>
      <c r="E45" s="192">
        <f>+'VALORES CIF Y FOB'!E44</f>
        <v>7.0327752169219271E-2</v>
      </c>
      <c r="F45" s="192">
        <f>+'VALORES CIF Y FOB'!F44</f>
        <v>6.9431503287738894E-2</v>
      </c>
      <c r="G45" s="192">
        <f>+'VALORES CIF Y FOB'!G44</f>
        <v>2.0267032727080379E-2</v>
      </c>
      <c r="H45" s="192">
        <f>+'VALORES CIF Y FOB'!H44</f>
        <v>2.1800191168844477E-2</v>
      </c>
      <c r="I45" s="192">
        <f>+'VALORES CIF Y FOB'!I44</f>
        <v>-5.0060719442138898E-2</v>
      </c>
      <c r="J45" s="191" t="str">
        <f>+'VALORES CIF Y FOB'!J44</f>
        <v>IMPORTABLE</v>
      </c>
      <c r="K45" s="191" t="str">
        <f>+'VALORES CIF Y FOB'!K44</f>
        <v>No transable</v>
      </c>
      <c r="L45" s="191">
        <f>+'VALORES CIF Y FOB'!L44</f>
        <v>0</v>
      </c>
      <c r="M45" s="191" t="str">
        <f>+'VALORES CIF Y FOB'!M44</f>
        <v>No transable</v>
      </c>
      <c r="N45" s="191">
        <f>+'VALORES CIF Y FOB'!N44</f>
        <v>0</v>
      </c>
      <c r="O45" s="193" t="str">
        <f>+'VALORES CIF Y FOB'!O44</f>
        <v>No transable</v>
      </c>
      <c r="P45" s="194" t="str">
        <f>+'VALORES CIF Y FOB'!P44</f>
        <v>No transable</v>
      </c>
      <c r="Q45" s="194">
        <f>+'VALORES CIF Y FOB'!Q44</f>
        <v>1</v>
      </c>
      <c r="R45" s="195">
        <f>+'VALORES CIF Y FOB'!R44</f>
        <v>7.0327752169219271E-2</v>
      </c>
      <c r="S45" s="195">
        <f>+'VALORES CIF Y FOB'!S44</f>
        <v>6.9431503287738894E-2</v>
      </c>
      <c r="T45" s="195">
        <f>+'VALORES CIF Y FOB'!T44</f>
        <v>2.1800191168844477E-2</v>
      </c>
      <c r="U45" s="195">
        <f>+'VALORES CIF Y FOB'!U44</f>
        <v>5.0060719442138898E-2</v>
      </c>
      <c r="V45" s="196"/>
      <c r="W45" s="197">
        <f>+'VALORES CIF Y FOB'!W44</f>
        <v>0</v>
      </c>
      <c r="X45" s="197">
        <f>+'VALORES CIF Y FOB'!X44</f>
        <v>3.5566101120173423E-2</v>
      </c>
      <c r="Y45" s="197">
        <f>+'VALORES CIF Y FOB'!Y44</f>
        <v>0</v>
      </c>
      <c r="Z45" s="197">
        <f>+'VALORES CIF Y FOB'!Z44</f>
        <v>0</v>
      </c>
      <c r="AA45" s="197">
        <f>+'VALORES CIF Y FOB'!AA44</f>
        <v>8.5806813710636153E-3</v>
      </c>
      <c r="AB45" s="195"/>
      <c r="AC45" s="197">
        <f>+'VALORES CIF Y FOB'!AC44</f>
        <v>0.19176125782706799</v>
      </c>
      <c r="AD45" s="197">
        <f>+'VALORES CIF Y FOB'!AD44</f>
        <v>1.5121505781698623E-3</v>
      </c>
      <c r="AE45" s="197">
        <f>+'VALORES CIF Y FOB'!AE44</f>
        <v>9.7493912826413676E-2</v>
      </c>
      <c r="AF45" s="197">
        <f>+'VALORES CIF Y FOB'!AF44</f>
        <v>0.10412396974623329</v>
      </c>
      <c r="AG45" s="196"/>
      <c r="AH45" s="198">
        <f t="shared" si="1"/>
        <v>1.06451132</v>
      </c>
      <c r="AI45" s="198">
        <f t="shared" si="2"/>
        <v>602.91999999999996</v>
      </c>
      <c r="AJ45" s="198">
        <f t="shared" si="3"/>
        <v>641.81516505439993</v>
      </c>
      <c r="AK45" s="199"/>
      <c r="AL45" s="200">
        <v>1</v>
      </c>
      <c r="AM45" s="281" t="str">
        <f>+IF(OR(P45="IMPORTABLE",P45="AMBOS"),((1/((1+AA45+Z45)*(1+W45+X45)))*(('VALORES CIF Y FOB'!BC44/AI45))),"-")</f>
        <v>-</v>
      </c>
      <c r="AN45" s="281">
        <f t="shared" si="4"/>
        <v>0</v>
      </c>
      <c r="AO45" s="281">
        <v>1</v>
      </c>
      <c r="AP45" s="281" t="str">
        <f>+IF(OR(P45="EXPORTABLE",P45="AMBOS"),(1/((1-Y45-Z45)))*(('VALORES CIF Y FOB'!BI44/AI45)),"-")</f>
        <v>-</v>
      </c>
      <c r="AQ45" s="281">
        <f t="shared" si="5"/>
        <v>0</v>
      </c>
      <c r="AR45" s="281">
        <v>1</v>
      </c>
      <c r="AS45" s="281" t="str">
        <f>+IF(OR(P45="IMPORTABLE",P45="AMBOS"),(1/((1+AC45)*(1+AA45+Z45)*(1+W45+X45)))*('VALORES CIF Y FOB'!BF44/AI45)*(1),"-")</f>
        <v>-</v>
      </c>
      <c r="AT45" s="281"/>
      <c r="AU45" s="281">
        <v>1</v>
      </c>
      <c r="AV45" s="281" t="str">
        <f>+IF(OR(P45="EXPORTABLE",P45="AMBOS"),(1/((1-AD45)*(1-Y45-Z45)))*('VALORES CIF Y FOB'!BL44/AI45)*(1),"-")</f>
        <v>-</v>
      </c>
      <c r="AW45" s="201"/>
      <c r="AX45" s="201">
        <v>1</v>
      </c>
      <c r="AY45" s="201">
        <f t="shared" si="12"/>
        <v>0.8798731282501342</v>
      </c>
      <c r="AZ45" s="202">
        <f t="shared" si="7"/>
        <v>0</v>
      </c>
      <c r="BA45" s="203">
        <v>1</v>
      </c>
      <c r="BB45" s="282" t="str">
        <f>+IF(OR(P45="IMPORTABLE",P45="AMBOS"),(1/((1+AC45)*(1+AA45+Z45)*(1+W45+X45)))*(('VALORES CIF Y FOB'!AM44/AI45)),"-")</f>
        <v>-</v>
      </c>
      <c r="BC45" s="282" t="str">
        <f t="shared" si="8"/>
        <v>-</v>
      </c>
      <c r="BD45" s="282"/>
      <c r="BE45" s="282">
        <v>1</v>
      </c>
      <c r="BF45" s="282" t="str">
        <f>+IF(OR(P45="EXPORTABLE",P45="AMBOS"),(1/((1-AD45)*(1-Y45-Z45)))*(('VALORES CIF Y FOB'!AU44/AI45)),"-")</f>
        <v>-</v>
      </c>
      <c r="BG45" s="282" t="str">
        <f t="shared" si="9"/>
        <v>-</v>
      </c>
      <c r="BH45" s="282"/>
      <c r="BI45" s="282">
        <v>1</v>
      </c>
      <c r="BJ45" s="282" t="str">
        <f>+IF(OR(P45="IMPORTABLE",P45="AMBOS"),(1/((1+AC45)*(1+AA45+Z45)*(1+W45+X45)))*('VALORES CIF Y FOB'!AQ44/AI45),"-")</f>
        <v>-</v>
      </c>
      <c r="BK45" s="282" t="str">
        <f t="shared" si="10"/>
        <v>-</v>
      </c>
      <c r="BL45" s="282"/>
      <c r="BM45" s="282">
        <v>1</v>
      </c>
      <c r="BN45" s="282" t="str">
        <f>+IF(OR(P45="EXPORTABLE",P45="AMBOS"),(1/((1-AD45)*(1-Y45-Z45)))*('VALORES CIF Y FOB'!AY44/AI45),"-")</f>
        <v>-</v>
      </c>
      <c r="BO45" s="203" t="str">
        <f t="shared" si="11"/>
        <v>-</v>
      </c>
      <c r="BP45" s="204"/>
      <c r="BQ45" s="205">
        <v>1</v>
      </c>
      <c r="BR45" s="285">
        <f t="shared" si="13"/>
        <v>0.8798731282501342</v>
      </c>
      <c r="BS45" s="109"/>
    </row>
    <row r="46" spans="1:74" ht="18" x14ac:dyDescent="0.2">
      <c r="A46" s="188" t="str">
        <f>+'VALORES CIF Y FOB'!A45</f>
        <v>Sal</v>
      </c>
      <c r="B46" s="189" t="str">
        <f>+'VALORES CIF Y FOB'!B45</f>
        <v>NP040</v>
      </c>
      <c r="C46" s="190"/>
      <c r="D46" s="191">
        <f>+'VALORES CIF Y FOB'!D45</f>
        <v>2747.4823951329122</v>
      </c>
      <c r="E46" s="192">
        <f>+'VALORES CIF Y FOB'!E45</f>
        <v>0.92284972718867209</v>
      </c>
      <c r="F46" s="192">
        <f>+'VALORES CIF Y FOB'!F45</f>
        <v>0.91267860609136242</v>
      </c>
      <c r="G46" s="192">
        <f>+'VALORES CIF Y FOB'!G45</f>
        <v>8.3739318724766129E-3</v>
      </c>
      <c r="H46" s="192">
        <f>+'VALORES CIF Y FOB'!H45</f>
        <v>0.1085405348203394</v>
      </c>
      <c r="I46" s="192">
        <f>+'VALORES CIF Y FOB'!I45</f>
        <v>-0.91447579531619561</v>
      </c>
      <c r="J46" s="191" t="str">
        <f>+'VALORES CIF Y FOB'!J45</f>
        <v>IMPORTABLE</v>
      </c>
      <c r="K46" s="191" t="str">
        <f>+'VALORES CIF Y FOB'!K45</f>
        <v>Transable</v>
      </c>
      <c r="L46" s="191">
        <f>+'VALORES CIF Y FOB'!L45</f>
        <v>0</v>
      </c>
      <c r="M46" s="191" t="str">
        <f>+'VALORES CIF Y FOB'!M45</f>
        <v>Transable</v>
      </c>
      <c r="N46" s="191">
        <f>+'VALORES CIF Y FOB'!N45</f>
        <v>0</v>
      </c>
      <c r="O46" s="193" t="str">
        <f>+'VALORES CIF Y FOB'!O45</f>
        <v>Transable</v>
      </c>
      <c r="P46" s="194" t="str">
        <f>+'VALORES CIF Y FOB'!P45</f>
        <v>IMPORTABLE</v>
      </c>
      <c r="Q46" s="194">
        <f>+'VALORES CIF Y FOB'!Q45</f>
        <v>0</v>
      </c>
      <c r="R46" s="195">
        <f>+'VALORES CIF Y FOB'!R45</f>
        <v>0</v>
      </c>
      <c r="S46" s="195">
        <f>+'VALORES CIF Y FOB'!S45</f>
        <v>0</v>
      </c>
      <c r="T46" s="195">
        <f>+'VALORES CIF Y FOB'!T45</f>
        <v>0</v>
      </c>
      <c r="U46" s="195">
        <f>+'VALORES CIF Y FOB'!U45</f>
        <v>0</v>
      </c>
      <c r="V46" s="196"/>
      <c r="W46" s="197">
        <f>+'VALORES CIF Y FOB'!W45</f>
        <v>0</v>
      </c>
      <c r="X46" s="197">
        <f>+'VALORES CIF Y FOB'!X45</f>
        <v>3.4011388414473785E-3</v>
      </c>
      <c r="Y46" s="197">
        <f>+'VALORES CIF Y FOB'!Y45</f>
        <v>0</v>
      </c>
      <c r="Z46" s="197">
        <f>+'VALORES CIF Y FOB'!Z45</f>
        <v>0</v>
      </c>
      <c r="AA46" s="197">
        <f>+'VALORES CIF Y FOB'!AA45</f>
        <v>2.8536951285814783E-2</v>
      </c>
      <c r="AB46" s="195"/>
      <c r="AC46" s="197">
        <f>+'VALORES CIF Y FOB'!AC45</f>
        <v>0</v>
      </c>
      <c r="AD46" s="197">
        <f>+'VALORES CIF Y FOB'!AD45</f>
        <v>1.9578874295428136E-2</v>
      </c>
      <c r="AE46" s="197">
        <f>+'VALORES CIF Y FOB'!AE45</f>
        <v>2.0842933693330009E-3</v>
      </c>
      <c r="AF46" s="197">
        <f>+'VALORES CIF Y FOB'!AF45</f>
        <v>1.6080380206288266E-4</v>
      </c>
      <c r="AG46" s="196"/>
      <c r="AH46" s="198">
        <f t="shared" si="1"/>
        <v>1.06451132</v>
      </c>
      <c r="AI46" s="198">
        <f t="shared" si="2"/>
        <v>602.91999999999996</v>
      </c>
      <c r="AJ46" s="198">
        <f t="shared" si="3"/>
        <v>641.81516505439993</v>
      </c>
      <c r="AK46" s="199"/>
      <c r="AL46" s="200">
        <v>1</v>
      </c>
      <c r="AM46" s="281">
        <f>+IF(OR(P46="IMPORTABLE",P46="AMBOS"),((1/((1+AA46+Z46)*(1+W46+X46)))*(('VALORES CIF Y FOB'!BC45/AI46))),"-")</f>
        <v>1.0314680869096713</v>
      </c>
      <c r="AN46" s="281">
        <f t="shared" si="4"/>
        <v>0</v>
      </c>
      <c r="AO46" s="281">
        <v>1</v>
      </c>
      <c r="AP46" s="281" t="str">
        <f>+IF(OR(P46="EXPORTABLE",P46="AMBOS"),(1/((1-Y46-Z46)))*(('VALORES CIF Y FOB'!BI45/AI46)),"-")</f>
        <v>-</v>
      </c>
      <c r="AQ46" s="281">
        <f t="shared" si="5"/>
        <v>0</v>
      </c>
      <c r="AR46" s="281">
        <v>1</v>
      </c>
      <c r="AS46" s="281">
        <f>+IF(OR(P46="IMPORTABLE",P46="AMBOS"),(1/((1+AC46)*(1+AA46+Z46)*(1+W46+X46)))*('VALORES CIF Y FOB'!BF45/AI46)*(1),"-")</f>
        <v>1.0293182048154468</v>
      </c>
      <c r="AT46" s="281"/>
      <c r="AU46" s="281">
        <v>1</v>
      </c>
      <c r="AV46" s="281" t="str">
        <f>+IF(OR(P46="EXPORTABLE",P46="AMBOS"),(1/((1-AD46)*(1-Y46-Z46)))*('VALORES CIF Y FOB'!BL45/AI46)*(1),"-")</f>
        <v>-</v>
      </c>
      <c r="AW46" s="201"/>
      <c r="AX46" s="201">
        <v>1</v>
      </c>
      <c r="AY46" s="201" t="str">
        <f t="shared" si="12"/>
        <v>-</v>
      </c>
      <c r="AZ46" s="202">
        <f t="shared" si="7"/>
        <v>0</v>
      </c>
      <c r="BA46" s="203">
        <v>1</v>
      </c>
      <c r="BB46" s="282">
        <f>+IF(OR(P46="IMPORTABLE",P46="AMBOS"),(1/((1+AC46)*(1+AA46+Z46)*(1+W46+X46)))*(('VALORES CIF Y FOB'!AM45/AI46)),"-")</f>
        <v>1.0314680869096713</v>
      </c>
      <c r="BC46" s="282">
        <f t="shared" si="8"/>
        <v>0.96895924686801016</v>
      </c>
      <c r="BD46" s="282"/>
      <c r="BE46" s="282">
        <v>1</v>
      </c>
      <c r="BF46" s="282" t="str">
        <f>+IF(OR(P46="EXPORTABLE",P46="AMBOS"),(1/((1-AD46)*(1-Y46-Z46)))*(('VALORES CIF Y FOB'!AU45/AI46)),"-")</f>
        <v>-</v>
      </c>
      <c r="BG46" s="282" t="str">
        <f t="shared" si="9"/>
        <v>-</v>
      </c>
      <c r="BH46" s="282"/>
      <c r="BI46" s="282">
        <v>1</v>
      </c>
      <c r="BJ46" s="282">
        <f>+IF(OR(P46="IMPORTABLE",P46="AMBOS"),(1/((1+AC46)*(1+AA46+Z46)*(1+W46+X46)))*('VALORES CIF Y FOB'!AQ45/AI46),"-")</f>
        <v>1.0294484915762705</v>
      </c>
      <c r="BK46" s="282">
        <f t="shared" si="10"/>
        <v>0.96706204268102147</v>
      </c>
      <c r="BL46" s="282"/>
      <c r="BM46" s="282">
        <v>1</v>
      </c>
      <c r="BN46" s="282" t="str">
        <f>+IF(OR(P46="EXPORTABLE",P46="AMBOS"),(1/((1-AD46)*(1-Y46-Z46)))*('VALORES CIF Y FOB'!AY45/AI46),"-")</f>
        <v>-</v>
      </c>
      <c r="BO46" s="203" t="str">
        <f t="shared" si="11"/>
        <v>-</v>
      </c>
      <c r="BP46" s="204"/>
      <c r="BQ46" s="205">
        <v>1</v>
      </c>
      <c r="BR46" s="285" t="str">
        <f t="shared" si="13"/>
        <v>-</v>
      </c>
      <c r="BS46" s="109"/>
    </row>
    <row r="47" spans="1:74" ht="18" x14ac:dyDescent="0.2">
      <c r="A47" s="188" t="str">
        <f>+'VALORES CIF Y FOB'!A46</f>
        <v>Petróleo y gas natural</v>
      </c>
      <c r="B47" s="189" t="str">
        <f>+'VALORES CIF Y FOB'!B46</f>
        <v>NP041</v>
      </c>
      <c r="C47" s="190"/>
      <c r="D47" s="191">
        <f>+'VALORES CIF Y FOB'!D46</f>
        <v>109967.55540096368</v>
      </c>
      <c r="E47" s="192">
        <f>+'VALORES CIF Y FOB'!E46</f>
        <v>1</v>
      </c>
      <c r="F47" s="192">
        <f>+'VALORES CIF Y FOB'!F46</f>
        <v>0.99996426021996421</v>
      </c>
      <c r="G47" s="192">
        <f>+'VALORES CIF Y FOB'!G46</f>
        <v>0</v>
      </c>
      <c r="H47" s="192">
        <f>+'VALORES CIF Y FOB'!H46</f>
        <v>0</v>
      </c>
      <c r="I47" s="192">
        <f>+'VALORES CIF Y FOB'!I46</f>
        <v>-1</v>
      </c>
      <c r="J47" s="191" t="str">
        <f>+'VALORES CIF Y FOB'!J46</f>
        <v>IMPORTABLE</v>
      </c>
      <c r="K47" s="191" t="str">
        <f>+'VALORES CIF Y FOB'!K46</f>
        <v>Transable</v>
      </c>
      <c r="L47" s="191">
        <f>+'VALORES CIF Y FOB'!L46</f>
        <v>0</v>
      </c>
      <c r="M47" s="191" t="str">
        <f>+'VALORES CIF Y FOB'!M46</f>
        <v>Transable</v>
      </c>
      <c r="N47" s="191">
        <f>+'VALORES CIF Y FOB'!N46</f>
        <v>0</v>
      </c>
      <c r="O47" s="193" t="str">
        <f>+'VALORES CIF Y FOB'!O46</f>
        <v>Transable</v>
      </c>
      <c r="P47" s="194" t="str">
        <f>+'VALORES CIF Y FOB'!P46</f>
        <v>IMPORTABLE</v>
      </c>
      <c r="Q47" s="194">
        <f>+'VALORES CIF Y FOB'!Q46</f>
        <v>0</v>
      </c>
      <c r="R47" s="195">
        <f>+'VALORES CIF Y FOB'!R46</f>
        <v>0</v>
      </c>
      <c r="S47" s="195">
        <f>+'VALORES CIF Y FOB'!S46</f>
        <v>0</v>
      </c>
      <c r="T47" s="195">
        <f>+'VALORES CIF Y FOB'!T46</f>
        <v>0</v>
      </c>
      <c r="U47" s="195">
        <f>+'VALORES CIF Y FOB'!U46</f>
        <v>0</v>
      </c>
      <c r="V47" s="196"/>
      <c r="W47" s="197">
        <f>+'VALORES CIF Y FOB'!W46</f>
        <v>0</v>
      </c>
      <c r="X47" s="197">
        <f>+'VALORES CIF Y FOB'!X46</f>
        <v>0</v>
      </c>
      <c r="Y47" s="197">
        <f>+'VALORES CIF Y FOB'!Y46</f>
        <v>0</v>
      </c>
      <c r="Z47" s="197">
        <f>+'VALORES CIF Y FOB'!Z46</f>
        <v>0</v>
      </c>
      <c r="AA47" s="197">
        <f>+'VALORES CIF Y FOB'!AA46</f>
        <v>8.2883231223902932E-7</v>
      </c>
      <c r="AB47" s="195"/>
      <c r="AC47" s="197">
        <f>+'VALORES CIF Y FOB'!AC46</f>
        <v>0</v>
      </c>
      <c r="AD47" s="197">
        <f>+'VALORES CIF Y FOB'!AD46</f>
        <v>0</v>
      </c>
      <c r="AE47" s="197">
        <f>+'VALORES CIF Y FOB'!AE46</f>
        <v>0</v>
      </c>
      <c r="AF47" s="197">
        <f>+'VALORES CIF Y FOB'!AF46</f>
        <v>0</v>
      </c>
      <c r="AG47" s="196"/>
      <c r="AH47" s="198">
        <f t="shared" si="1"/>
        <v>1.06451132</v>
      </c>
      <c r="AI47" s="198">
        <f t="shared" si="2"/>
        <v>602.91999999999996</v>
      </c>
      <c r="AJ47" s="198">
        <f t="shared" si="3"/>
        <v>641.81516505439993</v>
      </c>
      <c r="AK47" s="199"/>
      <c r="AL47" s="200">
        <v>1</v>
      </c>
      <c r="AM47" s="281">
        <f>+IF(OR(P47="IMPORTABLE",P47="AMBOS"),((1/((1+AA47+Z47)*(1+W47+X47)))*(('VALORES CIF Y FOB'!BC46/AI47))),"-")</f>
        <v>1.0645104376993526</v>
      </c>
      <c r="AN47" s="281">
        <f t="shared" si="4"/>
        <v>0</v>
      </c>
      <c r="AO47" s="281">
        <v>1</v>
      </c>
      <c r="AP47" s="281" t="str">
        <f>+IF(OR(P47="EXPORTABLE",P47="AMBOS"),(1/((1-Y47-Z47)))*(('VALORES CIF Y FOB'!BI46/AI47)),"-")</f>
        <v>-</v>
      </c>
      <c r="AQ47" s="281">
        <f t="shared" si="5"/>
        <v>0</v>
      </c>
      <c r="AR47" s="281">
        <v>1</v>
      </c>
      <c r="AS47" s="281">
        <f>+IF(OR(P47="IMPORTABLE",P47="AMBOS"),(1/((1+AC47)*(1+AA47+Z47)*(1+W47+X47)))*('VALORES CIF Y FOB'!BF46/AI47)*(1),"-")</f>
        <v>1.0645104376993526</v>
      </c>
      <c r="AT47" s="281"/>
      <c r="AU47" s="281">
        <v>1</v>
      </c>
      <c r="AV47" s="281" t="str">
        <f>+IF(OR(P47="EXPORTABLE",P47="AMBOS"),(1/((1-AD47)*(1-Y47-Z47)))*('VALORES CIF Y FOB'!BL46/AI47)*(1),"-")</f>
        <v>-</v>
      </c>
      <c r="AW47" s="201"/>
      <c r="AX47" s="201">
        <v>1</v>
      </c>
      <c r="AY47" s="201" t="str">
        <f t="shared" si="12"/>
        <v>-</v>
      </c>
      <c r="AZ47" s="202">
        <f t="shared" si="7"/>
        <v>0</v>
      </c>
      <c r="BA47" s="203">
        <v>1</v>
      </c>
      <c r="BB47" s="282">
        <f>+IF(OR(P47="IMPORTABLE",P47="AMBOS"),(1/((1+AC47)*(1+AA47+Z47)*(1+W47+X47)))*(('VALORES CIF Y FOB'!AM46/AI47)),"-")</f>
        <v>1.0645104376993526</v>
      </c>
      <c r="BC47" s="282">
        <f t="shared" si="8"/>
        <v>0.99999917116837467</v>
      </c>
      <c r="BD47" s="282"/>
      <c r="BE47" s="282">
        <v>1</v>
      </c>
      <c r="BF47" s="282" t="str">
        <f>+IF(OR(P47="EXPORTABLE",P47="AMBOS"),(1/((1-AD47)*(1-Y47-Z47)))*(('VALORES CIF Y FOB'!AU46/AI47)),"-")</f>
        <v>-</v>
      </c>
      <c r="BG47" s="282" t="str">
        <f t="shared" si="9"/>
        <v>-</v>
      </c>
      <c r="BH47" s="282"/>
      <c r="BI47" s="282">
        <v>1</v>
      </c>
      <c r="BJ47" s="282">
        <f>+IF(OR(P47="IMPORTABLE",P47="AMBOS"),(1/((1+AC47)*(1+AA47+Z47)*(1+W47+X47)))*('VALORES CIF Y FOB'!AQ46/AI47),"-")</f>
        <v>1.0645104376993526</v>
      </c>
      <c r="BK47" s="282">
        <f t="shared" si="10"/>
        <v>0.99999917116837467</v>
      </c>
      <c r="BL47" s="282"/>
      <c r="BM47" s="282">
        <v>1</v>
      </c>
      <c r="BN47" s="282" t="str">
        <f>+IF(OR(P47="EXPORTABLE",P47="AMBOS"),(1/((1-AD47)*(1-Y47-Z47)))*('VALORES CIF Y FOB'!AY46/AI47),"-")</f>
        <v>-</v>
      </c>
      <c r="BO47" s="203" t="str">
        <f t="shared" si="11"/>
        <v>-</v>
      </c>
      <c r="BP47" s="204"/>
      <c r="BQ47" s="205">
        <v>1</v>
      </c>
      <c r="BR47" s="285" t="str">
        <f t="shared" si="13"/>
        <v>-</v>
      </c>
      <c r="BS47" s="109"/>
    </row>
    <row r="48" spans="1:74" ht="18" x14ac:dyDescent="0.2">
      <c r="A48" s="188" t="str">
        <f>+'VALORES CIF Y FOB'!A47</f>
        <v xml:space="preserve">Otros minerales metálicos, no metálicos y servicios de apoyo </v>
      </c>
      <c r="B48" s="189" t="str">
        <f>+'VALORES CIF Y FOB'!B47</f>
        <v>NP042</v>
      </c>
      <c r="C48" s="190"/>
      <c r="D48" s="191">
        <f>+'VALORES CIF Y FOB'!D47</f>
        <v>19161.49111384006</v>
      </c>
      <c r="E48" s="192">
        <f>+'VALORES CIF Y FOB'!E47</f>
        <v>0.98997777172418444</v>
      </c>
      <c r="F48" s="192">
        <f>+'VALORES CIF Y FOB'!F47</f>
        <v>0.97403251967292115</v>
      </c>
      <c r="G48" s="192">
        <f>+'VALORES CIF Y FOB'!G47</f>
        <v>0</v>
      </c>
      <c r="H48" s="192">
        <f>+'VALORES CIF Y FOB'!H47</f>
        <v>0</v>
      </c>
      <c r="I48" s="192">
        <f>+'VALORES CIF Y FOB'!I47</f>
        <v>-0.98997777172418444</v>
      </c>
      <c r="J48" s="191" t="str">
        <f>+'VALORES CIF Y FOB'!J47</f>
        <v>IMPORTABLE</v>
      </c>
      <c r="K48" s="191" t="str">
        <f>+'VALORES CIF Y FOB'!K47</f>
        <v>Transable</v>
      </c>
      <c r="L48" s="191">
        <f>+'VALORES CIF Y FOB'!L47</f>
        <v>0</v>
      </c>
      <c r="M48" s="191" t="str">
        <f>+'VALORES CIF Y FOB'!M47</f>
        <v>Transable</v>
      </c>
      <c r="N48" s="191">
        <f>+'VALORES CIF Y FOB'!N47</f>
        <v>0</v>
      </c>
      <c r="O48" s="193" t="str">
        <f>+'VALORES CIF Y FOB'!O47</f>
        <v>Transable</v>
      </c>
      <c r="P48" s="194" t="str">
        <f>+'VALORES CIF Y FOB'!P47</f>
        <v>IMPORTABLE</v>
      </c>
      <c r="Q48" s="194">
        <f>+'VALORES CIF Y FOB'!Q47</f>
        <v>0</v>
      </c>
      <c r="R48" s="195">
        <f>+'VALORES CIF Y FOB'!R47</f>
        <v>0</v>
      </c>
      <c r="S48" s="195">
        <f>+'VALORES CIF Y FOB'!S47</f>
        <v>0</v>
      </c>
      <c r="T48" s="195">
        <f>+'VALORES CIF Y FOB'!T47</f>
        <v>0</v>
      </c>
      <c r="U48" s="195">
        <f>+'VALORES CIF Y FOB'!U47</f>
        <v>0</v>
      </c>
      <c r="V48" s="196"/>
      <c r="W48" s="197">
        <f>+'VALORES CIF Y FOB'!W47</f>
        <v>0</v>
      </c>
      <c r="X48" s="197">
        <f>+'VALORES CIF Y FOB'!X47</f>
        <v>5.4635147934401315E-2</v>
      </c>
      <c r="Y48" s="197">
        <f>+'VALORES CIF Y FOB'!Y47</f>
        <v>0</v>
      </c>
      <c r="Z48" s="197">
        <f>+'VALORES CIF Y FOB'!Z47</f>
        <v>0</v>
      </c>
      <c r="AA48" s="197">
        <f>+'VALORES CIF Y FOB'!AA47</f>
        <v>5.2059335021429178E-4</v>
      </c>
      <c r="AB48" s="195"/>
      <c r="AC48" s="197">
        <f>+'VALORES CIF Y FOB'!AC47</f>
        <v>9.6087052604265963E-2</v>
      </c>
      <c r="AD48" s="197">
        <f>+'VALORES CIF Y FOB'!AD47</f>
        <v>0</v>
      </c>
      <c r="AE48" s="197">
        <f>+'VALORES CIF Y FOB'!AE47</f>
        <v>0</v>
      </c>
      <c r="AF48" s="197">
        <f>+'VALORES CIF Y FOB'!AF47</f>
        <v>9.5124046228715717E-2</v>
      </c>
      <c r="AG48" s="196"/>
      <c r="AH48" s="198">
        <f t="shared" si="1"/>
        <v>1.06451132</v>
      </c>
      <c r="AI48" s="198">
        <f t="shared" si="2"/>
        <v>602.91999999999996</v>
      </c>
      <c r="AJ48" s="198">
        <f t="shared" si="3"/>
        <v>641.81516505439993</v>
      </c>
      <c r="AK48" s="199"/>
      <c r="AL48" s="200">
        <v>1</v>
      </c>
      <c r="AM48" s="281">
        <f>+IF(OR(P48="IMPORTABLE",P48="AMBOS"),((1/((1+AA48+Z48)*(1+W48+X48)))*(('VALORES CIF Y FOB'!BC47/AI48))),"-")</f>
        <v>1.1057757431526718</v>
      </c>
      <c r="AN48" s="281">
        <f t="shared" si="4"/>
        <v>0</v>
      </c>
      <c r="AO48" s="281">
        <v>1</v>
      </c>
      <c r="AP48" s="281" t="str">
        <f>+IF(OR(P48="EXPORTABLE",P48="AMBOS"),(1/((1-Y48-Z48)))*(('VALORES CIF Y FOB'!BI47/AI48)),"-")</f>
        <v>-</v>
      </c>
      <c r="AQ48" s="281">
        <f t="shared" si="5"/>
        <v>0</v>
      </c>
      <c r="AR48" s="281">
        <v>1</v>
      </c>
      <c r="AS48" s="281">
        <f>+IF(OR(P48="IMPORTABLE",P48="AMBOS"),(1/((1+AC48)*(1+AA48+Z48)*(1+W48+X48)))*('VALORES CIF Y FOB'!BF47/AI48)*(1),"-")</f>
        <v>1.0088393440332919</v>
      </c>
      <c r="AT48" s="281"/>
      <c r="AU48" s="281">
        <v>1</v>
      </c>
      <c r="AV48" s="281" t="str">
        <f>+IF(OR(P48="EXPORTABLE",P48="AMBOS"),(1/((1-AD48)*(1-Y48-Z48)))*('VALORES CIF Y FOB'!BL47/AI48)*(1),"-")</f>
        <v>-</v>
      </c>
      <c r="AW48" s="201"/>
      <c r="AX48" s="201">
        <v>1</v>
      </c>
      <c r="AY48" s="201" t="str">
        <f t="shared" si="12"/>
        <v>-</v>
      </c>
      <c r="AZ48" s="202">
        <f t="shared" si="7"/>
        <v>0</v>
      </c>
      <c r="BA48" s="203">
        <v>1</v>
      </c>
      <c r="BB48" s="282">
        <f>+IF(OR(P48="IMPORTABLE",P48="AMBOS"),(1/((1+AC48)*(1+AA48+Z48)*(1+W48+X48)))*(('VALORES CIF Y FOB'!AM47/AI48)),"-")</f>
        <v>1.003479804490264</v>
      </c>
      <c r="BC48" s="282">
        <f t="shared" si="8"/>
        <v>0.94266710521243124</v>
      </c>
      <c r="BD48" s="282"/>
      <c r="BE48" s="282">
        <v>1</v>
      </c>
      <c r="BF48" s="282" t="str">
        <f>+IF(OR(P48="EXPORTABLE",P48="AMBOS"),(1/((1-AD48)*(1-Y48-Z48)))*(('VALORES CIF Y FOB'!AU47/AI48)),"-")</f>
        <v>-</v>
      </c>
      <c r="BG48" s="282" t="str">
        <f t="shared" si="9"/>
        <v>-</v>
      </c>
      <c r="BH48" s="282"/>
      <c r="BI48" s="282">
        <v>1</v>
      </c>
      <c r="BJ48" s="282">
        <f>+IF(OR(P48="IMPORTABLE",P48="AMBOS"),(1/((1+AC48)*(1+AA48+Z48)*(1+W48+X48)))*('VALORES CIF Y FOB'!AQ47/AI48),"-")</f>
        <v>1.003479804490264</v>
      </c>
      <c r="BK48" s="282">
        <f t="shared" si="10"/>
        <v>0.94266710521243124</v>
      </c>
      <c r="BL48" s="282"/>
      <c r="BM48" s="282">
        <v>1</v>
      </c>
      <c r="BN48" s="282" t="str">
        <f>+IF(OR(P48="EXPORTABLE",P48="AMBOS"),(1/((1-AD48)*(1-Y48-Z48)))*('VALORES CIF Y FOB'!AY47/AI48),"-")</f>
        <v>-</v>
      </c>
      <c r="BO48" s="203" t="str">
        <f t="shared" si="11"/>
        <v>-</v>
      </c>
      <c r="BP48" s="204"/>
      <c r="BQ48" s="205">
        <v>1</v>
      </c>
      <c r="BR48" s="285" t="str">
        <f t="shared" si="13"/>
        <v>-</v>
      </c>
      <c r="BS48" s="109"/>
    </row>
    <row r="49" spans="1:71" ht="18" x14ac:dyDescent="0.2">
      <c r="A49" s="188" t="str">
        <f>+'VALORES CIF Y FOB'!A48</f>
        <v>Carne y despojos comestibles de aves</v>
      </c>
      <c r="B49" s="189" t="str">
        <f>+'VALORES CIF Y FOB'!B48</f>
        <v>NP043</v>
      </c>
      <c r="C49" s="190"/>
      <c r="D49" s="191">
        <f>+'VALORES CIF Y FOB'!D48</f>
        <v>-176.35636315176367</v>
      </c>
      <c r="E49" s="192">
        <f>+'VALORES CIF Y FOB'!E48</f>
        <v>2.2736910582373589E-3</v>
      </c>
      <c r="F49" s="192">
        <f>+'VALORES CIF Y FOB'!F48</f>
        <v>4.1314352814061028E-4</v>
      </c>
      <c r="G49" s="192">
        <f>+'VALORES CIF Y FOB'!G48</f>
        <v>3.1674608302505072E-3</v>
      </c>
      <c r="H49" s="192">
        <f>+'VALORES CIF Y FOB'!H48</f>
        <v>3.1746790696639752E-3</v>
      </c>
      <c r="I49" s="192">
        <f>+'VALORES CIF Y FOB'!I48</f>
        <v>8.9376977201314827E-4</v>
      </c>
      <c r="J49" s="191" t="str">
        <f>+'VALORES CIF Y FOB'!J48</f>
        <v>AMBOS</v>
      </c>
      <c r="K49" s="191" t="str">
        <f>+'VALORES CIF Y FOB'!K48</f>
        <v>No transable</v>
      </c>
      <c r="L49" s="191">
        <f>+'VALORES CIF Y FOB'!L48</f>
        <v>1</v>
      </c>
      <c r="M49" s="191" t="str">
        <f>+'VALORES CIF Y FOB'!M48</f>
        <v>Transable</v>
      </c>
      <c r="N49" s="191">
        <f>+'VALORES CIF Y FOB'!N48</f>
        <v>1</v>
      </c>
      <c r="O49" s="193" t="str">
        <f>+'VALORES CIF Y FOB'!O48</f>
        <v>No Transable</v>
      </c>
      <c r="P49" s="194" t="str">
        <f>+'VALORES CIF Y FOB'!P48</f>
        <v>No Transable</v>
      </c>
      <c r="Q49" s="194">
        <f>+'VALORES CIF Y FOB'!Q48</f>
        <v>1</v>
      </c>
      <c r="R49" s="195">
        <f>+'VALORES CIF Y FOB'!R48</f>
        <v>2.2736910582373589E-3</v>
      </c>
      <c r="S49" s="195">
        <f>+'VALORES CIF Y FOB'!S48</f>
        <v>4.1314352814061028E-4</v>
      </c>
      <c r="T49" s="195">
        <f>+'VALORES CIF Y FOB'!T48</f>
        <v>3.1746790696639752E-3</v>
      </c>
      <c r="U49" s="195">
        <f>+'VALORES CIF Y FOB'!U48</f>
        <v>-8.9376977201314827E-4</v>
      </c>
      <c r="V49" s="196"/>
      <c r="W49" s="197">
        <f>+'VALORES CIF Y FOB'!W48</f>
        <v>0</v>
      </c>
      <c r="X49" s="197">
        <f>+'VALORES CIF Y FOB'!X48</f>
        <v>1.7491431866490506E-2</v>
      </c>
      <c r="Y49" s="197">
        <f>+'VALORES CIF Y FOB'!Y48</f>
        <v>0</v>
      </c>
      <c r="Z49" s="197">
        <f>+'VALORES CIF Y FOB'!Z48</f>
        <v>0</v>
      </c>
      <c r="AA49" s="197">
        <f>+'VALORES CIF Y FOB'!AA48</f>
        <v>0.11226210372852558</v>
      </c>
      <c r="AB49" s="195"/>
      <c r="AC49" s="197">
        <f>+'VALORES CIF Y FOB'!AC48</f>
        <v>0.38057448758132661</v>
      </c>
      <c r="AD49" s="197">
        <f>+'VALORES CIF Y FOB'!AD48</f>
        <v>3.5829829675483933E-2</v>
      </c>
      <c r="AE49" s="197">
        <f>+'VALORES CIF Y FOB'!AE48</f>
        <v>0.32170643785855213</v>
      </c>
      <c r="AF49" s="197">
        <f>+'VALORES CIF Y FOB'!AF48</f>
        <v>0.3218401436064528</v>
      </c>
      <c r="AG49" s="196"/>
      <c r="AH49" s="198">
        <f t="shared" si="1"/>
        <v>1.06451132</v>
      </c>
      <c r="AI49" s="198">
        <f t="shared" si="2"/>
        <v>602.91999999999996</v>
      </c>
      <c r="AJ49" s="198">
        <f t="shared" si="3"/>
        <v>641.81516505439993</v>
      </c>
      <c r="AK49" s="199"/>
      <c r="AL49" s="200">
        <v>1</v>
      </c>
      <c r="AM49" s="281" t="str">
        <f>+IF(OR(P49="IMPORTABLE",P49="AMBOS"),((1/((1+AA49+Z49)*(1+W49+X49)))*(('VALORES CIF Y FOB'!BC48/AI49))),"-")</f>
        <v>-</v>
      </c>
      <c r="AN49" s="281">
        <f t="shared" si="4"/>
        <v>0</v>
      </c>
      <c r="AO49" s="281">
        <v>1</v>
      </c>
      <c r="AP49" s="281" t="str">
        <f>+IF(OR(P49="EXPORTABLE",P49="AMBOS"),(1/((1-Y49-Z49)))*(('VALORES CIF Y FOB'!BI48/AI49)),"-")</f>
        <v>-</v>
      </c>
      <c r="AQ49" s="281">
        <f t="shared" si="5"/>
        <v>0</v>
      </c>
      <c r="AR49" s="281">
        <v>1</v>
      </c>
      <c r="AS49" s="281" t="str">
        <f>+IF(OR(P49="IMPORTABLE",P49="AMBOS"),(1/((1+AC49)*(1+AA49+Z49)*(1+W49+X49)))*('VALORES CIF Y FOB'!BF48/AI49)*(1),"-")</f>
        <v>-</v>
      </c>
      <c r="AT49" s="281"/>
      <c r="AU49" s="281">
        <v>1</v>
      </c>
      <c r="AV49" s="281" t="str">
        <f>+IF(OR(P49="EXPORTABLE",P49="AMBOS"),(1/((1-AD49)*(1-Y49-Z49)))*('VALORES CIF Y FOB'!BL48/AI49)*(1),"-")</f>
        <v>-</v>
      </c>
      <c r="AW49" s="201"/>
      <c r="AX49" s="201">
        <v>1</v>
      </c>
      <c r="AY49" s="201">
        <f t="shared" si="12"/>
        <v>0.7435911868630225</v>
      </c>
      <c r="AZ49" s="202">
        <f t="shared" si="7"/>
        <v>0</v>
      </c>
      <c r="BA49" s="203">
        <v>1</v>
      </c>
      <c r="BB49" s="282" t="str">
        <f>+IF(OR(P49="IMPORTABLE",P49="AMBOS"),(1/((1+AC49)*(1+AA49+Z49)*(1+W49+X49)))*(('VALORES CIF Y FOB'!AM48/AI49)),"-")</f>
        <v>-</v>
      </c>
      <c r="BC49" s="282" t="str">
        <f t="shared" si="8"/>
        <v>-</v>
      </c>
      <c r="BD49" s="282"/>
      <c r="BE49" s="282">
        <v>1</v>
      </c>
      <c r="BF49" s="282" t="str">
        <f>+IF(OR(P49="EXPORTABLE",P49="AMBOS"),(1/((1-AD49)*(1-Y49-Z49)))*(('VALORES CIF Y FOB'!AU48/AI49)),"-")</f>
        <v>-</v>
      </c>
      <c r="BG49" s="282" t="str">
        <f t="shared" si="9"/>
        <v>-</v>
      </c>
      <c r="BH49" s="282"/>
      <c r="BI49" s="282">
        <v>1</v>
      </c>
      <c r="BJ49" s="282" t="str">
        <f>+IF(OR(P49="IMPORTABLE",P49="AMBOS"),(1/((1+AC49)*(1+AA49+Z49)*(1+W49+X49)))*('VALORES CIF Y FOB'!AQ48/AI49),"-")</f>
        <v>-</v>
      </c>
      <c r="BK49" s="282" t="str">
        <f t="shared" si="10"/>
        <v>-</v>
      </c>
      <c r="BL49" s="282"/>
      <c r="BM49" s="282">
        <v>1</v>
      </c>
      <c r="BN49" s="282" t="str">
        <f>+IF(OR(P49="EXPORTABLE",P49="AMBOS"),(1/((1-AD49)*(1-Y49-Z49)))*('VALORES CIF Y FOB'!AY48/AI49),"-")</f>
        <v>-</v>
      </c>
      <c r="BO49" s="203" t="str">
        <f t="shared" si="11"/>
        <v>-</v>
      </c>
      <c r="BP49" s="204"/>
      <c r="BQ49" s="205">
        <v>1</v>
      </c>
      <c r="BR49" s="285">
        <f t="shared" si="13"/>
        <v>0.7435911868630225</v>
      </c>
      <c r="BS49" s="109"/>
    </row>
    <row r="50" spans="1:71" ht="18" x14ac:dyDescent="0.2">
      <c r="A50" s="188" t="str">
        <f>+'VALORES CIF Y FOB'!A49</f>
        <v>Carne y despojos comestibles de ganado vacuno</v>
      </c>
      <c r="B50" s="189" t="str">
        <f>+'VALORES CIF Y FOB'!B49</f>
        <v>NP044</v>
      </c>
      <c r="C50" s="190"/>
      <c r="D50" s="191">
        <f>+'VALORES CIF Y FOB'!D49</f>
        <v>-17705.410100000001</v>
      </c>
      <c r="E50" s="192">
        <f>+'VALORES CIF Y FOB'!E49</f>
        <v>6.0757253201280489E-2</v>
      </c>
      <c r="F50" s="192">
        <f>+'VALORES CIF Y FOB'!F49</f>
        <v>6.0505605040005687E-3</v>
      </c>
      <c r="G50" s="192">
        <f>+'VALORES CIF Y FOB'!G49</f>
        <v>0.16173964489992956</v>
      </c>
      <c r="H50" s="192">
        <f>+'VALORES CIF Y FOB'!H49</f>
        <v>0.17220217611602223</v>
      </c>
      <c r="I50" s="192">
        <f>+'VALORES CIF Y FOB'!I49</f>
        <v>0.10098239169864907</v>
      </c>
      <c r="J50" s="191" t="str">
        <f>+'VALORES CIF Y FOB'!J49</f>
        <v>EXPORTABLE</v>
      </c>
      <c r="K50" s="191" t="str">
        <f>+'VALORES CIF Y FOB'!K49</f>
        <v>No transable</v>
      </c>
      <c r="L50" s="191">
        <f>+'VALORES CIF Y FOB'!L49</f>
        <v>1</v>
      </c>
      <c r="M50" s="191" t="str">
        <f>+'VALORES CIF Y FOB'!M49</f>
        <v>Transable</v>
      </c>
      <c r="N50" s="191">
        <f>+'VALORES CIF Y FOB'!N49</f>
        <v>0</v>
      </c>
      <c r="O50" s="193" t="str">
        <f>+'VALORES CIF Y FOB'!O49</f>
        <v>Transable</v>
      </c>
      <c r="P50" s="194" t="str">
        <f>+'VALORES CIF Y FOB'!P49</f>
        <v>EXPORTABLE</v>
      </c>
      <c r="Q50" s="194">
        <f>+'VALORES CIF Y FOB'!Q49</f>
        <v>0</v>
      </c>
      <c r="R50" s="195">
        <f>+'VALORES CIF Y FOB'!R49</f>
        <v>0</v>
      </c>
      <c r="S50" s="195">
        <f>+'VALORES CIF Y FOB'!S49</f>
        <v>0</v>
      </c>
      <c r="T50" s="195">
        <f>+'VALORES CIF Y FOB'!T49</f>
        <v>0</v>
      </c>
      <c r="U50" s="195">
        <f>+'VALORES CIF Y FOB'!U49</f>
        <v>0</v>
      </c>
      <c r="V50" s="196"/>
      <c r="W50" s="197">
        <f>+'VALORES CIF Y FOB'!W49</f>
        <v>0</v>
      </c>
      <c r="X50" s="197">
        <f>+'VALORES CIF Y FOB'!X49</f>
        <v>1.1072899199335236E-2</v>
      </c>
      <c r="Y50" s="197">
        <f>+'VALORES CIF Y FOB'!Y49</f>
        <v>0</v>
      </c>
      <c r="Z50" s="197">
        <f>+'VALORES CIF Y FOB'!Z49</f>
        <v>0</v>
      </c>
      <c r="AA50" s="197">
        <f>+'VALORES CIF Y FOB'!AA49</f>
        <v>5.1207966172893606E-3</v>
      </c>
      <c r="AB50" s="195"/>
      <c r="AC50" s="197">
        <f>+'VALORES CIF Y FOB'!AC49</f>
        <v>0.30625822888561294</v>
      </c>
      <c r="AD50" s="197">
        <f>+'VALORES CIF Y FOB'!AD49</f>
        <v>1.4497887757904305E-2</v>
      </c>
      <c r="AE50" s="197">
        <f>+'VALORES CIF Y FOB'!AE49</f>
        <v>0.19864629173439757</v>
      </c>
      <c r="AF50" s="197">
        <f>+'VALORES CIF Y FOB'!AF49</f>
        <v>0.20518454886768978</v>
      </c>
      <c r="AG50" s="196"/>
      <c r="AH50" s="198">
        <f t="shared" si="1"/>
        <v>1.06451132</v>
      </c>
      <c r="AI50" s="198">
        <f t="shared" si="2"/>
        <v>602.91999999999996</v>
      </c>
      <c r="AJ50" s="198">
        <f t="shared" si="3"/>
        <v>641.81516505439993</v>
      </c>
      <c r="AK50" s="199"/>
      <c r="AL50" s="200">
        <v>1</v>
      </c>
      <c r="AM50" s="281" t="str">
        <f>+IF(OR(P50="IMPORTABLE",P50="AMBOS"),((1/((1+AA50+Z50)*(1+W50+X50)))*(('VALORES CIF Y FOB'!BC49/AI50))),"-")</f>
        <v>-</v>
      </c>
      <c r="AN50" s="281">
        <f t="shared" si="4"/>
        <v>0</v>
      </c>
      <c r="AO50" s="281">
        <v>1</v>
      </c>
      <c r="AP50" s="281">
        <f>+IF(OR(P50="EXPORTABLE",P50="AMBOS"),(1/((1-Y50-Z50)))*(('VALORES CIF Y FOB'!BI49/AI50)),"-")</f>
        <v>1.0490781543656214</v>
      </c>
      <c r="AQ50" s="281">
        <f t="shared" si="5"/>
        <v>0</v>
      </c>
      <c r="AR50" s="281">
        <v>1</v>
      </c>
      <c r="AS50" s="281" t="str">
        <f>+IF(OR(P50="IMPORTABLE",P50="AMBOS"),(1/((1+AC50)*(1+AA50+Z50)*(1+W50+X50)))*('VALORES CIF Y FOB'!BF49/AI50)*(1),"-")</f>
        <v>-</v>
      </c>
      <c r="AT50" s="281"/>
      <c r="AU50" s="281">
        <v>1</v>
      </c>
      <c r="AV50" s="281">
        <f>+IF(OR(P50="EXPORTABLE",P50="AMBOS"),(1/((1-AD50)*(1-Y50-Z50)))*('VALORES CIF Y FOB'!BL49/AI50)*(1),"-")</f>
        <v>1.2790833879849153</v>
      </c>
      <c r="AW50" s="201"/>
      <c r="AX50" s="201">
        <v>1</v>
      </c>
      <c r="AY50" s="201" t="str">
        <f t="shared" si="12"/>
        <v>-</v>
      </c>
      <c r="AZ50" s="202">
        <f t="shared" si="7"/>
        <v>0</v>
      </c>
      <c r="BA50" s="203">
        <v>1</v>
      </c>
      <c r="BB50" s="282" t="str">
        <f>+IF(OR(P50="IMPORTABLE",P50="AMBOS"),(1/((1+AC50)*(1+AA50+Z50)*(1+W50+X50)))*(('VALORES CIF Y FOB'!AM49/AI50)),"-")</f>
        <v>-</v>
      </c>
      <c r="BC50" s="282" t="str">
        <f t="shared" si="8"/>
        <v>-</v>
      </c>
      <c r="BD50" s="282"/>
      <c r="BE50" s="282">
        <v>1</v>
      </c>
      <c r="BF50" s="282">
        <f>+IF(OR(P50="EXPORTABLE",P50="AMBOS"),(1/((1-AD50)*(1-Y50-Z50)))*(('VALORES CIF Y FOB'!AU49/AI50)),"-")</f>
        <v>1.0654603569070302</v>
      </c>
      <c r="BG50" s="282">
        <f t="shared" si="9"/>
        <v>1.0008915235462508</v>
      </c>
      <c r="BH50" s="282"/>
      <c r="BI50" s="282">
        <v>1</v>
      </c>
      <c r="BJ50" s="282" t="str">
        <f>+IF(OR(P50="IMPORTABLE",P50="AMBOS"),(1/((1+AC50)*(1+AA50+Z50)*(1+W50+X50)))*('VALORES CIF Y FOB'!AQ49/AI50),"-")</f>
        <v>-</v>
      </c>
      <c r="BK50" s="282" t="str">
        <f t="shared" si="10"/>
        <v>-</v>
      </c>
      <c r="BL50" s="282"/>
      <c r="BM50" s="282">
        <v>1</v>
      </c>
      <c r="BN50" s="282">
        <f>+IF(OR(P50="EXPORTABLE",P50="AMBOS"),(1/((1-AD50)*(1-Y50-Z50)))*('VALORES CIF Y FOB'!AY49/AI50),"-")</f>
        <v>1.2670289677367539</v>
      </c>
      <c r="BO50" s="203">
        <f t="shared" si="11"/>
        <v>1.1902447103491149</v>
      </c>
      <c r="BP50" s="204"/>
      <c r="BQ50" s="205">
        <v>1</v>
      </c>
      <c r="BR50" s="285" t="str">
        <f t="shared" si="13"/>
        <v>-</v>
      </c>
      <c r="BS50" s="109"/>
    </row>
    <row r="51" spans="1:71" ht="18" x14ac:dyDescent="0.2">
      <c r="A51" s="188" t="str">
        <f>+'VALORES CIF Y FOB'!A50</f>
        <v>Carne y despojos comestibles de ganado porcino</v>
      </c>
      <c r="B51" s="189" t="str">
        <f>+'VALORES CIF Y FOB'!B50</f>
        <v>NP045</v>
      </c>
      <c r="C51" s="190"/>
      <c r="D51" s="191">
        <f>+'VALORES CIF Y FOB'!D50</f>
        <v>4558.7219743879086</v>
      </c>
      <c r="E51" s="192">
        <f>+'VALORES CIF Y FOB'!E50</f>
        <v>4.5654816624685401E-2</v>
      </c>
      <c r="F51" s="192">
        <f>+'VALORES CIF Y FOB'!F50</f>
        <v>1.4284551086373559E-2</v>
      </c>
      <c r="G51" s="192">
        <f>+'VALORES CIF Y FOB'!G50</f>
        <v>6.1544209939601822E-3</v>
      </c>
      <c r="H51" s="192">
        <f>+'VALORES CIF Y FOB'!H50</f>
        <v>6.4488416782209909E-3</v>
      </c>
      <c r="I51" s="192">
        <f>+'VALORES CIF Y FOB'!I50</f>
        <v>-3.9500395630725223E-2</v>
      </c>
      <c r="J51" s="191" t="str">
        <f>+'VALORES CIF Y FOB'!J50</f>
        <v>AMBOS</v>
      </c>
      <c r="K51" s="191" t="str">
        <f>+'VALORES CIF Y FOB'!K50</f>
        <v>No transable</v>
      </c>
      <c r="L51" s="191">
        <f>+'VALORES CIF Y FOB'!L50</f>
        <v>1</v>
      </c>
      <c r="M51" s="191" t="str">
        <f>+'VALORES CIF Y FOB'!M50</f>
        <v>Transable</v>
      </c>
      <c r="N51" s="191">
        <f>+'VALORES CIF Y FOB'!N50</f>
        <v>1</v>
      </c>
      <c r="O51" s="193" t="str">
        <f>+'VALORES CIF Y FOB'!O50</f>
        <v>No Transable</v>
      </c>
      <c r="P51" s="194" t="str">
        <f>+'VALORES CIF Y FOB'!P50</f>
        <v>No Transable</v>
      </c>
      <c r="Q51" s="194">
        <f>+'VALORES CIF Y FOB'!Q50</f>
        <v>1</v>
      </c>
      <c r="R51" s="195">
        <f>+'VALORES CIF Y FOB'!R50</f>
        <v>4.5654816624685401E-2</v>
      </c>
      <c r="S51" s="195">
        <f>+'VALORES CIF Y FOB'!S50</f>
        <v>1.4284551086373559E-2</v>
      </c>
      <c r="T51" s="195">
        <f>+'VALORES CIF Y FOB'!T50</f>
        <v>6.4488416782209909E-3</v>
      </c>
      <c r="U51" s="195">
        <f>+'VALORES CIF Y FOB'!U50</f>
        <v>3.9500395630725223E-2</v>
      </c>
      <c r="V51" s="196"/>
      <c r="W51" s="197">
        <f>+'VALORES CIF Y FOB'!W50</f>
        <v>0</v>
      </c>
      <c r="X51" s="197">
        <f>+'VALORES CIF Y FOB'!X50</f>
        <v>1.3611772828652884E-2</v>
      </c>
      <c r="Y51" s="197">
        <f>+'VALORES CIF Y FOB'!Y50</f>
        <v>0</v>
      </c>
      <c r="Z51" s="197">
        <f>+'VALORES CIF Y FOB'!Z50</f>
        <v>0</v>
      </c>
      <c r="AA51" s="197">
        <f>+'VALORES CIF Y FOB'!AA50</f>
        <v>7.4566662194040872E-2</v>
      </c>
      <c r="AB51" s="195"/>
      <c r="AC51" s="197">
        <f>+'VALORES CIF Y FOB'!AC50</f>
        <v>0.30246121885250427</v>
      </c>
      <c r="AD51" s="197">
        <f>+'VALORES CIF Y FOB'!AD50</f>
        <v>4.1970806655208283E-3</v>
      </c>
      <c r="AE51" s="197">
        <f>+'VALORES CIF Y FOB'!AE50</f>
        <v>0.23943931158730047</v>
      </c>
      <c r="AF51" s="197">
        <f>+'VALORES CIF Y FOB'!AF50</f>
        <v>0.24231631171596751</v>
      </c>
      <c r="AG51" s="196"/>
      <c r="AH51" s="198">
        <f t="shared" si="1"/>
        <v>1.06451132</v>
      </c>
      <c r="AI51" s="198">
        <f t="shared" si="2"/>
        <v>602.91999999999996</v>
      </c>
      <c r="AJ51" s="198">
        <f t="shared" si="3"/>
        <v>641.81516505439993</v>
      </c>
      <c r="AK51" s="199"/>
      <c r="AL51" s="200">
        <v>1</v>
      </c>
      <c r="AM51" s="281" t="str">
        <f>+IF(OR(P51="IMPORTABLE",P51="AMBOS"),((1/((1+AA51+Z51)*(1+W51+X51)))*(('VALORES CIF Y FOB'!BC50/AI51))),"-")</f>
        <v>-</v>
      </c>
      <c r="AN51" s="281">
        <f t="shared" si="4"/>
        <v>0</v>
      </c>
      <c r="AO51" s="281">
        <v>1</v>
      </c>
      <c r="AP51" s="281" t="str">
        <f>+IF(OR(P51="EXPORTABLE",P51="AMBOS"),(1/((1-Y51-Z51)))*(('VALORES CIF Y FOB'!BI50/AI51)),"-")</f>
        <v>-</v>
      </c>
      <c r="AQ51" s="281">
        <f t="shared" si="5"/>
        <v>0</v>
      </c>
      <c r="AR51" s="281">
        <v>1</v>
      </c>
      <c r="AS51" s="281" t="str">
        <f>+IF(OR(P51="IMPORTABLE",P51="AMBOS"),(1/((1+AC51)*(1+AA51+Z51)*(1+W51+X51)))*('VALORES CIF Y FOB'!BF50/AI51)*(1),"-")</f>
        <v>-</v>
      </c>
      <c r="AT51" s="281"/>
      <c r="AU51" s="281">
        <v>1</v>
      </c>
      <c r="AV51" s="281" t="str">
        <f>+IF(OR(P51="EXPORTABLE",P51="AMBOS"),(1/((1-AD51)*(1-Y51-Z51)))*('VALORES CIF Y FOB'!BL50/AI51)*(1),"-")</f>
        <v>-</v>
      </c>
      <c r="AW51" s="201"/>
      <c r="AX51" s="201">
        <v>1</v>
      </c>
      <c r="AY51" s="201">
        <f t="shared" si="12"/>
        <v>0.79598170735852392</v>
      </c>
      <c r="AZ51" s="202">
        <f t="shared" si="7"/>
        <v>0</v>
      </c>
      <c r="BA51" s="203">
        <v>1</v>
      </c>
      <c r="BB51" s="282" t="str">
        <f>+IF(OR(P51="IMPORTABLE",P51="AMBOS"),(1/((1+AC51)*(1+AA51+Z51)*(1+W51+X51)))*(('VALORES CIF Y FOB'!AM50/AI51)),"-")</f>
        <v>-</v>
      </c>
      <c r="BC51" s="282" t="str">
        <f t="shared" si="8"/>
        <v>-</v>
      </c>
      <c r="BD51" s="282"/>
      <c r="BE51" s="282">
        <v>1</v>
      </c>
      <c r="BF51" s="282" t="str">
        <f>+IF(OR(P51="EXPORTABLE",P51="AMBOS"),(1/((1-AD51)*(1-Y51-Z51)))*(('VALORES CIF Y FOB'!AU50/AI51)),"-")</f>
        <v>-</v>
      </c>
      <c r="BG51" s="282" t="str">
        <f t="shared" si="9"/>
        <v>-</v>
      </c>
      <c r="BH51" s="282"/>
      <c r="BI51" s="282">
        <v>1</v>
      </c>
      <c r="BJ51" s="282" t="str">
        <f>+IF(OR(P51="IMPORTABLE",P51="AMBOS"),(1/((1+AC51)*(1+AA51+Z51)*(1+W51+X51)))*('VALORES CIF Y FOB'!AQ50/AI51),"-")</f>
        <v>-</v>
      </c>
      <c r="BK51" s="282" t="str">
        <f t="shared" si="10"/>
        <v>-</v>
      </c>
      <c r="BL51" s="282"/>
      <c r="BM51" s="282">
        <v>1</v>
      </c>
      <c r="BN51" s="282" t="str">
        <f>+IF(OR(P51="EXPORTABLE",P51="AMBOS"),(1/((1-AD51)*(1-Y51-Z51)))*('VALORES CIF Y FOB'!AY50/AI51),"-")</f>
        <v>-</v>
      </c>
      <c r="BO51" s="203" t="str">
        <f t="shared" si="11"/>
        <v>-</v>
      </c>
      <c r="BP51" s="204"/>
      <c r="BQ51" s="205">
        <v>1</v>
      </c>
      <c r="BR51" s="285">
        <f t="shared" si="13"/>
        <v>0.79598170735852392</v>
      </c>
      <c r="BS51" s="109"/>
    </row>
    <row r="52" spans="1:71" ht="18" x14ac:dyDescent="0.2">
      <c r="A52" s="188" t="str">
        <f>+'VALORES CIF Y FOB'!A51</f>
        <v>Embutidos y otros productos cárnicos</v>
      </c>
      <c r="B52" s="189" t="str">
        <f>+'VALORES CIF Y FOB'!B51</f>
        <v>NP046</v>
      </c>
      <c r="C52" s="190"/>
      <c r="D52" s="191">
        <f>+'VALORES CIF Y FOB'!D51</f>
        <v>-3466.8358184395129</v>
      </c>
      <c r="E52" s="192">
        <f>+'VALORES CIF Y FOB'!E51</f>
        <v>4.0007444352545322E-2</v>
      </c>
      <c r="F52" s="192">
        <f>+'VALORES CIF Y FOB'!F51</f>
        <v>5.0653315929916187E-3</v>
      </c>
      <c r="G52" s="192">
        <f>+'VALORES CIF Y FOB'!G51</f>
        <v>6.0952679179746901E-2</v>
      </c>
      <c r="H52" s="192">
        <f>+'VALORES CIF Y FOB'!H51</f>
        <v>6.3492866503155485E-2</v>
      </c>
      <c r="I52" s="192">
        <f>+'VALORES CIF Y FOB'!I51</f>
        <v>2.0945234827201578E-2</v>
      </c>
      <c r="J52" s="191" t="str">
        <f>+'VALORES CIF Y FOB'!J51</f>
        <v>AMBOS</v>
      </c>
      <c r="K52" s="191" t="str">
        <f>+'VALORES CIF Y FOB'!K51</f>
        <v>No transable</v>
      </c>
      <c r="L52" s="191">
        <f>+'VALORES CIF Y FOB'!L51</f>
        <v>1</v>
      </c>
      <c r="M52" s="191" t="str">
        <f>+'VALORES CIF Y FOB'!M51</f>
        <v>Transable</v>
      </c>
      <c r="N52" s="191">
        <f>+'VALORES CIF Y FOB'!N51</f>
        <v>0</v>
      </c>
      <c r="O52" s="193" t="str">
        <f>+'VALORES CIF Y FOB'!O51</f>
        <v>Transable</v>
      </c>
      <c r="P52" s="194" t="str">
        <f>+'VALORES CIF Y FOB'!P51</f>
        <v>AMBOS</v>
      </c>
      <c r="Q52" s="194">
        <f>+'VALORES CIF Y FOB'!Q51</f>
        <v>0</v>
      </c>
      <c r="R52" s="195">
        <f>+'VALORES CIF Y FOB'!R51</f>
        <v>0</v>
      </c>
      <c r="S52" s="195">
        <f>+'VALORES CIF Y FOB'!S51</f>
        <v>0</v>
      </c>
      <c r="T52" s="195">
        <f>+'VALORES CIF Y FOB'!T51</f>
        <v>0</v>
      </c>
      <c r="U52" s="195">
        <f>+'VALORES CIF Y FOB'!U51</f>
        <v>0</v>
      </c>
      <c r="V52" s="196"/>
      <c r="W52" s="197">
        <f>+'VALORES CIF Y FOB'!W51</f>
        <v>0</v>
      </c>
      <c r="X52" s="197">
        <f>+'VALORES CIF Y FOB'!X51</f>
        <v>1.7538555157064772E-2</v>
      </c>
      <c r="Y52" s="197">
        <f>+'VALORES CIF Y FOB'!Y51</f>
        <v>0</v>
      </c>
      <c r="Z52" s="197">
        <f>+'VALORES CIF Y FOB'!Z51</f>
        <v>0</v>
      </c>
      <c r="AA52" s="197">
        <f>+'VALORES CIF Y FOB'!AA51</f>
        <v>0.1042899893677887</v>
      </c>
      <c r="AB52" s="195"/>
      <c r="AC52" s="197">
        <f>+'VALORES CIF Y FOB'!AC51</f>
        <v>0.27573514869565691</v>
      </c>
      <c r="AD52" s="197">
        <f>+'VALORES CIF Y FOB'!AD51</f>
        <v>4.1059722283079289E-2</v>
      </c>
      <c r="AE52" s="197">
        <f>+'VALORES CIF Y FOB'!AE51</f>
        <v>0.21875680342591089</v>
      </c>
      <c r="AF52" s="197">
        <f>+'VALORES CIF Y FOB'!AF51</f>
        <v>0.22103609641764654</v>
      </c>
      <c r="AG52" s="196"/>
      <c r="AH52" s="198">
        <f t="shared" si="1"/>
        <v>1.06451132</v>
      </c>
      <c r="AI52" s="198">
        <f t="shared" si="2"/>
        <v>602.91999999999996</v>
      </c>
      <c r="AJ52" s="198">
        <f t="shared" si="3"/>
        <v>641.81516505439993</v>
      </c>
      <c r="AK52" s="199"/>
      <c r="AL52" s="200">
        <v>1</v>
      </c>
      <c r="AM52" s="281">
        <f>+IF(OR(P52="IMPORTABLE",P52="AMBOS"),((1/((1+AA52+Z52)*(1+W52+X52)))*(('VALORES CIF Y FOB'!BC51/AI52))),"-")</f>
        <v>1.2085838768464767</v>
      </c>
      <c r="AN52" s="281">
        <f t="shared" si="4"/>
        <v>0</v>
      </c>
      <c r="AO52" s="281">
        <v>1</v>
      </c>
      <c r="AP52" s="281">
        <f>+IF(OR(P52="EXPORTABLE",P52="AMBOS"),(1/((1-Y52-Z52)))*(('VALORES CIF Y FOB'!BI51/AI52)),"-")</f>
        <v>1.0208027808336058</v>
      </c>
      <c r="AQ52" s="281">
        <f t="shared" si="5"/>
        <v>0</v>
      </c>
      <c r="AR52" s="281">
        <v>1</v>
      </c>
      <c r="AS52" s="281">
        <f>+IF(OR(P52="IMPORTABLE",P52="AMBOS"),(1/((1+AC52)*(1+AA52+Z52)*(1+W52+X52)))*('VALORES CIF Y FOB'!BF51/AI52)*(1),"-")</f>
        <v>0.78491358103458098</v>
      </c>
      <c r="AT52" s="281"/>
      <c r="AU52" s="281">
        <v>1</v>
      </c>
      <c r="AV52" s="281">
        <f>+IF(OR(P52="EXPORTABLE",P52="AMBOS"),(1/((1-AD52)*(1-Y52-Z52)))*('VALORES CIF Y FOB'!BL51/AI52)*(1),"-")</f>
        <v>1.3073513580973879</v>
      </c>
      <c r="AW52" s="201"/>
      <c r="AX52" s="201">
        <v>1</v>
      </c>
      <c r="AY52" s="201" t="str">
        <f t="shared" si="12"/>
        <v>-</v>
      </c>
      <c r="AZ52" s="202">
        <f t="shared" si="7"/>
        <v>0</v>
      </c>
      <c r="BA52" s="203">
        <v>1</v>
      </c>
      <c r="BB52" s="282">
        <f>+IF(OR(P52="IMPORTABLE",P52="AMBOS"),(1/((1+AC52)*(1+AA52+Z52)*(1+W52+X52)))*(('VALORES CIF Y FOB'!AM51/AI52)),"-")</f>
        <v>0.9349537788477279</v>
      </c>
      <c r="BC52" s="282">
        <f t="shared" si="8"/>
        <v>0.87829388122216312</v>
      </c>
      <c r="BD52" s="282"/>
      <c r="BE52" s="282">
        <v>1</v>
      </c>
      <c r="BF52" s="282">
        <f>+IF(OR(P52="EXPORTABLE",P52="AMBOS"),(1/((1-AD52)*(1-Y52-Z52)))*(('VALORES CIF Y FOB'!AU51/AI52)),"-")</f>
        <v>1.0672735534204389</v>
      </c>
      <c r="BG52" s="282">
        <f t="shared" si="9"/>
        <v>1.0025948370567248</v>
      </c>
      <c r="BH52" s="282"/>
      <c r="BI52" s="282">
        <v>1</v>
      </c>
      <c r="BJ52" s="282">
        <f>+IF(OR(P52="IMPORTABLE",P52="AMBOS"),(1/((1+AC52)*(1+AA52+Z52)*(1+W52+X52)))*('VALORES CIF Y FOB'!AQ51/AI52),"-")</f>
        <v>0.78234938496280815</v>
      </c>
      <c r="BK52" s="282">
        <f t="shared" si="10"/>
        <v>0.73493759085888166</v>
      </c>
      <c r="BL52" s="282"/>
      <c r="BM52" s="282">
        <v>1</v>
      </c>
      <c r="BN52" s="282">
        <f>+IF(OR(P52="EXPORTABLE",P52="AMBOS"),(1/((1-AD52)*(1-Y52-Z52)))*('VALORES CIF Y FOB'!AY51/AI52),"-")</f>
        <v>1.2953970440164697</v>
      </c>
      <c r="BO52" s="203">
        <f t="shared" si="11"/>
        <v>1.2168936296670567</v>
      </c>
      <c r="BP52" s="204"/>
      <c r="BQ52" s="205">
        <v>1</v>
      </c>
      <c r="BR52" s="285" t="str">
        <f t="shared" si="13"/>
        <v>-</v>
      </c>
      <c r="BS52" s="109"/>
    </row>
    <row r="53" spans="1:71" ht="18" x14ac:dyDescent="0.2">
      <c r="A53" s="188" t="str">
        <f>+'VALORES CIF Y FOB'!A52</f>
        <v>Pescados, crustáceos y moluscos conservados</v>
      </c>
      <c r="B53" s="189" t="str">
        <f>+'VALORES CIF Y FOB'!B52</f>
        <v>NP047</v>
      </c>
      <c r="C53" s="190"/>
      <c r="D53" s="191">
        <f>+'VALORES CIF Y FOB'!D52</f>
        <v>-27758.806500243005</v>
      </c>
      <c r="E53" s="192">
        <f>+'VALORES CIF Y FOB'!E52</f>
        <v>0.19339071409896211</v>
      </c>
      <c r="F53" s="192">
        <f>+'VALORES CIF Y FOB'!F52</f>
        <v>4.3609096340779925E-2</v>
      </c>
      <c r="G53" s="192">
        <f>+'VALORES CIF Y FOB'!G52</f>
        <v>0.40567478000288398</v>
      </c>
      <c r="H53" s="192">
        <f>+'VALORES CIF Y FOB'!H52</f>
        <v>0.50293839544596541</v>
      </c>
      <c r="I53" s="192">
        <f>+'VALORES CIF Y FOB'!I52</f>
        <v>0.21228406590392185</v>
      </c>
      <c r="J53" s="191" t="str">
        <f>+'VALORES CIF Y FOB'!J52</f>
        <v>EXPORTABLE</v>
      </c>
      <c r="K53" s="191" t="str">
        <f>+'VALORES CIF Y FOB'!K52</f>
        <v>Transable</v>
      </c>
      <c r="L53" s="191">
        <f>+'VALORES CIF Y FOB'!L52</f>
        <v>0</v>
      </c>
      <c r="M53" s="191" t="str">
        <f>+'VALORES CIF Y FOB'!M52</f>
        <v>Transable</v>
      </c>
      <c r="N53" s="191">
        <f>+'VALORES CIF Y FOB'!N52</f>
        <v>0</v>
      </c>
      <c r="O53" s="193" t="str">
        <f>+'VALORES CIF Y FOB'!O52</f>
        <v>Transable</v>
      </c>
      <c r="P53" s="194" t="str">
        <f>+'VALORES CIF Y FOB'!P52</f>
        <v>EXPORTABLE</v>
      </c>
      <c r="Q53" s="194">
        <f>+'VALORES CIF Y FOB'!Q52</f>
        <v>0</v>
      </c>
      <c r="R53" s="195">
        <f>+'VALORES CIF Y FOB'!R52</f>
        <v>0</v>
      </c>
      <c r="S53" s="195">
        <f>+'VALORES CIF Y FOB'!S52</f>
        <v>0</v>
      </c>
      <c r="T53" s="195">
        <f>+'VALORES CIF Y FOB'!T52</f>
        <v>0</v>
      </c>
      <c r="U53" s="195">
        <f>+'VALORES CIF Y FOB'!U52</f>
        <v>0</v>
      </c>
      <c r="V53" s="196"/>
      <c r="W53" s="197">
        <f>+'VALORES CIF Y FOB'!W52</f>
        <v>0</v>
      </c>
      <c r="X53" s="197">
        <f>+'VALORES CIF Y FOB'!X52</f>
        <v>5.4427003559999344E-3</v>
      </c>
      <c r="Y53" s="197">
        <f>+'VALORES CIF Y FOB'!Y52</f>
        <v>0</v>
      </c>
      <c r="Z53" s="197">
        <f>+'VALORES CIF Y FOB'!Z52</f>
        <v>0</v>
      </c>
      <c r="AA53" s="197">
        <f>+'VALORES CIF Y FOB'!AA52</f>
        <v>9.1236602248774418E-2</v>
      </c>
      <c r="AB53" s="195"/>
      <c r="AC53" s="197">
        <f>+'VALORES CIF Y FOB'!AC52</f>
        <v>0.40692586438816697</v>
      </c>
      <c r="AD53" s="197">
        <f>+'VALORES CIF Y FOB'!AD52</f>
        <v>1.5132583371435455E-2</v>
      </c>
      <c r="AE53" s="197">
        <f>+'VALORES CIF Y FOB'!AE52</f>
        <v>0.21281537347412866</v>
      </c>
      <c r="AF53" s="197">
        <f>+'VALORES CIF Y FOB'!AF52</f>
        <v>0.25035529836473397</v>
      </c>
      <c r="AG53" s="196"/>
      <c r="AH53" s="198">
        <f t="shared" si="1"/>
        <v>1.06451132</v>
      </c>
      <c r="AI53" s="198">
        <f t="shared" si="2"/>
        <v>602.91999999999996</v>
      </c>
      <c r="AJ53" s="198">
        <f t="shared" si="3"/>
        <v>641.81516505439993</v>
      </c>
      <c r="AK53" s="199"/>
      <c r="AL53" s="200">
        <v>1</v>
      </c>
      <c r="AM53" s="281" t="str">
        <f>+IF(OR(P53="IMPORTABLE",P53="AMBOS"),((1/((1+AA53+Z53)*(1+W53+X53)))*(('VALORES CIF Y FOB'!BC52/AI53))),"-")</f>
        <v>-</v>
      </c>
      <c r="AN53" s="281">
        <f t="shared" si="4"/>
        <v>0</v>
      </c>
      <c r="AO53" s="281">
        <v>1</v>
      </c>
      <c r="AP53" s="281">
        <f>+IF(OR(P53="EXPORTABLE",P53="AMBOS"),(1/((1-Y53-Z53)))*(('VALORES CIF Y FOB'!BI52/AI53)),"-")</f>
        <v>1.0484025137002633</v>
      </c>
      <c r="AQ53" s="281">
        <f t="shared" si="5"/>
        <v>0</v>
      </c>
      <c r="AR53" s="281">
        <v>1</v>
      </c>
      <c r="AS53" s="281" t="str">
        <f>+IF(OR(P53="IMPORTABLE",P53="AMBOS"),(1/((1+AC53)*(1+AA53+Z53)*(1+W53+X53)))*('VALORES CIF Y FOB'!BF52/AI53)*(1),"-")</f>
        <v>-</v>
      </c>
      <c r="AT53" s="281"/>
      <c r="AU53" s="281">
        <v>1</v>
      </c>
      <c r="AV53" s="281">
        <f>+IF(OR(P53="EXPORTABLE",P53="AMBOS"),(1/((1-AD53)*(1-Y53-Z53)))*('VALORES CIF Y FOB'!BL52/AI53)*(1),"-")</f>
        <v>1.2945365704126424</v>
      </c>
      <c r="AW53" s="201"/>
      <c r="AX53" s="201">
        <v>1</v>
      </c>
      <c r="AY53" s="201" t="str">
        <f t="shared" si="12"/>
        <v>-</v>
      </c>
      <c r="AZ53" s="202">
        <f t="shared" si="7"/>
        <v>0</v>
      </c>
      <c r="BA53" s="203">
        <v>1</v>
      </c>
      <c r="BB53" s="282" t="str">
        <f>+IF(OR(P53="IMPORTABLE",P53="AMBOS"),(1/((1+AC53)*(1+AA53+Z53)*(1+W53+X53)))*(('VALORES CIF Y FOB'!AM52/AI53)),"-")</f>
        <v>-</v>
      </c>
      <c r="BC53" s="282" t="str">
        <f t="shared" si="8"/>
        <v>-</v>
      </c>
      <c r="BD53" s="282"/>
      <c r="BE53" s="282">
        <v>1</v>
      </c>
      <c r="BF53" s="282">
        <f>+IF(OR(P53="EXPORTABLE",P53="AMBOS"),(1/((1-AD53)*(1-Y53-Z53)))*(('VALORES CIF Y FOB'!AU52/AI53)),"-")</f>
        <v>1.0655025426882712</v>
      </c>
      <c r="BG53" s="282">
        <f t="shared" si="9"/>
        <v>1.0009311527925051</v>
      </c>
      <c r="BH53" s="282"/>
      <c r="BI53" s="282">
        <v>1</v>
      </c>
      <c r="BJ53" s="282" t="str">
        <f>+IF(OR(P53="IMPORTABLE",P53="AMBOS"),(1/((1+AC53)*(1+AA53+Z53)*(1+W53+X53)))*('VALORES CIF Y FOB'!AQ52/AI53),"-")</f>
        <v>-</v>
      </c>
      <c r="BK53" s="282" t="str">
        <f t="shared" si="10"/>
        <v>-</v>
      </c>
      <c r="BL53" s="282"/>
      <c r="BM53" s="282">
        <v>1</v>
      </c>
      <c r="BN53" s="282">
        <f>+IF(OR(P53="EXPORTABLE",P53="AMBOS"),(1/((1-AD53)*(1-Y53-Z53)))*('VALORES CIF Y FOB'!AY52/AI53),"-")</f>
        <v>1.2815878450152041</v>
      </c>
      <c r="BO53" s="203">
        <f t="shared" si="11"/>
        <v>1.2039212932138703</v>
      </c>
      <c r="BP53" s="204"/>
      <c r="BQ53" s="205">
        <v>1</v>
      </c>
      <c r="BR53" s="285" t="str">
        <f t="shared" si="13"/>
        <v>-</v>
      </c>
      <c r="BS53" s="109"/>
    </row>
    <row r="54" spans="1:71" ht="18" x14ac:dyDescent="0.2">
      <c r="A54" s="188" t="str">
        <f>+'VALORES CIF Y FOB'!A53</f>
        <v>Frutas, legumbres y hortalizas en conserva</v>
      </c>
      <c r="B54" s="189" t="str">
        <f>+'VALORES CIF Y FOB'!B53</f>
        <v>NP048</v>
      </c>
      <c r="C54" s="190"/>
      <c r="D54" s="191">
        <f>+'VALORES CIF Y FOB'!D53</f>
        <v>-104200.43897436334</v>
      </c>
      <c r="E54" s="192">
        <f>+'VALORES CIF Y FOB'!E53</f>
        <v>0.19894064931154695</v>
      </c>
      <c r="F54" s="192">
        <f>+'VALORES CIF Y FOB'!F53</f>
        <v>3.5802888562492405E-2</v>
      </c>
      <c r="G54" s="192">
        <f>+'VALORES CIF Y FOB'!G53</f>
        <v>0.50803741044652917</v>
      </c>
      <c r="H54" s="192">
        <f>+'VALORES CIF Y FOB'!H53</f>
        <v>0.63420695359202461</v>
      </c>
      <c r="I54" s="192">
        <f>+'VALORES CIF Y FOB'!I53</f>
        <v>0.30909676113498219</v>
      </c>
      <c r="J54" s="191" t="str">
        <f>+'VALORES CIF Y FOB'!J53</f>
        <v>EXPORTABLE</v>
      </c>
      <c r="K54" s="191" t="str">
        <f>+'VALORES CIF Y FOB'!K53</f>
        <v>Transable</v>
      </c>
      <c r="L54" s="191">
        <f>+'VALORES CIF Y FOB'!L53</f>
        <v>0</v>
      </c>
      <c r="M54" s="191" t="str">
        <f>+'VALORES CIF Y FOB'!M53</f>
        <v>Transable</v>
      </c>
      <c r="N54" s="191">
        <f>+'VALORES CIF Y FOB'!N53</f>
        <v>0</v>
      </c>
      <c r="O54" s="193" t="str">
        <f>+'VALORES CIF Y FOB'!O53</f>
        <v>Transable</v>
      </c>
      <c r="P54" s="194" t="str">
        <f>+'VALORES CIF Y FOB'!P53</f>
        <v>EXPORTABLE</v>
      </c>
      <c r="Q54" s="194">
        <f>+'VALORES CIF Y FOB'!Q53</f>
        <v>0</v>
      </c>
      <c r="R54" s="195">
        <f>+'VALORES CIF Y FOB'!R53</f>
        <v>0</v>
      </c>
      <c r="S54" s="195">
        <f>+'VALORES CIF Y FOB'!S53</f>
        <v>0</v>
      </c>
      <c r="T54" s="195">
        <f>+'VALORES CIF Y FOB'!T53</f>
        <v>0</v>
      </c>
      <c r="U54" s="195">
        <f>+'VALORES CIF Y FOB'!U53</f>
        <v>0</v>
      </c>
      <c r="V54" s="196"/>
      <c r="W54" s="197">
        <f>+'VALORES CIF Y FOB'!W53</f>
        <v>0</v>
      </c>
      <c r="X54" s="197">
        <f>+'VALORES CIF Y FOB'!X53</f>
        <v>4.1951061497698922E-2</v>
      </c>
      <c r="Y54" s="197">
        <f>+'VALORES CIF Y FOB'!Y53</f>
        <v>0</v>
      </c>
      <c r="Z54" s="197">
        <f>+'VALORES CIF Y FOB'!Z53</f>
        <v>0</v>
      </c>
      <c r="AA54" s="197">
        <f>+'VALORES CIF Y FOB'!AA53</f>
        <v>6.0511037111450026E-2</v>
      </c>
      <c r="AB54" s="195"/>
      <c r="AC54" s="197">
        <f>+'VALORES CIF Y FOB'!AC53</f>
        <v>0.17618695344786331</v>
      </c>
      <c r="AD54" s="197">
        <f>+'VALORES CIF Y FOB'!AD53</f>
        <v>1.3467839897411666E-2</v>
      </c>
      <c r="AE54" s="197">
        <f>+'VALORES CIF Y FOB'!AE53</f>
        <v>8.7019312638332749E-2</v>
      </c>
      <c r="AF54" s="197">
        <f>+'VALORES CIF Y FOB'!AF53</f>
        <v>0.1047583266340647</v>
      </c>
      <c r="AG54" s="196"/>
      <c r="AH54" s="198">
        <f t="shared" si="1"/>
        <v>1.06451132</v>
      </c>
      <c r="AI54" s="198">
        <f t="shared" si="2"/>
        <v>602.91999999999996</v>
      </c>
      <c r="AJ54" s="198">
        <f t="shared" si="3"/>
        <v>641.81516505439993</v>
      </c>
      <c r="AK54" s="199"/>
      <c r="AL54" s="200">
        <v>1</v>
      </c>
      <c r="AM54" s="281" t="str">
        <f>+IF(OR(P54="IMPORTABLE",P54="AMBOS"),((1/((1+AA54+Z54)*(1+W54+X54)))*(('VALORES CIF Y FOB'!BC53/AI54))),"-")</f>
        <v>-</v>
      </c>
      <c r="AN54" s="281">
        <f t="shared" si="4"/>
        <v>0</v>
      </c>
      <c r="AO54" s="281">
        <v>1</v>
      </c>
      <c r="AP54" s="281">
        <f>+IF(OR(P54="EXPORTABLE",P54="AMBOS"),(1/((1-Y54-Z54)))*(('VALORES CIF Y FOB'!BI53/AI54)),"-")</f>
        <v>1.0501746519732578</v>
      </c>
      <c r="AQ54" s="281">
        <f t="shared" si="5"/>
        <v>0</v>
      </c>
      <c r="AR54" s="281">
        <v>1</v>
      </c>
      <c r="AS54" s="281" t="str">
        <f>+IF(OR(P54="IMPORTABLE",P54="AMBOS"),(1/((1+AC54)*(1+AA54+Z54)*(1+W54+X54)))*('VALORES CIF Y FOB'!BF53/AI54)*(1),"-")</f>
        <v>-</v>
      </c>
      <c r="AT54" s="281"/>
      <c r="AU54" s="281">
        <v>1</v>
      </c>
      <c r="AV54" s="281">
        <f>+IF(OR(P54="EXPORTABLE",P54="AMBOS"),(1/((1-AD54)*(1-Y54-Z54)))*('VALORES CIF Y FOB'!BL53/AI54)*(1),"-")</f>
        <v>1.1584089617682027</v>
      </c>
      <c r="AW54" s="201"/>
      <c r="AX54" s="201">
        <v>1</v>
      </c>
      <c r="AY54" s="201" t="str">
        <f t="shared" si="12"/>
        <v>-</v>
      </c>
      <c r="AZ54" s="202">
        <f t="shared" si="7"/>
        <v>0</v>
      </c>
      <c r="BA54" s="203">
        <v>1</v>
      </c>
      <c r="BB54" s="282" t="str">
        <f>+IF(OR(P54="IMPORTABLE",P54="AMBOS"),(1/((1+AC54)*(1+AA54+Z54)*(1+W54+X54)))*(('VALORES CIF Y FOB'!AM53/AI54)),"-")</f>
        <v>-</v>
      </c>
      <c r="BC54" s="282" t="str">
        <f t="shared" si="8"/>
        <v>-</v>
      </c>
      <c r="BD54" s="282"/>
      <c r="BE54" s="282">
        <v>1</v>
      </c>
      <c r="BF54" s="282">
        <f>+IF(OR(P54="EXPORTABLE",P54="AMBOS"),(1/((1-AD54)*(1-Y54-Z54)))*(('VALORES CIF Y FOB'!AU53/AI54)),"-")</f>
        <v>1.0653920091092535</v>
      </c>
      <c r="BG54" s="282">
        <f t="shared" si="9"/>
        <v>1.0008273177491935</v>
      </c>
      <c r="BH54" s="282"/>
      <c r="BI54" s="282">
        <v>1</v>
      </c>
      <c r="BJ54" s="282" t="str">
        <f>+IF(OR(P54="IMPORTABLE",P54="AMBOS"),(1/((1+AC54)*(1+AA54+Z54)*(1+W54+X54)))*('VALORES CIF Y FOB'!AQ53/AI54),"-")</f>
        <v>-</v>
      </c>
      <c r="BK54" s="282" t="str">
        <f t="shared" si="10"/>
        <v>-</v>
      </c>
      <c r="BL54" s="282"/>
      <c r="BM54" s="282">
        <v>1</v>
      </c>
      <c r="BN54" s="282">
        <f>+IF(OR(P54="EXPORTABLE",P54="AMBOS"),(1/((1-AD54)*(1-Y54-Z54)))*('VALORES CIF Y FOB'!AY53/AI54),"-")</f>
        <v>1.1535992831927295</v>
      </c>
      <c r="BO54" s="203">
        <f t="shared" si="11"/>
        <v>1.0836890707679179</v>
      </c>
      <c r="BP54" s="204"/>
      <c r="BQ54" s="205">
        <v>1</v>
      </c>
      <c r="BR54" s="285" t="str">
        <f t="shared" si="13"/>
        <v>-</v>
      </c>
      <c r="BS54" s="109"/>
    </row>
    <row r="55" spans="1:71" ht="18" x14ac:dyDescent="0.2">
      <c r="A55" s="188" t="str">
        <f>+'VALORES CIF Y FOB'!A54</f>
        <v>Aceites vegetales crudos y refinados</v>
      </c>
      <c r="B55" s="189" t="str">
        <f>+'VALORES CIF Y FOB'!B54</f>
        <v>NP049</v>
      </c>
      <c r="C55" s="190"/>
      <c r="D55" s="191">
        <f>+'VALORES CIF Y FOB'!D54</f>
        <v>-87492.274166805742</v>
      </c>
      <c r="E55" s="192">
        <f>+'VALORES CIF Y FOB'!E54</f>
        <v>0.15804248689982967</v>
      </c>
      <c r="F55" s="192">
        <f>+'VALORES CIF Y FOB'!F54</f>
        <v>5.086213224656369E-2</v>
      </c>
      <c r="G55" s="192">
        <f>+'VALORES CIF Y FOB'!G54</f>
        <v>0.585013765452566</v>
      </c>
      <c r="H55" s="192">
        <f>+'VALORES CIF Y FOB'!H54</f>
        <v>0.69482575587274931</v>
      </c>
      <c r="I55" s="192">
        <f>+'VALORES CIF Y FOB'!I54</f>
        <v>0.42697127855273631</v>
      </c>
      <c r="J55" s="191" t="str">
        <f>+'VALORES CIF Y FOB'!J54</f>
        <v>EXPORTABLE</v>
      </c>
      <c r="K55" s="191" t="str">
        <f>+'VALORES CIF Y FOB'!K54</f>
        <v>Transable</v>
      </c>
      <c r="L55" s="191">
        <f>+'VALORES CIF Y FOB'!L54</f>
        <v>0</v>
      </c>
      <c r="M55" s="191" t="str">
        <f>+'VALORES CIF Y FOB'!M54</f>
        <v>Transable</v>
      </c>
      <c r="N55" s="191">
        <f>+'VALORES CIF Y FOB'!N54</f>
        <v>0</v>
      </c>
      <c r="O55" s="193" t="str">
        <f>+'VALORES CIF Y FOB'!O54</f>
        <v>Transable</v>
      </c>
      <c r="P55" s="194" t="str">
        <f>+'VALORES CIF Y FOB'!P54</f>
        <v>EXPORTABLE</v>
      </c>
      <c r="Q55" s="194">
        <f>+'VALORES CIF Y FOB'!Q54</f>
        <v>0</v>
      </c>
      <c r="R55" s="195">
        <f>+'VALORES CIF Y FOB'!R54</f>
        <v>0</v>
      </c>
      <c r="S55" s="195">
        <f>+'VALORES CIF Y FOB'!S54</f>
        <v>0</v>
      </c>
      <c r="T55" s="195">
        <f>+'VALORES CIF Y FOB'!T54</f>
        <v>0</v>
      </c>
      <c r="U55" s="195">
        <f>+'VALORES CIF Y FOB'!U54</f>
        <v>0</v>
      </c>
      <c r="V55" s="196"/>
      <c r="W55" s="197">
        <f>+'VALORES CIF Y FOB'!W54</f>
        <v>0</v>
      </c>
      <c r="X55" s="197">
        <f>+'VALORES CIF Y FOB'!X54</f>
        <v>1.6460429097471833E-3</v>
      </c>
      <c r="Y55" s="197">
        <f>+'VALORES CIF Y FOB'!Y54</f>
        <v>0</v>
      </c>
      <c r="Z55" s="197">
        <f>+'VALORES CIF Y FOB'!Z54</f>
        <v>0</v>
      </c>
      <c r="AA55" s="197">
        <f>+'VALORES CIF Y FOB'!AA54</f>
        <v>4.4626183164964854E-2</v>
      </c>
      <c r="AB55" s="195"/>
      <c r="AC55" s="197">
        <f>+'VALORES CIF Y FOB'!AC54</f>
        <v>0.39981785308406376</v>
      </c>
      <c r="AD55" s="197">
        <f>+'VALORES CIF Y FOB'!AD54</f>
        <v>1.6758258914775354E-2</v>
      </c>
      <c r="AE55" s="197">
        <f>+'VALORES CIF Y FOB'!AE54</f>
        <v>0.13804503763915488</v>
      </c>
      <c r="AF55" s="197">
        <f>+'VALORES CIF Y FOB'!AF54</f>
        <v>0.17941598721694352</v>
      </c>
      <c r="AG55" s="196"/>
      <c r="AH55" s="198">
        <f t="shared" si="1"/>
        <v>1.06451132</v>
      </c>
      <c r="AI55" s="198">
        <f t="shared" si="2"/>
        <v>602.91999999999996</v>
      </c>
      <c r="AJ55" s="198">
        <f t="shared" si="3"/>
        <v>641.81516505439993</v>
      </c>
      <c r="AK55" s="199"/>
      <c r="AL55" s="200">
        <v>1</v>
      </c>
      <c r="AM55" s="281" t="str">
        <f>+IF(OR(P55="IMPORTABLE",P55="AMBOS"),((1/((1+AA55+Z55)*(1+W55+X55)))*(('VALORES CIF Y FOB'!BC54/AI55))),"-")</f>
        <v>-</v>
      </c>
      <c r="AN55" s="281">
        <f t="shared" si="4"/>
        <v>0</v>
      </c>
      <c r="AO55" s="281">
        <v>1</v>
      </c>
      <c r="AP55" s="281">
        <f>+IF(OR(P55="EXPORTABLE",P55="AMBOS"),(1/((1-Y55-Z55)))*(('VALORES CIF Y FOB'!BI54/AI55)),"-")</f>
        <v>1.0466719636817308</v>
      </c>
      <c r="AQ55" s="281">
        <f t="shared" si="5"/>
        <v>0</v>
      </c>
      <c r="AR55" s="281">
        <v>1</v>
      </c>
      <c r="AS55" s="281" t="str">
        <f>+IF(OR(P55="IMPORTABLE",P55="AMBOS"),(1/((1+AC55)*(1+AA55+Z55)*(1+W55+X55)))*('VALORES CIF Y FOB'!BF54/AI55)*(1),"-")</f>
        <v>-</v>
      </c>
      <c r="AT55" s="281"/>
      <c r="AU55" s="281">
        <v>1</v>
      </c>
      <c r="AV55" s="281">
        <f>+IF(OR(P55="EXPORTABLE",P55="AMBOS"),(1/((1-AD55)*(1-Y55-Z55)))*('VALORES CIF Y FOB'!BL54/AI55)*(1),"-")</f>
        <v>1.2139664327116653</v>
      </c>
      <c r="AW55" s="201"/>
      <c r="AX55" s="201">
        <v>1</v>
      </c>
      <c r="AY55" s="201" t="str">
        <f t="shared" si="12"/>
        <v>-</v>
      </c>
      <c r="AZ55" s="202">
        <f t="shared" si="7"/>
        <v>0</v>
      </c>
      <c r="BA55" s="203">
        <v>1</v>
      </c>
      <c r="BB55" s="282" t="str">
        <f>+IF(OR(P55="IMPORTABLE",P55="AMBOS"),(1/((1+AC55)*(1+AA55+Z55)*(1+W55+X55)))*(('VALORES CIF Y FOB'!AM54/AI55)),"-")</f>
        <v>-</v>
      </c>
      <c r="BC55" s="282" t="str">
        <f t="shared" si="8"/>
        <v>-</v>
      </c>
      <c r="BD55" s="282"/>
      <c r="BE55" s="282">
        <v>1</v>
      </c>
      <c r="BF55" s="282">
        <f>+IF(OR(P55="EXPORTABLE",P55="AMBOS"),(1/((1-AD55)*(1-Y55-Z55)))*(('VALORES CIF Y FOB'!AU54/AI55)),"-")</f>
        <v>1.0656108435030407</v>
      </c>
      <c r="BG55" s="282">
        <f t="shared" si="9"/>
        <v>1.0010328903811383</v>
      </c>
      <c r="BH55" s="282"/>
      <c r="BI55" s="282">
        <v>1</v>
      </c>
      <c r="BJ55" s="282" t="str">
        <f>+IF(OR(P55="IMPORTABLE",P55="AMBOS"),(1/((1+AC55)*(1+AA55+Z55)*(1+W55+X55)))*('VALORES CIF Y FOB'!AQ54/AI55),"-")</f>
        <v>-</v>
      </c>
      <c r="BK55" s="282" t="str">
        <f t="shared" si="10"/>
        <v>-</v>
      </c>
      <c r="BL55" s="282"/>
      <c r="BM55" s="282">
        <v>1</v>
      </c>
      <c r="BN55" s="282">
        <f>+IF(OR(P55="EXPORTABLE",P55="AMBOS"),(1/((1-AD55)*(1-Y55-Z55)))*('VALORES CIF Y FOB'!AY54/AI55),"-")</f>
        <v>1.2060087048537922</v>
      </c>
      <c r="BO55" s="203">
        <f t="shared" si="11"/>
        <v>1.1329223862586941</v>
      </c>
      <c r="BP55" s="204"/>
      <c r="BQ55" s="205">
        <v>1</v>
      </c>
      <c r="BR55" s="285" t="str">
        <f t="shared" si="13"/>
        <v>-</v>
      </c>
      <c r="BS55" s="109"/>
    </row>
    <row r="56" spans="1:71" ht="18" x14ac:dyDescent="0.2">
      <c r="A56" s="188" t="str">
        <f>+'VALORES CIF Y FOB'!A55</f>
        <v>Otros aceites y grasas de origen vegetal y animal n.c.p.</v>
      </c>
      <c r="B56" s="189" t="str">
        <f>+'VALORES CIF Y FOB'!B55</f>
        <v>NP050</v>
      </c>
      <c r="C56" s="190"/>
      <c r="D56" s="191">
        <f>+'VALORES CIF Y FOB'!D55</f>
        <v>387.64016999999967</v>
      </c>
      <c r="E56" s="192">
        <f>+'VALORES CIF Y FOB'!E55</f>
        <v>8.2315327517344258E-2</v>
      </c>
      <c r="F56" s="192">
        <f>+'VALORES CIF Y FOB'!F55</f>
        <v>4.1676228128314105E-2</v>
      </c>
      <c r="G56" s="192">
        <f>+'VALORES CIF Y FOB'!G55</f>
        <v>7.7609539247561754E-2</v>
      </c>
      <c r="H56" s="192">
        <f>+'VALORES CIF Y FOB'!H55</f>
        <v>8.4571031395349563E-2</v>
      </c>
      <c r="I56" s="192">
        <f>+'VALORES CIF Y FOB'!I55</f>
        <v>-4.7057882697824974E-3</v>
      </c>
      <c r="J56" s="191" t="str">
        <f>+'VALORES CIF Y FOB'!J55</f>
        <v>AMBOS</v>
      </c>
      <c r="K56" s="191" t="str">
        <f>+'VALORES CIF Y FOB'!K55</f>
        <v>No transable</v>
      </c>
      <c r="L56" s="191">
        <f>+'VALORES CIF Y FOB'!L55</f>
        <v>1</v>
      </c>
      <c r="M56" s="191" t="str">
        <f>+'VALORES CIF Y FOB'!M55</f>
        <v>Transable</v>
      </c>
      <c r="N56" s="191">
        <f>+'VALORES CIF Y FOB'!N55</f>
        <v>0</v>
      </c>
      <c r="O56" s="193" t="str">
        <f>+'VALORES CIF Y FOB'!O55</f>
        <v>Transable</v>
      </c>
      <c r="P56" s="194" t="str">
        <f>+'VALORES CIF Y FOB'!P55</f>
        <v>AMBOS</v>
      </c>
      <c r="Q56" s="194">
        <f>+'VALORES CIF Y FOB'!Q55</f>
        <v>0</v>
      </c>
      <c r="R56" s="195">
        <f>+'VALORES CIF Y FOB'!R55</f>
        <v>0</v>
      </c>
      <c r="S56" s="195">
        <f>+'VALORES CIF Y FOB'!S55</f>
        <v>0</v>
      </c>
      <c r="T56" s="195">
        <f>+'VALORES CIF Y FOB'!T55</f>
        <v>0</v>
      </c>
      <c r="U56" s="195">
        <f>+'VALORES CIF Y FOB'!U55</f>
        <v>0</v>
      </c>
      <c r="V56" s="196"/>
      <c r="W56" s="197">
        <f>+'VALORES CIF Y FOB'!W55</f>
        <v>0</v>
      </c>
      <c r="X56" s="197">
        <f>+'VALORES CIF Y FOB'!X55</f>
        <v>0</v>
      </c>
      <c r="Y56" s="197">
        <f>+'VALORES CIF Y FOB'!Y55</f>
        <v>0</v>
      </c>
      <c r="Z56" s="197">
        <f>+'VALORES CIF Y FOB'!Z55</f>
        <v>0</v>
      </c>
      <c r="AA56" s="197">
        <f>+'VALORES CIF Y FOB'!AA55</f>
        <v>6.6836711463781368E-2</v>
      </c>
      <c r="AB56" s="195"/>
      <c r="AC56" s="197">
        <f>+'VALORES CIF Y FOB'!AC55</f>
        <v>0.33888305966475324</v>
      </c>
      <c r="AD56" s="197">
        <f>+'VALORES CIF Y FOB'!AD55</f>
        <v>6.1808970242787885E-2</v>
      </c>
      <c r="AE56" s="197">
        <f>+'VALORES CIF Y FOB'!AE55</f>
        <v>0.31681464418509786</v>
      </c>
      <c r="AF56" s="197">
        <f>+'VALORES CIF Y FOB'!AF55</f>
        <v>0.31863102462376613</v>
      </c>
      <c r="AG56" s="196"/>
      <c r="AH56" s="198">
        <f t="shared" si="1"/>
        <v>1.06451132</v>
      </c>
      <c r="AI56" s="198">
        <f t="shared" si="2"/>
        <v>602.91999999999996</v>
      </c>
      <c r="AJ56" s="198">
        <f t="shared" si="3"/>
        <v>641.81516505439993</v>
      </c>
      <c r="AK56" s="199"/>
      <c r="AL56" s="200">
        <v>1</v>
      </c>
      <c r="AM56" s="281">
        <f>+IF(OR(P56="IMPORTABLE",P56="AMBOS"),((1/((1+AA56+Z56)*(1+W56+X56)))*(('VALORES CIF Y FOB'!BC55/AI56))),"-")</f>
        <v>1.3359646868674071</v>
      </c>
      <c r="AN56" s="281">
        <f t="shared" si="4"/>
        <v>0</v>
      </c>
      <c r="AO56" s="281">
        <v>1</v>
      </c>
      <c r="AP56" s="281">
        <f>+IF(OR(P56="EXPORTABLE",P56="AMBOS"),(1/((1-Y56-Z56)))*(('VALORES CIF Y FOB'!BI55/AI56)),"-")</f>
        <v>0.99871497149900912</v>
      </c>
      <c r="AQ56" s="281">
        <f t="shared" si="5"/>
        <v>0</v>
      </c>
      <c r="AR56" s="281">
        <v>1</v>
      </c>
      <c r="AS56" s="281">
        <f>+IF(OR(P56="IMPORTABLE",P56="AMBOS"),(1/((1+AC56)*(1+AA56+Z56)*(1+W56+X56)))*('VALORES CIF Y FOB'!BF55/AI56)*(1),"-")</f>
        <v>0.7617099928354002</v>
      </c>
      <c r="AT56" s="281"/>
      <c r="AU56" s="281">
        <v>1</v>
      </c>
      <c r="AV56" s="281">
        <f>+IF(OR(P56="EXPORTABLE",P56="AMBOS"),(1/((1-AD56)*(1-Y56-Z56)))*('VALORES CIF Y FOB'!BL55/AI56)*(1),"-")</f>
        <v>1.4239826476720243</v>
      </c>
      <c r="AW56" s="201"/>
      <c r="AX56" s="201">
        <v>1</v>
      </c>
      <c r="AY56" s="201" t="str">
        <f t="shared" si="12"/>
        <v>-</v>
      </c>
      <c r="AZ56" s="202">
        <f t="shared" si="7"/>
        <v>0</v>
      </c>
      <c r="BA56" s="203">
        <v>1</v>
      </c>
      <c r="BB56" s="282">
        <f>+IF(OR(P56="IMPORTABLE",P56="AMBOS"),(1/((1+AC56)*(1+AA56+Z56)*(1+W56+X56)))*(('VALORES CIF Y FOB'!AM55/AI56)),"-")</f>
        <v>0.98251487518676117</v>
      </c>
      <c r="BC56" s="282">
        <f t="shared" si="8"/>
        <v>0.92297268871387972</v>
      </c>
      <c r="BD56" s="282"/>
      <c r="BE56" s="282">
        <v>1</v>
      </c>
      <c r="BF56" s="282">
        <f>+IF(OR(P56="EXPORTABLE",P56="AMBOS"),(1/((1-AD56)*(1-Y56-Z56)))*(('VALORES CIF Y FOB'!AU55/AI56)),"-")</f>
        <v>1.0687613907550302</v>
      </c>
      <c r="BG56" s="282">
        <f t="shared" si="9"/>
        <v>1.0039925087457315</v>
      </c>
      <c r="BH56" s="282"/>
      <c r="BI56" s="282">
        <v>1</v>
      </c>
      <c r="BJ56" s="282">
        <f>+IF(OR(P56="IMPORTABLE",P56="AMBOS"),(1/((1+AC56)*(1+AA56+Z56)*(1+W56+X56)))*('VALORES CIF Y FOB'!AQ55/AI56),"-")</f>
        <v>0.76071328819222173</v>
      </c>
      <c r="BK56" s="282">
        <f t="shared" si="10"/>
        <v>0.71461268086113139</v>
      </c>
      <c r="BL56" s="282"/>
      <c r="BM56" s="282">
        <v>1</v>
      </c>
      <c r="BN56" s="282">
        <f>+IF(OR(P56="EXPORTABLE",P56="AMBOS"),(1/((1-AD56)*(1-Y56-Z56)))*('VALORES CIF Y FOB'!AY55/AI56),"-")</f>
        <v>1.4064481028813272</v>
      </c>
      <c r="BO56" s="203">
        <f t="shared" si="11"/>
        <v>1.3212147926067401</v>
      </c>
      <c r="BP56" s="204"/>
      <c r="BQ56" s="205">
        <v>1</v>
      </c>
      <c r="BR56" s="285" t="str">
        <f t="shared" si="13"/>
        <v>-</v>
      </c>
      <c r="BS56" s="109"/>
    </row>
    <row r="57" spans="1:71" ht="18" x14ac:dyDescent="0.2">
      <c r="A57" s="188" t="str">
        <f>+'VALORES CIF Y FOB'!A56</f>
        <v>Productos lácteos</v>
      </c>
      <c r="B57" s="189" t="str">
        <f>+'VALORES CIF Y FOB'!B56</f>
        <v>NP051</v>
      </c>
      <c r="C57" s="190"/>
      <c r="D57" s="191">
        <f>+'VALORES CIF Y FOB'!D56</f>
        <v>-28077.930165016685</v>
      </c>
      <c r="E57" s="192">
        <f>+'VALORES CIF Y FOB'!E56</f>
        <v>4.7573078440615847E-2</v>
      </c>
      <c r="F57" s="192">
        <f>+'VALORES CIF Y FOB'!F56</f>
        <v>5.076709682505883E-3</v>
      </c>
      <c r="G57" s="192">
        <f>+'VALORES CIF Y FOB'!G56</f>
        <v>0.13129124777200474</v>
      </c>
      <c r="H57" s="192">
        <f>+'VALORES CIF Y FOB'!H56</f>
        <v>0.1378491565075092</v>
      </c>
      <c r="I57" s="192">
        <f>+'VALORES CIF Y FOB'!I56</f>
        <v>8.3718169331388884E-2</v>
      </c>
      <c r="J57" s="191" t="str">
        <f>+'VALORES CIF Y FOB'!J56</f>
        <v>EXPORTABLE</v>
      </c>
      <c r="K57" s="191" t="str">
        <f>+'VALORES CIF Y FOB'!K56</f>
        <v>No transable</v>
      </c>
      <c r="L57" s="191">
        <f>+'VALORES CIF Y FOB'!L56</f>
        <v>1</v>
      </c>
      <c r="M57" s="191" t="str">
        <f>+'VALORES CIF Y FOB'!M56</f>
        <v>Transable</v>
      </c>
      <c r="N57" s="191">
        <f>+'VALORES CIF Y FOB'!N56</f>
        <v>0</v>
      </c>
      <c r="O57" s="193" t="str">
        <f>+'VALORES CIF Y FOB'!O56</f>
        <v>Transable</v>
      </c>
      <c r="P57" s="194" t="str">
        <f>+'VALORES CIF Y FOB'!P56</f>
        <v>EXPORTABLE</v>
      </c>
      <c r="Q57" s="194">
        <f>+'VALORES CIF Y FOB'!Q56</f>
        <v>0</v>
      </c>
      <c r="R57" s="195">
        <f>+'VALORES CIF Y FOB'!R56</f>
        <v>0</v>
      </c>
      <c r="S57" s="195">
        <f>+'VALORES CIF Y FOB'!S56</f>
        <v>0</v>
      </c>
      <c r="T57" s="195">
        <f>+'VALORES CIF Y FOB'!T56</f>
        <v>0</v>
      </c>
      <c r="U57" s="195">
        <f>+'VALORES CIF Y FOB'!U56</f>
        <v>0</v>
      </c>
      <c r="V57" s="196"/>
      <c r="W57" s="197">
        <f>+'VALORES CIF Y FOB'!W56</f>
        <v>0</v>
      </c>
      <c r="X57" s="197">
        <f>+'VALORES CIF Y FOB'!X56</f>
        <v>1.9662505443443307E-2</v>
      </c>
      <c r="Y57" s="197">
        <f>+'VALORES CIF Y FOB'!Y56</f>
        <v>0</v>
      </c>
      <c r="Z57" s="197">
        <f>+'VALORES CIF Y FOB'!Z56</f>
        <v>0</v>
      </c>
      <c r="AA57" s="197">
        <f>+'VALORES CIF Y FOB'!AA56</f>
        <v>7.9805515961735699E-2</v>
      </c>
      <c r="AB57" s="195"/>
      <c r="AC57" s="197">
        <f>+'VALORES CIF Y FOB'!AC56</f>
        <v>0.467837437342986</v>
      </c>
      <c r="AD57" s="197">
        <f>+'VALORES CIF Y FOB'!AD56</f>
        <v>0.1152764357300646</v>
      </c>
      <c r="AE57" s="197">
        <f>+'VALORES CIF Y FOB'!AE56</f>
        <v>0.42426058488490476</v>
      </c>
      <c r="AF57" s="197">
        <f>+'VALORES CIF Y FOB'!AF56</f>
        <v>0.42633326507945746</v>
      </c>
      <c r="AG57" s="196"/>
      <c r="AH57" s="198">
        <f t="shared" si="1"/>
        <v>1.06451132</v>
      </c>
      <c r="AI57" s="198">
        <f t="shared" si="2"/>
        <v>602.91999999999996</v>
      </c>
      <c r="AJ57" s="198">
        <f t="shared" si="3"/>
        <v>641.81516505439993</v>
      </c>
      <c r="AK57" s="199"/>
      <c r="AL57" s="200">
        <v>1</v>
      </c>
      <c r="AM57" s="281" t="str">
        <f>+IF(OR(P57="IMPORTABLE",P57="AMBOS"),((1/((1+AA57+Z57)*(1+W57+X57)))*(('VALORES CIF Y FOB'!BC56/AI57))),"-")</f>
        <v>-</v>
      </c>
      <c r="AN57" s="281">
        <f t="shared" si="4"/>
        <v>0</v>
      </c>
      <c r="AO57" s="281">
        <v>1</v>
      </c>
      <c r="AP57" s="281">
        <f>+IF(OR(P57="EXPORTABLE",P57="AMBOS"),(1/((1-Y57-Z57)))*(('VALORES CIF Y FOB'!BI56/AI57)),"-")</f>
        <v>0.94179824923609379</v>
      </c>
      <c r="AQ57" s="281">
        <f t="shared" si="5"/>
        <v>0</v>
      </c>
      <c r="AR57" s="281">
        <v>1</v>
      </c>
      <c r="AS57" s="281" t="str">
        <f>+IF(OR(P57="IMPORTABLE",P57="AMBOS"),(1/((1+AC57)*(1+AA57+Z57)*(1+W57+X57)))*('VALORES CIF Y FOB'!BF56/AI57)*(1),"-")</f>
        <v>-</v>
      </c>
      <c r="AT57" s="281"/>
      <c r="AU57" s="281">
        <v>1</v>
      </c>
      <c r="AV57" s="281">
        <f>+IF(OR(P57="EXPORTABLE",P57="AMBOS"),(1/((1-AD57)*(1-Y57-Z57)))*('VALORES CIF Y FOB'!BL56/AI57)*(1),"-")</f>
        <v>1.574987375436008</v>
      </c>
      <c r="AW57" s="201"/>
      <c r="AX57" s="201">
        <v>1</v>
      </c>
      <c r="AY57" s="201" t="str">
        <f t="shared" si="12"/>
        <v>-</v>
      </c>
      <c r="AZ57" s="202">
        <f t="shared" si="7"/>
        <v>0</v>
      </c>
      <c r="BA57" s="203">
        <v>1</v>
      </c>
      <c r="BB57" s="282" t="str">
        <f>+IF(OR(P57="IMPORTABLE",P57="AMBOS"),(1/((1+AC57)*(1+AA57+Z57)*(1+W57+X57)))*(('VALORES CIF Y FOB'!AM56/AI57)),"-")</f>
        <v>-</v>
      </c>
      <c r="BC57" s="282" t="str">
        <f t="shared" si="8"/>
        <v>-</v>
      </c>
      <c r="BD57" s="282"/>
      <c r="BE57" s="282">
        <v>1</v>
      </c>
      <c r="BF57" s="282">
        <f>+IF(OR(P57="EXPORTABLE",P57="AMBOS"),(1/((1-AD57)*(1-Y57-Z57)))*(('VALORES CIF Y FOB'!AU56/AI57)),"-")</f>
        <v>1.0729169229862596</v>
      </c>
      <c r="BG57" s="282">
        <f t="shared" si="9"/>
        <v>1.0078962081739624</v>
      </c>
      <c r="BH57" s="282"/>
      <c r="BI57" s="282">
        <v>1</v>
      </c>
      <c r="BJ57" s="282" t="str">
        <f>+IF(OR(P57="IMPORTABLE",P57="AMBOS"),(1/((1+AC57)*(1+AA57+Z57)*(1+W57+X57)))*('VALORES CIF Y FOB'!AQ56/AI57),"-")</f>
        <v>-</v>
      </c>
      <c r="BK57" s="282" t="str">
        <f t="shared" si="10"/>
        <v>-</v>
      </c>
      <c r="BL57" s="282"/>
      <c r="BM57" s="282">
        <v>1</v>
      </c>
      <c r="BN57" s="282">
        <f>+IF(OR(P57="EXPORTABLE",P57="AMBOS"),(1/((1-AD57)*(1-Y57-Z57)))*('VALORES CIF Y FOB'!AY56/AI57),"-")</f>
        <v>1.5524572020281093</v>
      </c>
      <c r="BO57" s="203">
        <f t="shared" si="11"/>
        <v>1.4583754750753704</v>
      </c>
      <c r="BP57" s="204"/>
      <c r="BQ57" s="205">
        <v>1</v>
      </c>
      <c r="BR57" s="285" t="str">
        <f t="shared" si="13"/>
        <v>-</v>
      </c>
      <c r="BS57" s="109"/>
    </row>
    <row r="58" spans="1:71" ht="18" x14ac:dyDescent="0.2">
      <c r="A58" s="188" t="str">
        <f>+'VALORES CIF Y FOB'!A57</f>
        <v xml:space="preserve">Arroz descascarillado, elaborado y semielaborado </v>
      </c>
      <c r="B58" s="189" t="str">
        <f>+'VALORES CIF Y FOB'!B57</f>
        <v>NP052</v>
      </c>
      <c r="C58" s="190"/>
      <c r="D58" s="191">
        <f>+'VALORES CIF Y FOB'!D57</f>
        <v>7162.0111154464839</v>
      </c>
      <c r="E58" s="192">
        <f>+'VALORES CIF Y FOB'!E57</f>
        <v>4.9266970221348586E-2</v>
      </c>
      <c r="F58" s="192">
        <f>+'VALORES CIF Y FOB'!F57</f>
        <v>1.8715718411231928E-3</v>
      </c>
      <c r="G58" s="192">
        <f>+'VALORES CIF Y FOB'!G57</f>
        <v>3.5478469987466361E-3</v>
      </c>
      <c r="H58" s="192">
        <f>+'VALORES CIF Y FOB'!H57</f>
        <v>3.7316963728215502E-3</v>
      </c>
      <c r="I58" s="192">
        <f>+'VALORES CIF Y FOB'!I57</f>
        <v>-4.5719123222601951E-2</v>
      </c>
      <c r="J58" s="191" t="str">
        <f>+'VALORES CIF Y FOB'!J57</f>
        <v>AMBOS</v>
      </c>
      <c r="K58" s="191" t="str">
        <f>+'VALORES CIF Y FOB'!K57</f>
        <v>No transable</v>
      </c>
      <c r="L58" s="191">
        <f>+'VALORES CIF Y FOB'!L57</f>
        <v>1</v>
      </c>
      <c r="M58" s="191" t="str">
        <f>+'VALORES CIF Y FOB'!M57</f>
        <v>Transable</v>
      </c>
      <c r="N58" s="191">
        <f>+'VALORES CIF Y FOB'!N57</f>
        <v>1</v>
      </c>
      <c r="O58" s="193" t="str">
        <f>+'VALORES CIF Y FOB'!O57</f>
        <v>No Transable</v>
      </c>
      <c r="P58" s="194" t="str">
        <f>+'VALORES CIF Y FOB'!P57</f>
        <v>No Transable</v>
      </c>
      <c r="Q58" s="194">
        <f>+'VALORES CIF Y FOB'!Q57</f>
        <v>1</v>
      </c>
      <c r="R58" s="195">
        <f>+'VALORES CIF Y FOB'!R57</f>
        <v>4.9266970221348586E-2</v>
      </c>
      <c r="S58" s="195">
        <f>+'VALORES CIF Y FOB'!S57</f>
        <v>1.8715718411231928E-3</v>
      </c>
      <c r="T58" s="195">
        <f>+'VALORES CIF Y FOB'!T57</f>
        <v>3.7316963728215502E-3</v>
      </c>
      <c r="U58" s="195">
        <f>+'VALORES CIF Y FOB'!U57</f>
        <v>4.5719123222601951E-2</v>
      </c>
      <c r="V58" s="196"/>
      <c r="W58" s="197">
        <f>+'VALORES CIF Y FOB'!W57</f>
        <v>4.4799826905434777E-4</v>
      </c>
      <c r="X58" s="197">
        <f>+'VALORES CIF Y FOB'!X57</f>
        <v>9.4107940415285901E-4</v>
      </c>
      <c r="Y58" s="197">
        <f>+'VALORES CIF Y FOB'!Y57</f>
        <v>0</v>
      </c>
      <c r="Z58" s="197">
        <f>+'VALORES CIF Y FOB'!Z57</f>
        <v>0</v>
      </c>
      <c r="AA58" s="197">
        <f>+'VALORES CIF Y FOB'!AA57</f>
        <v>0.14973987060580948</v>
      </c>
      <c r="AB58" s="195"/>
      <c r="AC58" s="197">
        <f>+'VALORES CIF Y FOB'!AC57</f>
        <v>7.3694430197413827E-2</v>
      </c>
      <c r="AD58" s="197">
        <f>+'VALORES CIF Y FOB'!AD57</f>
        <v>4.0285214989284994E-3</v>
      </c>
      <c r="AE58" s="197">
        <f>+'VALORES CIF Y FOB'!AE57</f>
        <v>7.1021304717059738E-2</v>
      </c>
      <c r="AF58" s="197">
        <f>+'VALORES CIF Y FOB'!AF57</f>
        <v>7.1153026873730027E-2</v>
      </c>
      <c r="AG58" s="196"/>
      <c r="AH58" s="198">
        <f t="shared" si="1"/>
        <v>1.06451132</v>
      </c>
      <c r="AI58" s="198">
        <f t="shared" si="2"/>
        <v>602.91999999999996</v>
      </c>
      <c r="AJ58" s="198">
        <f t="shared" si="3"/>
        <v>641.81516505439993</v>
      </c>
      <c r="AK58" s="199"/>
      <c r="AL58" s="200">
        <v>1</v>
      </c>
      <c r="AM58" s="281" t="str">
        <f>+IF(OR(P58="IMPORTABLE",P58="AMBOS"),((1/((1+AA58+Z58)*(1+W58+X58)))*(('VALORES CIF Y FOB'!BC57/AI58))),"-")</f>
        <v>-</v>
      </c>
      <c r="AN58" s="281">
        <f t="shared" si="4"/>
        <v>0</v>
      </c>
      <c r="AO58" s="281">
        <v>1</v>
      </c>
      <c r="AP58" s="281" t="str">
        <f>+IF(OR(P58="EXPORTABLE",P58="AMBOS"),(1/((1-Y58-Z58)))*(('VALORES CIF Y FOB'!BI57/AI58)),"-")</f>
        <v>-</v>
      </c>
      <c r="AQ58" s="281">
        <f t="shared" si="5"/>
        <v>0</v>
      </c>
      <c r="AR58" s="281">
        <v>1</v>
      </c>
      <c r="AS58" s="281" t="str">
        <f>+IF(OR(P58="IMPORTABLE",P58="AMBOS"),(1/((1+AC58)*(1+AA58+Z58)*(1+W58+X58)))*('VALORES CIF Y FOB'!BF57/AI58)*(1),"-")</f>
        <v>-</v>
      </c>
      <c r="AT58" s="281"/>
      <c r="AU58" s="281">
        <v>1</v>
      </c>
      <c r="AV58" s="281" t="str">
        <f>+IF(OR(P58="EXPORTABLE",P58="AMBOS"),(1/((1-AD58)*(1-Y58-Z58)))*('VALORES CIF Y FOB'!BL57/AI58)*(1),"-")</f>
        <v>-</v>
      </c>
      <c r="AW58" s="201"/>
      <c r="AX58" s="201">
        <v>1</v>
      </c>
      <c r="AY58" s="201">
        <f t="shared" si="12"/>
        <v>0.93239307639247004</v>
      </c>
      <c r="AZ58" s="202">
        <f t="shared" si="7"/>
        <v>0</v>
      </c>
      <c r="BA58" s="203">
        <v>1</v>
      </c>
      <c r="BB58" s="282" t="str">
        <f>+IF(OR(P58="IMPORTABLE",P58="AMBOS"),(1/((1+AC58)*(1+AA58+Z58)*(1+W58+X58)))*(('VALORES CIF Y FOB'!AM57/AI58)),"-")</f>
        <v>-</v>
      </c>
      <c r="BC58" s="282" t="str">
        <f t="shared" si="8"/>
        <v>-</v>
      </c>
      <c r="BD58" s="282"/>
      <c r="BE58" s="282">
        <v>1</v>
      </c>
      <c r="BF58" s="282" t="str">
        <f>+IF(OR(P58="EXPORTABLE",P58="AMBOS"),(1/((1-AD58)*(1-Y58-Z58)))*(('VALORES CIF Y FOB'!AU57/AI58)),"-")</f>
        <v>-</v>
      </c>
      <c r="BG58" s="282" t="str">
        <f t="shared" si="9"/>
        <v>-</v>
      </c>
      <c r="BH58" s="282"/>
      <c r="BI58" s="282">
        <v>1</v>
      </c>
      <c r="BJ58" s="282" t="str">
        <f>+IF(OR(P58="IMPORTABLE",P58="AMBOS"),(1/((1+AC58)*(1+AA58+Z58)*(1+W58+X58)))*('VALORES CIF Y FOB'!AQ57/AI58),"-")</f>
        <v>-</v>
      </c>
      <c r="BK58" s="282" t="str">
        <f t="shared" si="10"/>
        <v>-</v>
      </c>
      <c r="BL58" s="282"/>
      <c r="BM58" s="282">
        <v>1</v>
      </c>
      <c r="BN58" s="282" t="str">
        <f>+IF(OR(P58="EXPORTABLE",P58="AMBOS"),(1/((1-AD58)*(1-Y58-Z58)))*('VALORES CIF Y FOB'!AY57/AI58),"-")</f>
        <v>-</v>
      </c>
      <c r="BO58" s="203" t="str">
        <f t="shared" si="11"/>
        <v>-</v>
      </c>
      <c r="BP58" s="204"/>
      <c r="BQ58" s="205">
        <v>1</v>
      </c>
      <c r="BR58" s="285">
        <f t="shared" si="13"/>
        <v>0.93239307639247004</v>
      </c>
      <c r="BS58" s="109"/>
    </row>
    <row r="59" spans="1:71" ht="18" x14ac:dyDescent="0.2">
      <c r="A59" s="188" t="str">
        <f>+'VALORES CIF Y FOB'!A58</f>
        <v>Harina de Trigo</v>
      </c>
      <c r="B59" s="189" t="str">
        <f>+'VALORES CIF Y FOB'!B58</f>
        <v>NP053</v>
      </c>
      <c r="C59" s="190"/>
      <c r="D59" s="191">
        <f>+'VALORES CIF Y FOB'!D58</f>
        <v>-227.9357600000003</v>
      </c>
      <c r="E59" s="192">
        <f>+'VALORES CIF Y FOB'!E58</f>
        <v>6.6867520723077931E-2</v>
      </c>
      <c r="F59" s="192">
        <f>+'VALORES CIF Y FOB'!F58</f>
        <v>4.1962350384132811E-2</v>
      </c>
      <c r="G59" s="192">
        <f>+'VALORES CIF Y FOB'!G58</f>
        <v>6.9898197628601305E-2</v>
      </c>
      <c r="H59" s="192">
        <f>+'VALORES CIF Y FOB'!H58</f>
        <v>7.4907046084994211E-2</v>
      </c>
      <c r="I59" s="192">
        <f>+'VALORES CIF Y FOB'!I58</f>
        <v>3.0306769055233784E-3</v>
      </c>
      <c r="J59" s="191" t="str">
        <f>+'VALORES CIF Y FOB'!J58</f>
        <v>AMBOS</v>
      </c>
      <c r="K59" s="191" t="str">
        <f>+'VALORES CIF Y FOB'!K58</f>
        <v>No transable</v>
      </c>
      <c r="L59" s="191">
        <f>+'VALORES CIF Y FOB'!L58</f>
        <v>1</v>
      </c>
      <c r="M59" s="191" t="str">
        <f>+'VALORES CIF Y FOB'!M58</f>
        <v>Transable</v>
      </c>
      <c r="N59" s="191">
        <f>+'VALORES CIF Y FOB'!N58</f>
        <v>0</v>
      </c>
      <c r="O59" s="193" t="str">
        <f>+'VALORES CIF Y FOB'!O58</f>
        <v>Transable</v>
      </c>
      <c r="P59" s="194" t="str">
        <f>+'VALORES CIF Y FOB'!P58</f>
        <v>AMBOS</v>
      </c>
      <c r="Q59" s="194">
        <f>+'VALORES CIF Y FOB'!Q58</f>
        <v>0</v>
      </c>
      <c r="R59" s="195">
        <f>+'VALORES CIF Y FOB'!R58</f>
        <v>0</v>
      </c>
      <c r="S59" s="195">
        <f>+'VALORES CIF Y FOB'!S58</f>
        <v>0</v>
      </c>
      <c r="T59" s="195">
        <f>+'VALORES CIF Y FOB'!T58</f>
        <v>0</v>
      </c>
      <c r="U59" s="195">
        <f>+'VALORES CIF Y FOB'!U58</f>
        <v>0</v>
      </c>
      <c r="V59" s="196"/>
      <c r="W59" s="197">
        <f>+'VALORES CIF Y FOB'!W58</f>
        <v>0</v>
      </c>
      <c r="X59" s="197">
        <f>+'VALORES CIF Y FOB'!X58</f>
        <v>0</v>
      </c>
      <c r="Y59" s="197">
        <f>+'VALORES CIF Y FOB'!Y58</f>
        <v>0</v>
      </c>
      <c r="Z59" s="197">
        <f>+'VALORES CIF Y FOB'!Z58</f>
        <v>0</v>
      </c>
      <c r="AA59" s="197">
        <f>+'VALORES CIF Y FOB'!AA58</f>
        <v>5.527441800597924E-3</v>
      </c>
      <c r="AB59" s="195"/>
      <c r="AC59" s="197">
        <f>+'VALORES CIF Y FOB'!AC58</f>
        <v>0.13850211126292036</v>
      </c>
      <c r="AD59" s="197">
        <f>+'VALORES CIF Y FOB'!AD58</f>
        <v>4.2450697604256044E-2</v>
      </c>
      <c r="AE59" s="197">
        <f>+'VALORES CIF Y FOB'!AE58</f>
        <v>8.6752956551036556E-2</v>
      </c>
      <c r="AF59" s="197">
        <f>+'VALORES CIF Y FOB'!AF58</f>
        <v>9.0213517958981262E-2</v>
      </c>
      <c r="AG59" s="196"/>
      <c r="AH59" s="198">
        <f t="shared" si="1"/>
        <v>1.06451132</v>
      </c>
      <c r="AI59" s="198">
        <f t="shared" si="2"/>
        <v>602.91999999999996</v>
      </c>
      <c r="AJ59" s="198">
        <f t="shared" si="3"/>
        <v>641.81516505439993</v>
      </c>
      <c r="AK59" s="199"/>
      <c r="AL59" s="200">
        <v>1</v>
      </c>
      <c r="AM59" s="281">
        <f>+IF(OR(P59="IMPORTABLE",P59="AMBOS"),((1/((1+AA59+Z59)*(1+W59+X59)))*(('VALORES CIF Y FOB'!BC58/AI59))),"-")</f>
        <v>1.2052862357620417</v>
      </c>
      <c r="AN59" s="281">
        <f t="shared" si="4"/>
        <v>0</v>
      </c>
      <c r="AO59" s="281">
        <v>1</v>
      </c>
      <c r="AP59" s="281">
        <f>+IF(OR(P59="EXPORTABLE",P59="AMBOS"),(1/((1-Y59-Z59)))*(('VALORES CIF Y FOB'!BI58/AI59)),"-")</f>
        <v>1.0193220718583726</v>
      </c>
      <c r="AQ59" s="281">
        <f t="shared" si="5"/>
        <v>0</v>
      </c>
      <c r="AR59" s="281">
        <v>1</v>
      </c>
      <c r="AS59" s="281">
        <f>+IF(OR(P59="IMPORTABLE",P59="AMBOS"),(1/((1+AC59)*(1+AA59+Z59)*(1+W59+X59)))*('VALORES CIF Y FOB'!BF58/AI59)*(1),"-")</f>
        <v>0.97799061675569154</v>
      </c>
      <c r="AT59" s="281"/>
      <c r="AU59" s="281">
        <v>1</v>
      </c>
      <c r="AV59" s="281">
        <f>+IF(OR(P59="EXPORTABLE",P59="AMBOS"),(1/((1-AD59)*(1-Y59-Z59)))*('VALORES CIF Y FOB'!BL58/AI59)*(1),"-")</f>
        <v>1.1609549224975344</v>
      </c>
      <c r="AW59" s="201"/>
      <c r="AX59" s="201">
        <v>1</v>
      </c>
      <c r="AY59" s="201" t="str">
        <f t="shared" si="12"/>
        <v>-</v>
      </c>
      <c r="AZ59" s="202">
        <f t="shared" si="7"/>
        <v>0</v>
      </c>
      <c r="BA59" s="203">
        <v>1</v>
      </c>
      <c r="BB59" s="282">
        <f>+IF(OR(P59="IMPORTABLE",P59="AMBOS"),(1/((1+AC59)*(1+AA59+Z59)*(1+W59+X59)))*(('VALORES CIF Y FOB'!AM58/AI59)),"-")</f>
        <v>1.0508547905697831</v>
      </c>
      <c r="BC59" s="282">
        <f t="shared" si="8"/>
        <v>0.98717108106448603</v>
      </c>
      <c r="BD59" s="282"/>
      <c r="BE59" s="282">
        <v>1</v>
      </c>
      <c r="BF59" s="282">
        <f>+IF(OR(P59="EXPORTABLE",P59="AMBOS"),(1/((1-AD59)*(1-Y59-Z59)))*(('VALORES CIF Y FOB'!AU58/AI59)),"-")</f>
        <v>1.0673712777384889</v>
      </c>
      <c r="BG59" s="282">
        <f t="shared" si="9"/>
        <v>1.0026866391035549</v>
      </c>
      <c r="BH59" s="282"/>
      <c r="BI59" s="282">
        <v>1</v>
      </c>
      <c r="BJ59" s="282">
        <f>+IF(OR(P59="IMPORTABLE",P59="AMBOS"),(1/((1+AC59)*(1+AA59+Z59)*(1+W59+X59)))*('VALORES CIF Y FOB'!AQ58/AI59),"-")</f>
        <v>0.97507445627040257</v>
      </c>
      <c r="BK59" s="282">
        <f t="shared" si="10"/>
        <v>0.91598317270163221</v>
      </c>
      <c r="BL59" s="282"/>
      <c r="BM59" s="282">
        <v>1</v>
      </c>
      <c r="BN59" s="282">
        <f>+IF(OR(P59="EXPORTABLE",P59="AMBOS"),(1/((1-AD59)*(1-Y59-Z59)))*('VALORES CIF Y FOB'!AY58/AI59),"-")</f>
        <v>1.1579702227055884</v>
      </c>
      <c r="BO59" s="203">
        <f t="shared" si="11"/>
        <v>1.0877951234051588</v>
      </c>
      <c r="BP59" s="204"/>
      <c r="BQ59" s="205">
        <v>1</v>
      </c>
      <c r="BR59" s="285" t="str">
        <f t="shared" si="13"/>
        <v>-</v>
      </c>
      <c r="BS59" s="109"/>
    </row>
    <row r="60" spans="1:71" ht="18" x14ac:dyDescent="0.2">
      <c r="A60" s="188" t="str">
        <f>+'VALORES CIF Y FOB'!A59</f>
        <v>Otros productos de molinería n.c.p., almidones y sus derivados</v>
      </c>
      <c r="B60" s="189" t="str">
        <f>+'VALORES CIF Y FOB'!B59</f>
        <v>NP054</v>
      </c>
      <c r="C60" s="190"/>
      <c r="D60" s="191">
        <f>+'VALORES CIF Y FOB'!D59</f>
        <v>23535.523212103468</v>
      </c>
      <c r="E60" s="192">
        <f>+'VALORES CIF Y FOB'!E59</f>
        <v>0.49825861353187251</v>
      </c>
      <c r="F60" s="192">
        <f>+'VALORES CIF Y FOB'!F59</f>
        <v>0.22809616758216955</v>
      </c>
      <c r="G60" s="192">
        <f>+'VALORES CIF Y FOB'!G59</f>
        <v>0.15359925859154708</v>
      </c>
      <c r="H60" s="192">
        <f>+'VALORES CIF Y FOB'!H59</f>
        <v>0.30613232779693028</v>
      </c>
      <c r="I60" s="192">
        <f>+'VALORES CIF Y FOB'!I59</f>
        <v>-0.34465935494032546</v>
      </c>
      <c r="J60" s="191" t="str">
        <f>+'VALORES CIF Y FOB'!J59</f>
        <v>IMPORTABLE</v>
      </c>
      <c r="K60" s="191" t="str">
        <f>+'VALORES CIF Y FOB'!K59</f>
        <v>Transable</v>
      </c>
      <c r="L60" s="191">
        <f>+'VALORES CIF Y FOB'!L59</f>
        <v>0</v>
      </c>
      <c r="M60" s="191" t="str">
        <f>+'VALORES CIF Y FOB'!M59</f>
        <v>Transable</v>
      </c>
      <c r="N60" s="191">
        <f>+'VALORES CIF Y FOB'!N59</f>
        <v>0</v>
      </c>
      <c r="O60" s="193" t="str">
        <f>+'VALORES CIF Y FOB'!O59</f>
        <v>Transable</v>
      </c>
      <c r="P60" s="194" t="str">
        <f>+'VALORES CIF Y FOB'!P59</f>
        <v>IMPORTABLE</v>
      </c>
      <c r="Q60" s="194">
        <f>+'VALORES CIF Y FOB'!Q59</f>
        <v>0</v>
      </c>
      <c r="R60" s="195">
        <f>+'VALORES CIF Y FOB'!R59</f>
        <v>0</v>
      </c>
      <c r="S60" s="195">
        <f>+'VALORES CIF Y FOB'!S59</f>
        <v>0</v>
      </c>
      <c r="T60" s="195">
        <f>+'VALORES CIF Y FOB'!T59</f>
        <v>0</v>
      </c>
      <c r="U60" s="195">
        <f>+'VALORES CIF Y FOB'!U59</f>
        <v>0</v>
      </c>
      <c r="V60" s="196"/>
      <c r="W60" s="197">
        <f>+'VALORES CIF Y FOB'!W59</f>
        <v>2.8771176217525524E-3</v>
      </c>
      <c r="X60" s="197">
        <f>+'VALORES CIF Y FOB'!X59</f>
        <v>7.2593406185115048E-2</v>
      </c>
      <c r="Y60" s="197">
        <f>+'VALORES CIF Y FOB'!Y59</f>
        <v>0</v>
      </c>
      <c r="Z60" s="197">
        <f>+'VALORES CIF Y FOB'!Z59</f>
        <v>0</v>
      </c>
      <c r="AA60" s="197">
        <f>+'VALORES CIF Y FOB'!AA59</f>
        <v>3.48133910670545E-2</v>
      </c>
      <c r="AB60" s="195"/>
      <c r="AC60" s="197">
        <f>+'VALORES CIF Y FOB'!AC59</f>
        <v>0.37602058035827118</v>
      </c>
      <c r="AD60" s="197">
        <f>+'VALORES CIF Y FOB'!AD59</f>
        <v>6.0237116107057488E-2</v>
      </c>
      <c r="AE60" s="197">
        <f>+'VALORES CIF Y FOB'!AE59</f>
        <v>0.31367638384312779</v>
      </c>
      <c r="AF60" s="197">
        <f>+'VALORES CIF Y FOB'!AF59</f>
        <v>0.34473192431250999</v>
      </c>
      <c r="AG60" s="196"/>
      <c r="AH60" s="198">
        <f t="shared" si="1"/>
        <v>1.06451132</v>
      </c>
      <c r="AI60" s="198">
        <f t="shared" si="2"/>
        <v>602.91999999999996</v>
      </c>
      <c r="AJ60" s="198">
        <f t="shared" si="3"/>
        <v>641.81516505439993</v>
      </c>
      <c r="AK60" s="199"/>
      <c r="AL60" s="200">
        <v>1</v>
      </c>
      <c r="AM60" s="281">
        <f>+IF(OR(P60="IMPORTABLE",P60="AMBOS"),((1/((1+AA60+Z60)*(1+W60+X60)))*(('VALORES CIF Y FOB'!BC59/AI60))),"-")</f>
        <v>1.3161781039472285</v>
      </c>
      <c r="AN60" s="281">
        <f t="shared" si="4"/>
        <v>0</v>
      </c>
      <c r="AO60" s="281">
        <v>1</v>
      </c>
      <c r="AP60" s="281" t="str">
        <f>+IF(OR(P60="EXPORTABLE",P60="AMBOS"),(1/((1-Y60-Z60)))*(('VALORES CIF Y FOB'!BI59/AI60)),"-")</f>
        <v>-</v>
      </c>
      <c r="AQ60" s="281">
        <f t="shared" si="5"/>
        <v>0</v>
      </c>
      <c r="AR60" s="281">
        <v>1</v>
      </c>
      <c r="AS60" s="281">
        <f>+IF(OR(P60="IMPORTABLE",P60="AMBOS"),(1/((1+AC60)*(1+AA60+Z60)*(1+W60+X60)))*('VALORES CIF Y FOB'!BF59/AI60)*(1),"-")</f>
        <v>0.73846523111774021</v>
      </c>
      <c r="AT60" s="281"/>
      <c r="AU60" s="281">
        <v>1</v>
      </c>
      <c r="AV60" s="281" t="str">
        <f>+IF(OR(P60="EXPORTABLE",P60="AMBOS"),(1/((1-AD60)*(1-Y60-Z60)))*('VALORES CIF Y FOB'!BL59/AI60)*(1),"-")</f>
        <v>-</v>
      </c>
      <c r="AW60" s="201"/>
      <c r="AX60" s="201">
        <v>1</v>
      </c>
      <c r="AY60" s="201" t="str">
        <f t="shared" si="12"/>
        <v>-</v>
      </c>
      <c r="AZ60" s="202">
        <f t="shared" si="7"/>
        <v>0</v>
      </c>
      <c r="BA60" s="203">
        <v>1</v>
      </c>
      <c r="BB60" s="282">
        <f>+IF(OR(P60="IMPORTABLE",P60="AMBOS"),(1/((1+AC60)*(1+AA60+Z60)*(1+W60+X60)))*(('VALORES CIF Y FOB'!AM59/AI60)),"-")</f>
        <v>0.9406702275278539</v>
      </c>
      <c r="BC60" s="282">
        <f t="shared" si="8"/>
        <v>0.88366390272660889</v>
      </c>
      <c r="BD60" s="282"/>
      <c r="BE60" s="282">
        <v>1</v>
      </c>
      <c r="BF60" s="282" t="str">
        <f>+IF(OR(P60="EXPORTABLE",P60="AMBOS"),(1/((1-AD60)*(1-Y60-Z60)))*(('VALORES CIF Y FOB'!AU59/AI60)),"-")</f>
        <v>-</v>
      </c>
      <c r="BG60" s="282" t="str">
        <f t="shared" si="9"/>
        <v>-</v>
      </c>
      <c r="BH60" s="282"/>
      <c r="BI60" s="282">
        <v>1</v>
      </c>
      <c r="BJ60" s="282">
        <f>+IF(OR(P60="IMPORTABLE",P60="AMBOS"),(1/((1+AC60)*(1+AA60+Z60)*(1+W60+X60)))*('VALORES CIF Y FOB'!AQ59/AI60),"-")</f>
        <v>0.73583891814383795</v>
      </c>
      <c r="BK60" s="282">
        <f t="shared" si="10"/>
        <v>0.69124574282952478</v>
      </c>
      <c r="BL60" s="282"/>
      <c r="BM60" s="282">
        <v>1</v>
      </c>
      <c r="BN60" s="282" t="str">
        <f>+IF(OR(P60="EXPORTABLE",P60="AMBOS"),(1/((1-AD60)*(1-Y60-Z60)))*('VALORES CIF Y FOB'!AY59/AI60),"-")</f>
        <v>-</v>
      </c>
      <c r="BO60" s="203" t="str">
        <f t="shared" si="11"/>
        <v>-</v>
      </c>
      <c r="BP60" s="204"/>
      <c r="BQ60" s="205">
        <v>1</v>
      </c>
      <c r="BR60" s="285" t="str">
        <f t="shared" si="13"/>
        <v>-</v>
      </c>
      <c r="BS60" s="109"/>
    </row>
    <row r="61" spans="1:71" ht="18" x14ac:dyDescent="0.2">
      <c r="A61" s="188" t="str">
        <f>+'VALORES CIF Y FOB'!A60</f>
        <v>Productos de panadería</v>
      </c>
      <c r="B61" s="189" t="str">
        <f>+'VALORES CIF Y FOB'!B60</f>
        <v>NP055</v>
      </c>
      <c r="C61" s="190"/>
      <c r="D61" s="191">
        <f>+'VALORES CIF Y FOB'!D60</f>
        <v>-4334.2715818962606</v>
      </c>
      <c r="E61" s="192">
        <f>+'VALORES CIF Y FOB'!E60</f>
        <v>9.4333139293495363E-2</v>
      </c>
      <c r="F61" s="192">
        <f>+'VALORES CIF Y FOB'!F60</f>
        <v>3.1890406848492747E-3</v>
      </c>
      <c r="G61" s="192">
        <f>+'VALORES CIF Y FOB'!G60</f>
        <v>0.11030625548990357</v>
      </c>
      <c r="H61" s="192">
        <f>+'VALORES CIF Y FOB'!H60</f>
        <v>0.12179561853886803</v>
      </c>
      <c r="I61" s="192">
        <f>+'VALORES CIF Y FOB'!I60</f>
        <v>1.5973116196408198E-2</v>
      </c>
      <c r="J61" s="191" t="str">
        <f>+'VALORES CIF Y FOB'!J60</f>
        <v>AMBOS</v>
      </c>
      <c r="K61" s="191" t="str">
        <f>+'VALORES CIF Y FOB'!K60</f>
        <v>No transable</v>
      </c>
      <c r="L61" s="191">
        <f>+'VALORES CIF Y FOB'!L60</f>
        <v>1</v>
      </c>
      <c r="M61" s="191" t="str">
        <f>+'VALORES CIF Y FOB'!M60</f>
        <v>Transable</v>
      </c>
      <c r="N61" s="191">
        <f>+'VALORES CIF Y FOB'!N60</f>
        <v>0</v>
      </c>
      <c r="O61" s="193" t="str">
        <f>+'VALORES CIF Y FOB'!O60</f>
        <v>Transable</v>
      </c>
      <c r="P61" s="194" t="str">
        <f>+'VALORES CIF Y FOB'!P60</f>
        <v>AMBOS</v>
      </c>
      <c r="Q61" s="194">
        <f>+'VALORES CIF Y FOB'!Q60</f>
        <v>0</v>
      </c>
      <c r="R61" s="195">
        <f>+'VALORES CIF Y FOB'!R60</f>
        <v>0</v>
      </c>
      <c r="S61" s="195">
        <f>+'VALORES CIF Y FOB'!S60</f>
        <v>0</v>
      </c>
      <c r="T61" s="195">
        <f>+'VALORES CIF Y FOB'!T60</f>
        <v>0</v>
      </c>
      <c r="U61" s="195">
        <f>+'VALORES CIF Y FOB'!U60</f>
        <v>0</v>
      </c>
      <c r="V61" s="196"/>
      <c r="W61" s="197">
        <f>+'VALORES CIF Y FOB'!W60</f>
        <v>0</v>
      </c>
      <c r="X61" s="197">
        <f>+'VALORES CIF Y FOB'!X60</f>
        <v>4.8911209309209475E-2</v>
      </c>
      <c r="Y61" s="197">
        <f>+'VALORES CIF Y FOB'!Y60</f>
        <v>0</v>
      </c>
      <c r="Z61" s="197">
        <f>+'VALORES CIF Y FOB'!Z60</f>
        <v>0</v>
      </c>
      <c r="AA61" s="197">
        <f>+'VALORES CIF Y FOB'!AA60</f>
        <v>4.6125753131295973E-2</v>
      </c>
      <c r="AB61" s="195"/>
      <c r="AC61" s="197">
        <f>+'VALORES CIF Y FOB'!AC60</f>
        <v>0.41877327824971383</v>
      </c>
      <c r="AD61" s="197">
        <f>+'VALORES CIF Y FOB'!AD60</f>
        <v>5.1442703684792472E-2</v>
      </c>
      <c r="AE61" s="197">
        <f>+'VALORES CIF Y FOB'!AE60</f>
        <v>0.23594715017909404</v>
      </c>
      <c r="AF61" s="197">
        <f>+'VALORES CIF Y FOB'!AF60</f>
        <v>0.25319385493113988</v>
      </c>
      <c r="AG61" s="196"/>
      <c r="AH61" s="198">
        <f t="shared" si="1"/>
        <v>1.06451132</v>
      </c>
      <c r="AI61" s="198">
        <f t="shared" si="2"/>
        <v>602.91999999999996</v>
      </c>
      <c r="AJ61" s="198">
        <f t="shared" si="3"/>
        <v>641.81516505439993</v>
      </c>
      <c r="AK61" s="199"/>
      <c r="AL61" s="200">
        <v>1</v>
      </c>
      <c r="AM61" s="281">
        <f>+IF(OR(P61="IMPORTABLE",P61="AMBOS"),((1/((1+AA61+Z61)*(1+W61+X61)))*(('VALORES CIF Y FOB'!BC60/AI61))),"-")</f>
        <v>1.3763873236788084</v>
      </c>
      <c r="AN61" s="281">
        <f t="shared" si="4"/>
        <v>0</v>
      </c>
      <c r="AO61" s="281">
        <v>1</v>
      </c>
      <c r="AP61" s="281">
        <f>+IF(OR(P61="EXPORTABLE",P61="AMBOS"),(1/((1-Y61-Z61)))*(('VALORES CIF Y FOB'!BI60/AI61)),"-")</f>
        <v>1.0097499795961327</v>
      </c>
      <c r="AQ61" s="281">
        <f t="shared" si="5"/>
        <v>0</v>
      </c>
      <c r="AR61" s="281">
        <v>1</v>
      </c>
      <c r="AS61" s="281">
        <f>+IF(OR(P61="IMPORTABLE",P61="AMBOS"),(1/((1+AC61)*(1+AA61+Z61)*(1+W61+X61)))*('VALORES CIF Y FOB'!BF60/AI61)*(1),"-")</f>
        <v>0.80878962785144715</v>
      </c>
      <c r="AT61" s="281"/>
      <c r="AU61" s="281">
        <v>1</v>
      </c>
      <c r="AV61" s="281">
        <f>+IF(OR(P61="EXPORTABLE",P61="AMBOS"),(1/((1-AD61)*(1-Y61-Z61)))*('VALORES CIF Y FOB'!BL60/AI61)*(1),"-")</f>
        <v>1.3293012417718122</v>
      </c>
      <c r="AW61" s="201"/>
      <c r="AX61" s="201">
        <v>1</v>
      </c>
      <c r="AY61" s="201" t="str">
        <f t="shared" si="12"/>
        <v>-</v>
      </c>
      <c r="AZ61" s="202">
        <f t="shared" si="7"/>
        <v>0</v>
      </c>
      <c r="BA61" s="203">
        <v>1</v>
      </c>
      <c r="BB61" s="282">
        <f>+IF(OR(P61="IMPORTABLE",P61="AMBOS"),(1/((1+AC61)*(1+AA61+Z61)*(1+W61+X61)))*(('VALORES CIF Y FOB'!AM60/AI61)),"-")</f>
        <v>0.95277173956790728</v>
      </c>
      <c r="BC61" s="282">
        <f t="shared" si="8"/>
        <v>0.89503204115096413</v>
      </c>
      <c r="BD61" s="282"/>
      <c r="BE61" s="282">
        <v>1</v>
      </c>
      <c r="BF61" s="282">
        <f>+IF(OR(P61="EXPORTABLE",P61="AMBOS"),(1/((1-AD61)*(1-Y61-Z61)))*(('VALORES CIF Y FOB'!AU60/AI61)),"-")</f>
        <v>1.0680099349302381</v>
      </c>
      <c r="BG61" s="282">
        <f t="shared" si="9"/>
        <v>1.0032865925091696</v>
      </c>
      <c r="BH61" s="282"/>
      <c r="BI61" s="282">
        <v>1</v>
      </c>
      <c r="BJ61" s="282">
        <f>+IF(OR(P61="IMPORTABLE",P61="AMBOS"),(1/((1+AC61)*(1+AA61+Z61)*(1+W61+X61)))*('VALORES CIF Y FOB'!AQ60/AI61),"-")</f>
        <v>0.80121365220726481</v>
      </c>
      <c r="BK61" s="282">
        <f t="shared" si="10"/>
        <v>0.75265864923565573</v>
      </c>
      <c r="BL61" s="282"/>
      <c r="BM61" s="282">
        <v>1</v>
      </c>
      <c r="BN61" s="282">
        <f>+IF(OR(P61="EXPORTABLE",P61="AMBOS"),(1/((1-AD61)*(1-Y61-Z61)))*('VALORES CIF Y FOB'!AY60/AI61),"-")</f>
        <v>1.3167531063713953</v>
      </c>
      <c r="BO61" s="203">
        <f t="shared" si="11"/>
        <v>1.2369554758435028</v>
      </c>
      <c r="BP61" s="204"/>
      <c r="BQ61" s="205">
        <v>1</v>
      </c>
      <c r="BR61" s="285" t="str">
        <f t="shared" si="13"/>
        <v>-</v>
      </c>
      <c r="BS61" s="109"/>
    </row>
    <row r="62" spans="1:71" ht="18" x14ac:dyDescent="0.2">
      <c r="A62" s="188" t="str">
        <f>+'VALORES CIF Y FOB'!A61</f>
        <v>Azúcar de caña, melazas, jarabes y otros azúcares</v>
      </c>
      <c r="B62" s="189" t="str">
        <f>+'VALORES CIF Y FOB'!B61</f>
        <v>NP056</v>
      </c>
      <c r="C62" s="190"/>
      <c r="D62" s="191">
        <f>+'VALORES CIF Y FOB'!D61</f>
        <v>-33921.40190102964</v>
      </c>
      <c r="E62" s="192">
        <f>+'VALORES CIF Y FOB'!E61</f>
        <v>9.1228072200733607E-3</v>
      </c>
      <c r="F62" s="192">
        <f>+'VALORES CIF Y FOB'!F61</f>
        <v>3.3765659486675028E-3</v>
      </c>
      <c r="G62" s="192">
        <f>+'VALORES CIF Y FOB'!G61</f>
        <v>0.22397644364778485</v>
      </c>
      <c r="H62" s="192">
        <f>+'VALORES CIF Y FOB'!H61</f>
        <v>0.22603854976156457</v>
      </c>
      <c r="I62" s="192">
        <f>+'VALORES CIF Y FOB'!I61</f>
        <v>0.21485363642771149</v>
      </c>
      <c r="J62" s="191" t="str">
        <f>+'VALORES CIF Y FOB'!J61</f>
        <v>EXPORTABLE</v>
      </c>
      <c r="K62" s="191" t="str">
        <f>+'VALORES CIF Y FOB'!K61</f>
        <v>No transable</v>
      </c>
      <c r="L62" s="191">
        <f>+'VALORES CIF Y FOB'!L61</f>
        <v>1</v>
      </c>
      <c r="M62" s="191" t="str">
        <f>+'VALORES CIF Y FOB'!M61</f>
        <v>Transable</v>
      </c>
      <c r="N62" s="191">
        <f>+'VALORES CIF Y FOB'!N61</f>
        <v>0</v>
      </c>
      <c r="O62" s="193" t="str">
        <f>+'VALORES CIF Y FOB'!O61</f>
        <v>Transable</v>
      </c>
      <c r="P62" s="194" t="str">
        <f>+'VALORES CIF Y FOB'!P61</f>
        <v>EXPORTABLE</v>
      </c>
      <c r="Q62" s="194">
        <f>+'VALORES CIF Y FOB'!Q61</f>
        <v>0</v>
      </c>
      <c r="R62" s="195">
        <f>+'VALORES CIF Y FOB'!R61</f>
        <v>0</v>
      </c>
      <c r="S62" s="195">
        <f>+'VALORES CIF Y FOB'!S61</f>
        <v>0</v>
      </c>
      <c r="T62" s="195">
        <f>+'VALORES CIF Y FOB'!T61</f>
        <v>0</v>
      </c>
      <c r="U62" s="195">
        <f>+'VALORES CIF Y FOB'!U61</f>
        <v>0</v>
      </c>
      <c r="V62" s="196"/>
      <c r="W62" s="197">
        <f>+'VALORES CIF Y FOB'!W61</f>
        <v>0</v>
      </c>
      <c r="X62" s="197">
        <f>+'VALORES CIF Y FOB'!X61</f>
        <v>2.5057235576060456E-3</v>
      </c>
      <c r="Y62" s="197">
        <f>+'VALORES CIF Y FOB'!Y61</f>
        <v>0</v>
      </c>
      <c r="Z62" s="197">
        <f>+'VALORES CIF Y FOB'!Z61</f>
        <v>0</v>
      </c>
      <c r="AA62" s="197">
        <f>+'VALORES CIF Y FOB'!AA61</f>
        <v>5.6088203634964808E-3</v>
      </c>
      <c r="AB62" s="195"/>
      <c r="AC62" s="197">
        <f>+'VALORES CIF Y FOB'!AC61</f>
        <v>5.7516337091644198E-3</v>
      </c>
      <c r="AD62" s="197">
        <f>+'VALORES CIF Y FOB'!AD61</f>
        <v>5.6551651482652066E-2</v>
      </c>
      <c r="AE62" s="197">
        <f>+'VALORES CIF Y FOB'!AE61</f>
        <v>0.18969222891218751</v>
      </c>
      <c r="AF62" s="197">
        <f>+'VALORES CIF Y FOB'!AF61</f>
        <v>0.18801030598783305</v>
      </c>
      <c r="AG62" s="196"/>
      <c r="AH62" s="198">
        <f t="shared" si="1"/>
        <v>1.06451132</v>
      </c>
      <c r="AI62" s="198">
        <f t="shared" si="2"/>
        <v>602.91999999999996</v>
      </c>
      <c r="AJ62" s="198">
        <f t="shared" si="3"/>
        <v>641.81516505439993</v>
      </c>
      <c r="AK62" s="199"/>
      <c r="AL62" s="200">
        <v>1</v>
      </c>
      <c r="AM62" s="281" t="str">
        <f>+IF(OR(P62="IMPORTABLE",P62="AMBOS"),((1/((1+AA62+Z62)*(1+W62+X62)))*(('VALORES CIF Y FOB'!BC61/AI62))),"-")</f>
        <v>-</v>
      </c>
      <c r="AN62" s="281">
        <f t="shared" si="4"/>
        <v>0</v>
      </c>
      <c r="AO62" s="281">
        <v>1</v>
      </c>
      <c r="AP62" s="281">
        <f>+IF(OR(P62="EXPORTABLE",P62="AMBOS"),(1/((1-Y62-Z62)))*(('VALORES CIF Y FOB'!BI61/AI62)),"-")</f>
        <v>1.004311446832022</v>
      </c>
      <c r="AQ62" s="281">
        <f t="shared" si="5"/>
        <v>0</v>
      </c>
      <c r="AR62" s="281">
        <v>1</v>
      </c>
      <c r="AS62" s="281" t="str">
        <f>+IF(OR(P62="IMPORTABLE",P62="AMBOS"),(1/((1+AC62)*(1+AA62+Z62)*(1+W62+X62)))*('VALORES CIF Y FOB'!BF61/AI62)*(1),"-")</f>
        <v>-</v>
      </c>
      <c r="AT62" s="281"/>
      <c r="AU62" s="281">
        <v>1</v>
      </c>
      <c r="AV62" s="281">
        <f>+IF(OR(P62="EXPORTABLE",P62="AMBOS"),(1/((1-AD62)*(1-Y62-Z62)))*('VALORES CIF Y FOB'!BL61/AI62)*(1),"-")</f>
        <v>1.2785447912656944</v>
      </c>
      <c r="AW62" s="201"/>
      <c r="AX62" s="201">
        <v>1</v>
      </c>
      <c r="AY62" s="201" t="str">
        <f t="shared" si="12"/>
        <v>-</v>
      </c>
      <c r="AZ62" s="202">
        <f t="shared" si="7"/>
        <v>0</v>
      </c>
      <c r="BA62" s="203">
        <v>1</v>
      </c>
      <c r="BB62" s="282" t="str">
        <f>+IF(OR(P62="IMPORTABLE",P62="AMBOS"),(1/((1+AC62)*(1+AA62+Z62)*(1+W62+X62)))*(('VALORES CIF Y FOB'!AM61/AI62)),"-")</f>
        <v>-</v>
      </c>
      <c r="BC62" s="282" t="str">
        <f t="shared" si="8"/>
        <v>-</v>
      </c>
      <c r="BD62" s="282"/>
      <c r="BE62" s="282">
        <v>1</v>
      </c>
      <c r="BF62" s="282">
        <f>+IF(OR(P62="EXPORTABLE",P62="AMBOS"),(1/((1-AD62)*(1-Y62-Z62)))*(('VALORES CIF Y FOB'!AU61/AI62)),"-")</f>
        <v>1.0683782213423565</v>
      </c>
      <c r="BG62" s="282">
        <f t="shared" si="9"/>
        <v>1.0036325600956095</v>
      </c>
      <c r="BH62" s="282"/>
      <c r="BI62" s="282">
        <v>1</v>
      </c>
      <c r="BJ62" s="282" t="str">
        <f>+IF(OR(P62="IMPORTABLE",P62="AMBOS"),(1/((1+AC62)*(1+AA62+Z62)*(1+W62+X62)))*('VALORES CIF Y FOB'!AQ61/AI62),"-")</f>
        <v>-</v>
      </c>
      <c r="BK62" s="282" t="str">
        <f t="shared" si="10"/>
        <v>-</v>
      </c>
      <c r="BL62" s="282"/>
      <c r="BM62" s="282">
        <v>1</v>
      </c>
      <c r="BN62" s="282">
        <f>+IF(OR(P62="EXPORTABLE",P62="AMBOS"),(1/((1-AD62)*(1-Y62-Z62)))*('VALORES CIF Y FOB'!AY61/AI62),"-")</f>
        <v>1.2694408753925686</v>
      </c>
      <c r="BO62" s="203">
        <f t="shared" si="11"/>
        <v>1.1925104520190246</v>
      </c>
      <c r="BP62" s="204"/>
      <c r="BQ62" s="205">
        <v>1</v>
      </c>
      <c r="BR62" s="285" t="str">
        <f t="shared" si="13"/>
        <v>-</v>
      </c>
      <c r="BS62" s="109"/>
    </row>
    <row r="63" spans="1:71" ht="18" x14ac:dyDescent="0.2">
      <c r="A63" s="188" t="str">
        <f>+'VALORES CIF Y FOB'!A62</f>
        <v>Cacao, chocolates y productos de confitería</v>
      </c>
      <c r="B63" s="189" t="str">
        <f>+'VALORES CIF Y FOB'!B62</f>
        <v>NP057</v>
      </c>
      <c r="C63" s="190"/>
      <c r="D63" s="191">
        <f>+'VALORES CIF Y FOB'!D62</f>
        <v>18770.361843314378</v>
      </c>
      <c r="E63" s="192">
        <f>+'VALORES CIF Y FOB'!E62</f>
        <v>0.54889856064921883</v>
      </c>
      <c r="F63" s="192">
        <f>+'VALORES CIF Y FOB'!F62</f>
        <v>0.13810664241185264</v>
      </c>
      <c r="G63" s="192">
        <f>+'VALORES CIF Y FOB'!G62</f>
        <v>0.17965423472039871</v>
      </c>
      <c r="H63" s="192">
        <f>+'VALORES CIF Y FOB'!H62</f>
        <v>0.39825684213944107</v>
      </c>
      <c r="I63" s="192">
        <f>+'VALORES CIF Y FOB'!I62</f>
        <v>-0.36924432592882006</v>
      </c>
      <c r="J63" s="191" t="str">
        <f>+'VALORES CIF Y FOB'!J62</f>
        <v>IMPORTABLE</v>
      </c>
      <c r="K63" s="191" t="str">
        <f>+'VALORES CIF Y FOB'!K62</f>
        <v>Transable</v>
      </c>
      <c r="L63" s="191">
        <f>+'VALORES CIF Y FOB'!L62</f>
        <v>0</v>
      </c>
      <c r="M63" s="191" t="str">
        <f>+'VALORES CIF Y FOB'!M62</f>
        <v>Transable</v>
      </c>
      <c r="N63" s="191">
        <f>+'VALORES CIF Y FOB'!N62</f>
        <v>0</v>
      </c>
      <c r="O63" s="193" t="str">
        <f>+'VALORES CIF Y FOB'!O62</f>
        <v>Transable</v>
      </c>
      <c r="P63" s="194" t="str">
        <f>+'VALORES CIF Y FOB'!P62</f>
        <v>IMPORTABLE</v>
      </c>
      <c r="Q63" s="194">
        <f>+'VALORES CIF Y FOB'!Q62</f>
        <v>0</v>
      </c>
      <c r="R63" s="195">
        <f>+'VALORES CIF Y FOB'!R62</f>
        <v>0</v>
      </c>
      <c r="S63" s="195">
        <f>+'VALORES CIF Y FOB'!S62</f>
        <v>0</v>
      </c>
      <c r="T63" s="195">
        <f>+'VALORES CIF Y FOB'!T62</f>
        <v>0</v>
      </c>
      <c r="U63" s="195">
        <f>+'VALORES CIF Y FOB'!U62</f>
        <v>0</v>
      </c>
      <c r="V63" s="196"/>
      <c r="W63" s="197">
        <f>+'VALORES CIF Y FOB'!W62</f>
        <v>0</v>
      </c>
      <c r="X63" s="197">
        <f>+'VALORES CIF Y FOB'!X62</f>
        <v>6.6482565152924736E-2</v>
      </c>
      <c r="Y63" s="197">
        <f>+'VALORES CIF Y FOB'!Y62</f>
        <v>0</v>
      </c>
      <c r="Z63" s="197">
        <f>+'VALORES CIF Y FOB'!Z62</f>
        <v>0</v>
      </c>
      <c r="AA63" s="197">
        <f>+'VALORES CIF Y FOB'!AA62</f>
        <v>8.2128999340517789E-2</v>
      </c>
      <c r="AB63" s="195"/>
      <c r="AC63" s="197">
        <f>+'VALORES CIF Y FOB'!AC62</f>
        <v>0.358087722296422</v>
      </c>
      <c r="AD63" s="197">
        <f>+'VALORES CIF Y FOB'!AD62</f>
        <v>2.1710178567059039E-2</v>
      </c>
      <c r="AE63" s="197">
        <f>+'VALORES CIF Y FOB'!AE62</f>
        <v>0.2652240551638903</v>
      </c>
      <c r="AF63" s="197">
        <f>+'VALORES CIF Y FOB'!AF62</f>
        <v>0.31621352632448324</v>
      </c>
      <c r="AG63" s="196"/>
      <c r="AH63" s="198">
        <f t="shared" si="1"/>
        <v>1.06451132</v>
      </c>
      <c r="AI63" s="198">
        <f t="shared" si="2"/>
        <v>602.91999999999996</v>
      </c>
      <c r="AJ63" s="198">
        <f t="shared" si="3"/>
        <v>641.81516505439993</v>
      </c>
      <c r="AK63" s="199"/>
      <c r="AL63" s="200">
        <v>1</v>
      </c>
      <c r="AM63" s="281">
        <f>+IF(OR(P63="IMPORTABLE",P63="AMBOS"),((1/((1+AA63+Z63)*(1+W63+X63)))*(('VALORES CIF Y FOB'!BC62/AI63))),"-")</f>
        <v>1.2526949063078088</v>
      </c>
      <c r="AN63" s="281">
        <f t="shared" si="4"/>
        <v>0</v>
      </c>
      <c r="AO63" s="281">
        <v>1</v>
      </c>
      <c r="AP63" s="281" t="str">
        <f>+IF(OR(P63="EXPORTABLE",P63="AMBOS"),(1/((1-Y63-Z63)))*(('VALORES CIF Y FOB'!BI62/AI63)),"-")</f>
        <v>-</v>
      </c>
      <c r="AQ63" s="281">
        <f t="shared" si="5"/>
        <v>0</v>
      </c>
      <c r="AR63" s="281">
        <v>1</v>
      </c>
      <c r="AS63" s="281">
        <f>+IF(OR(P63="IMPORTABLE",P63="AMBOS"),(1/((1+AC63)*(1+AA63+Z63)*(1+W63+X63)))*('VALORES CIF Y FOB'!BF62/AI63)*(1),"-")</f>
        <v>0.74225930954336616</v>
      </c>
      <c r="AT63" s="281"/>
      <c r="AU63" s="281">
        <v>1</v>
      </c>
      <c r="AV63" s="281" t="str">
        <f>+IF(OR(P63="EXPORTABLE",P63="AMBOS"),(1/((1-AD63)*(1-Y63-Z63)))*('VALORES CIF Y FOB'!BL62/AI63)*(1),"-")</f>
        <v>-</v>
      </c>
      <c r="AW63" s="201"/>
      <c r="AX63" s="201">
        <v>1</v>
      </c>
      <c r="AY63" s="201" t="str">
        <f t="shared" si="12"/>
        <v>-</v>
      </c>
      <c r="AZ63" s="202">
        <f t="shared" si="7"/>
        <v>0</v>
      </c>
      <c r="BA63" s="203">
        <v>1</v>
      </c>
      <c r="BB63" s="282">
        <f>+IF(OR(P63="IMPORTABLE",P63="AMBOS"),(1/((1+AC63)*(1+AA63+Z63)*(1+W63+X63)))*(('VALORES CIF Y FOB'!AM62/AI63)),"-")</f>
        <v>0.9076572759167475</v>
      </c>
      <c r="BC63" s="282">
        <f t="shared" si="8"/>
        <v>0.85265159596118489</v>
      </c>
      <c r="BD63" s="282"/>
      <c r="BE63" s="282">
        <v>1</v>
      </c>
      <c r="BF63" s="282" t="str">
        <f>+IF(OR(P63="EXPORTABLE",P63="AMBOS"),(1/((1-AD63)*(1-Y63-Z63)))*(('VALORES CIF Y FOB'!AU62/AI63)),"-")</f>
        <v>-</v>
      </c>
      <c r="BG63" s="282" t="str">
        <f t="shared" si="9"/>
        <v>-</v>
      </c>
      <c r="BH63" s="282"/>
      <c r="BI63" s="282">
        <v>1</v>
      </c>
      <c r="BJ63" s="282">
        <f>+IF(OR(P63="IMPORTABLE",P63="AMBOS"),(1/((1+AC63)*(1+AA63+Z63)*(1+W63+X63)))*('VALORES CIF Y FOB'!AQ62/AI63),"-")</f>
        <v>0.73843704150055622</v>
      </c>
      <c r="BK63" s="282">
        <f t="shared" si="10"/>
        <v>0.69368641519054608</v>
      </c>
      <c r="BL63" s="282"/>
      <c r="BM63" s="282">
        <v>1</v>
      </c>
      <c r="BN63" s="282" t="str">
        <f>+IF(OR(P63="EXPORTABLE",P63="AMBOS"),(1/((1-AD63)*(1-Y63-Z63)))*('VALORES CIF Y FOB'!AY62/AI63),"-")</f>
        <v>-</v>
      </c>
      <c r="BO63" s="203" t="str">
        <f t="shared" si="11"/>
        <v>-</v>
      </c>
      <c r="BP63" s="204"/>
      <c r="BQ63" s="205">
        <v>1</v>
      </c>
      <c r="BR63" s="285" t="str">
        <f t="shared" si="13"/>
        <v>-</v>
      </c>
      <c r="BS63" s="109"/>
    </row>
    <row r="64" spans="1:71" ht="18" x14ac:dyDescent="0.2">
      <c r="A64" s="188" t="str">
        <f>+'VALORES CIF Y FOB'!A63</f>
        <v>Macarrones, fideos y productos farináceos análogos</v>
      </c>
      <c r="B64" s="189" t="str">
        <f>+'VALORES CIF Y FOB'!B63</f>
        <v>NP058</v>
      </c>
      <c r="C64" s="190"/>
      <c r="D64" s="191">
        <f>+'VALORES CIF Y FOB'!D63</f>
        <v>-5690.4893754897475</v>
      </c>
      <c r="E64" s="192">
        <f>+'VALORES CIF Y FOB'!E63</f>
        <v>8.8669490075604027E-2</v>
      </c>
      <c r="F64" s="192">
        <f>+'VALORES CIF Y FOB'!F63</f>
        <v>8.5229768905737968E-3</v>
      </c>
      <c r="G64" s="192">
        <f>+'VALORES CIF Y FOB'!G63</f>
        <v>0.29794780259717102</v>
      </c>
      <c r="H64" s="192">
        <f>+'VALORES CIF Y FOB'!H63</f>
        <v>0.32693715326384581</v>
      </c>
      <c r="I64" s="192">
        <f>+'VALORES CIF Y FOB'!I63</f>
        <v>0.20927831252156698</v>
      </c>
      <c r="J64" s="191" t="str">
        <f>+'VALORES CIF Y FOB'!J63</f>
        <v>EXPORTABLE</v>
      </c>
      <c r="K64" s="191" t="str">
        <f>+'VALORES CIF Y FOB'!K63</f>
        <v>Transable</v>
      </c>
      <c r="L64" s="191">
        <f>+'VALORES CIF Y FOB'!L63</f>
        <v>0</v>
      </c>
      <c r="M64" s="191" t="str">
        <f>+'VALORES CIF Y FOB'!M63</f>
        <v>Transable</v>
      </c>
      <c r="N64" s="191">
        <f>+'VALORES CIF Y FOB'!N63</f>
        <v>0</v>
      </c>
      <c r="O64" s="193" t="str">
        <f>+'VALORES CIF Y FOB'!O63</f>
        <v>Transable</v>
      </c>
      <c r="P64" s="194" t="str">
        <f>+'VALORES CIF Y FOB'!P63</f>
        <v>EXPORTABLE</v>
      </c>
      <c r="Q64" s="194">
        <f>+'VALORES CIF Y FOB'!Q63</f>
        <v>0</v>
      </c>
      <c r="R64" s="195">
        <f>+'VALORES CIF Y FOB'!R63</f>
        <v>0</v>
      </c>
      <c r="S64" s="195">
        <f>+'VALORES CIF Y FOB'!S63</f>
        <v>0</v>
      </c>
      <c r="T64" s="195">
        <f>+'VALORES CIF Y FOB'!T63</f>
        <v>0</v>
      </c>
      <c r="U64" s="195">
        <f>+'VALORES CIF Y FOB'!U63</f>
        <v>0</v>
      </c>
      <c r="V64" s="196"/>
      <c r="W64" s="197">
        <f>+'VALORES CIF Y FOB'!W63</f>
        <v>0</v>
      </c>
      <c r="X64" s="197">
        <f>+'VALORES CIF Y FOB'!X63</f>
        <v>0</v>
      </c>
      <c r="Y64" s="197">
        <f>+'VALORES CIF Y FOB'!Y63</f>
        <v>0</v>
      </c>
      <c r="Z64" s="197">
        <f>+'VALORES CIF Y FOB'!Z63</f>
        <v>0</v>
      </c>
      <c r="AA64" s="197">
        <f>+'VALORES CIF Y FOB'!AA63</f>
        <v>0.12637504805196992</v>
      </c>
      <c r="AB64" s="195"/>
      <c r="AC64" s="197">
        <f>+'VALORES CIF Y FOB'!AC63</f>
        <v>0.24946682498824102</v>
      </c>
      <c r="AD64" s="197">
        <f>+'VALORES CIF Y FOB'!AD63</f>
        <v>4.8261113943153834E-2</v>
      </c>
      <c r="AE64" s="197">
        <f>+'VALORES CIF Y FOB'!AE63</f>
        <v>0.14473481976291105</v>
      </c>
      <c r="AF64" s="197">
        <f>+'VALORES CIF Y FOB'!AF63</f>
        <v>0.15402342350163123</v>
      </c>
      <c r="AG64" s="196"/>
      <c r="AH64" s="198">
        <f t="shared" si="1"/>
        <v>1.06451132</v>
      </c>
      <c r="AI64" s="198">
        <f t="shared" si="2"/>
        <v>602.91999999999996</v>
      </c>
      <c r="AJ64" s="198">
        <f t="shared" si="3"/>
        <v>641.81516505439993</v>
      </c>
      <c r="AK64" s="199"/>
      <c r="AL64" s="200">
        <v>1</v>
      </c>
      <c r="AM64" s="281" t="str">
        <f>+IF(OR(P64="IMPORTABLE",P64="AMBOS"),((1/((1+AA64+Z64)*(1+W64+X64)))*(('VALORES CIF Y FOB'!BC63/AI64))),"-")</f>
        <v>-</v>
      </c>
      <c r="AN64" s="281">
        <f t="shared" si="4"/>
        <v>0</v>
      </c>
      <c r="AO64" s="281">
        <v>1</v>
      </c>
      <c r="AP64" s="281">
        <f>+IF(OR(P64="EXPORTABLE",P64="AMBOS"),(1/((1-Y64-Z64)))*(('VALORES CIF Y FOB'!BI63/AI64)),"-")</f>
        <v>1.0131368178917028</v>
      </c>
      <c r="AQ64" s="281">
        <f t="shared" si="5"/>
        <v>0</v>
      </c>
      <c r="AR64" s="281">
        <v>1</v>
      </c>
      <c r="AS64" s="281" t="str">
        <f>+IF(OR(P64="IMPORTABLE",P64="AMBOS"),(1/((1+AC64)*(1+AA64+Z64)*(1+W64+X64)))*('VALORES CIF Y FOB'!BF63/AI64)*(1),"-")</f>
        <v>-</v>
      </c>
      <c r="AT64" s="281"/>
      <c r="AU64" s="281">
        <v>1</v>
      </c>
      <c r="AV64" s="281">
        <f>+IF(OR(P64="EXPORTABLE",P64="AMBOS"),(1/((1-AD64)*(1-Y64-Z64)))*('VALORES CIF Y FOB'!BL63/AI64)*(1),"-")</f>
        <v>1.2263959044096109</v>
      </c>
      <c r="AW64" s="201"/>
      <c r="AX64" s="201">
        <v>1</v>
      </c>
      <c r="AY64" s="201" t="str">
        <f t="shared" si="12"/>
        <v>-</v>
      </c>
      <c r="AZ64" s="202">
        <f t="shared" si="7"/>
        <v>0</v>
      </c>
      <c r="BA64" s="203">
        <v>1</v>
      </c>
      <c r="BB64" s="282" t="str">
        <f>+IF(OR(P64="IMPORTABLE",P64="AMBOS"),(1/((1+AC64)*(1+AA64+Z64)*(1+W64+X64)))*(('VALORES CIF Y FOB'!AM63/AI64)),"-")</f>
        <v>-</v>
      </c>
      <c r="BC64" s="282" t="str">
        <f t="shared" si="8"/>
        <v>-</v>
      </c>
      <c r="BD64" s="282"/>
      <c r="BE64" s="282">
        <v>1</v>
      </c>
      <c r="BF64" s="282">
        <f>+IF(OR(P64="EXPORTABLE",P64="AMBOS"),(1/((1-AD64)*(1-Y64-Z64)))*(('VALORES CIF Y FOB'!AU63/AI64)),"-")</f>
        <v>1.0677825829595731</v>
      </c>
      <c r="BG64" s="282">
        <f t="shared" si="9"/>
        <v>1.0030730184809808</v>
      </c>
      <c r="BH64" s="282"/>
      <c r="BI64" s="282">
        <v>1</v>
      </c>
      <c r="BJ64" s="282" t="str">
        <f>+IF(OR(P64="IMPORTABLE",P64="AMBOS"),(1/((1+AC64)*(1+AA64+Z64)*(1+W64+X64)))*('VALORES CIF Y FOB'!AQ63/AI64),"-")</f>
        <v>-</v>
      </c>
      <c r="BK64" s="282" t="str">
        <f t="shared" si="10"/>
        <v>-</v>
      </c>
      <c r="BL64" s="282"/>
      <c r="BM64" s="282">
        <v>1</v>
      </c>
      <c r="BN64" s="282">
        <f>+IF(OR(P64="EXPORTABLE",P64="AMBOS"),(1/((1-AD64)*(1-Y64-Z64)))*('VALORES CIF Y FOB'!AY63/AI64),"-")</f>
        <v>1.2198566674414657</v>
      </c>
      <c r="BO64" s="203">
        <f t="shared" si="11"/>
        <v>1.145931137154526</v>
      </c>
      <c r="BP64" s="204"/>
      <c r="BQ64" s="205">
        <v>1</v>
      </c>
      <c r="BR64" s="285" t="str">
        <f t="shared" si="13"/>
        <v>-</v>
      </c>
      <c r="BS64" s="109"/>
    </row>
    <row r="65" spans="1:71" ht="18" x14ac:dyDescent="0.2">
      <c r="A65" s="188" t="str">
        <f>+'VALORES CIF Y FOB'!A64</f>
        <v>Café oro</v>
      </c>
      <c r="B65" s="189" t="str">
        <f>+'VALORES CIF Y FOB'!B64</f>
        <v>NP059</v>
      </c>
      <c r="C65" s="190"/>
      <c r="D65" s="191">
        <f>+'VALORES CIF Y FOB'!D64</f>
        <v>-170999.65823722465</v>
      </c>
      <c r="E65" s="192">
        <f>+'VALORES CIF Y FOB'!E64</f>
        <v>6.4720988646069025E-2</v>
      </c>
      <c r="F65" s="192">
        <f>+'VALORES CIF Y FOB'!F64</f>
        <v>6.4526081830590484E-2</v>
      </c>
      <c r="G65" s="192">
        <f>+'VALORES CIF Y FOB'!G64</f>
        <v>0.76023356566150069</v>
      </c>
      <c r="H65" s="192">
        <f>+'VALORES CIF Y FOB'!H64</f>
        <v>0.81284146915792488</v>
      </c>
      <c r="I65" s="192">
        <f>+'VALORES CIF Y FOB'!I64</f>
        <v>0.69551257701543168</v>
      </c>
      <c r="J65" s="191" t="str">
        <f>+'VALORES CIF Y FOB'!J64</f>
        <v>EXPORTABLE</v>
      </c>
      <c r="K65" s="191" t="str">
        <f>+'VALORES CIF Y FOB'!K64</f>
        <v>Transable</v>
      </c>
      <c r="L65" s="191">
        <f>+'VALORES CIF Y FOB'!L64</f>
        <v>0</v>
      </c>
      <c r="M65" s="191" t="str">
        <f>+'VALORES CIF Y FOB'!M64</f>
        <v>Transable</v>
      </c>
      <c r="N65" s="191">
        <f>+'VALORES CIF Y FOB'!N64</f>
        <v>0</v>
      </c>
      <c r="O65" s="193" t="str">
        <f>+'VALORES CIF Y FOB'!O64</f>
        <v>Transable</v>
      </c>
      <c r="P65" s="194" t="str">
        <f>+'VALORES CIF Y FOB'!P64</f>
        <v>EXPORTABLE</v>
      </c>
      <c r="Q65" s="194">
        <f>+'VALORES CIF Y FOB'!Q64</f>
        <v>0</v>
      </c>
      <c r="R65" s="195">
        <f>+'VALORES CIF Y FOB'!R64</f>
        <v>0</v>
      </c>
      <c r="S65" s="195">
        <f>+'VALORES CIF Y FOB'!S64</f>
        <v>0</v>
      </c>
      <c r="T65" s="195">
        <f>+'VALORES CIF Y FOB'!T64</f>
        <v>0</v>
      </c>
      <c r="U65" s="195">
        <f>+'VALORES CIF Y FOB'!U64</f>
        <v>0</v>
      </c>
      <c r="V65" s="196"/>
      <c r="W65" s="197">
        <f>+'VALORES CIF Y FOB'!W64</f>
        <v>0</v>
      </c>
      <c r="X65" s="197">
        <f>+'VALORES CIF Y FOB'!X64</f>
        <v>0</v>
      </c>
      <c r="Y65" s="197">
        <f>+'VALORES CIF Y FOB'!Y64</f>
        <v>0</v>
      </c>
      <c r="Z65" s="197">
        <f>+'VALORES CIF Y FOB'!Z64</f>
        <v>0</v>
      </c>
      <c r="AA65" s="197">
        <f>+'VALORES CIF Y FOB'!AA64</f>
        <v>0.14273379485254153</v>
      </c>
      <c r="AB65" s="195"/>
      <c r="AC65" s="197">
        <f>+'VALORES CIF Y FOB'!AC64</f>
        <v>1.9540382404587338E-2</v>
      </c>
      <c r="AD65" s="197">
        <f>+'VALORES CIF Y FOB'!AD64</f>
        <v>1.7709865174205128E-2</v>
      </c>
      <c r="AE65" s="197">
        <f>+'VALORES CIF Y FOB'!AE64</f>
        <v>1.7826372777904317E-2</v>
      </c>
      <c r="AF65" s="197">
        <f>+'VALORES CIF Y FOB'!AF64</f>
        <v>1.7937303613971438E-2</v>
      </c>
      <c r="AG65" s="196"/>
      <c r="AH65" s="198">
        <f t="shared" si="1"/>
        <v>1.06451132</v>
      </c>
      <c r="AI65" s="198">
        <f t="shared" si="2"/>
        <v>602.91999999999996</v>
      </c>
      <c r="AJ65" s="198">
        <f t="shared" si="3"/>
        <v>641.81516505439993</v>
      </c>
      <c r="AK65" s="199"/>
      <c r="AL65" s="200">
        <v>1</v>
      </c>
      <c r="AM65" s="281" t="str">
        <f>+IF(OR(P65="IMPORTABLE",P65="AMBOS"),((1/((1+AA65+Z65)*(1+W65+X65)))*(('VALORES CIF Y FOB'!BC64/AI65))),"-")</f>
        <v>-</v>
      </c>
      <c r="AN65" s="281">
        <f t="shared" si="4"/>
        <v>0</v>
      </c>
      <c r="AO65" s="281">
        <v>1</v>
      </c>
      <c r="AP65" s="281">
        <f>+IF(OR(P65="EXPORTABLE",P65="AMBOS"),(1/((1-Y65-Z65)))*(('VALORES CIF Y FOB'!BI64/AI65)),"-")</f>
        <v>1.0456589680463848</v>
      </c>
      <c r="AQ65" s="281">
        <f t="shared" si="5"/>
        <v>0</v>
      </c>
      <c r="AR65" s="281">
        <v>1</v>
      </c>
      <c r="AS65" s="281" t="str">
        <f>+IF(OR(P65="IMPORTABLE",P65="AMBOS"),(1/((1+AC65)*(1+AA65+Z65)*(1+W65+X65)))*('VALORES CIF Y FOB'!BF64/AI65)*(1),"-")</f>
        <v>-</v>
      </c>
      <c r="AT65" s="281"/>
      <c r="AU65" s="281">
        <v>1</v>
      </c>
      <c r="AV65" s="281">
        <f>+IF(OR(P65="EXPORTABLE",P65="AMBOS"),(1/((1-AD65)*(1-Y65-Z65)))*('VALORES CIF Y FOB'!BL64/AI65)*(1),"-")</f>
        <v>1.0838298237127393</v>
      </c>
      <c r="AW65" s="201"/>
      <c r="AX65" s="201">
        <v>1</v>
      </c>
      <c r="AY65" s="201" t="str">
        <f t="shared" si="12"/>
        <v>-</v>
      </c>
      <c r="AZ65" s="202">
        <f t="shared" si="7"/>
        <v>0</v>
      </c>
      <c r="BA65" s="203">
        <v>1</v>
      </c>
      <c r="BB65" s="282" t="str">
        <f>+IF(OR(P65="IMPORTABLE",P65="AMBOS"),(1/((1+AC65)*(1+AA65+Z65)*(1+W65+X65)))*(('VALORES CIF Y FOB'!AM64/AI65)),"-")</f>
        <v>-</v>
      </c>
      <c r="BC65" s="282" t="str">
        <f t="shared" si="8"/>
        <v>-</v>
      </c>
      <c r="BD65" s="282"/>
      <c r="BE65" s="282">
        <v>1</v>
      </c>
      <c r="BF65" s="282">
        <f>+IF(OR(P65="EXPORTABLE",P65="AMBOS"),(1/((1-AD65)*(1-Y65-Z65)))*(('VALORES CIF Y FOB'!AU64/AI65)),"-")</f>
        <v>1.0656744048553848</v>
      </c>
      <c r="BG65" s="282">
        <f t="shared" si="9"/>
        <v>1.0010925998000519</v>
      </c>
      <c r="BH65" s="282"/>
      <c r="BI65" s="282">
        <v>1</v>
      </c>
      <c r="BJ65" s="282" t="str">
        <f>+IF(OR(P65="IMPORTABLE",P65="AMBOS"),(1/((1+AC65)*(1+AA65+Z65)*(1+W65+X65)))*('VALORES CIF Y FOB'!AQ64/AI65),"-")</f>
        <v>-</v>
      </c>
      <c r="BK65" s="282" t="str">
        <f t="shared" si="10"/>
        <v>-</v>
      </c>
      <c r="BL65" s="282"/>
      <c r="BM65" s="282">
        <v>1</v>
      </c>
      <c r="BN65" s="282">
        <f>+IF(OR(P65="EXPORTABLE",P65="AMBOS"),(1/((1-AD65)*(1-Y65-Z65)))*('VALORES CIF Y FOB'!AY64/AI65),"-")</f>
        <v>1.0838221721452048</v>
      </c>
      <c r="BO65" s="203">
        <f t="shared" si="11"/>
        <v>1.0181405794211797</v>
      </c>
      <c r="BP65" s="204"/>
      <c r="BQ65" s="205">
        <v>1</v>
      </c>
      <c r="BR65" s="285" t="str">
        <f t="shared" si="13"/>
        <v>-</v>
      </c>
      <c r="BS65" s="109"/>
    </row>
    <row r="66" spans="1:71" ht="18" x14ac:dyDescent="0.2">
      <c r="A66" s="188" t="str">
        <f>+'VALORES CIF Y FOB'!A65</f>
        <v>Café molido, soluble, extractos y concentrados</v>
      </c>
      <c r="B66" s="189" t="str">
        <f>+'VALORES CIF Y FOB'!B65</f>
        <v>NP060</v>
      </c>
      <c r="C66" s="190"/>
      <c r="D66" s="191">
        <f>+'VALORES CIF Y FOB'!D65</f>
        <v>1192.8579178999489</v>
      </c>
      <c r="E66" s="192">
        <f>+'VALORES CIF Y FOB'!E65</f>
        <v>4.5514556820814067E-2</v>
      </c>
      <c r="F66" s="192">
        <f>+'VALORES CIF Y FOB'!F65</f>
        <v>1.0251265284000111E-2</v>
      </c>
      <c r="G66" s="192">
        <f>+'VALORES CIF Y FOB'!G65</f>
        <v>3.3072009128827143E-2</v>
      </c>
      <c r="H66" s="192">
        <f>+'VALORES CIF Y FOB'!H65</f>
        <v>3.4649045058949654E-2</v>
      </c>
      <c r="I66" s="192">
        <f>+'VALORES CIF Y FOB'!I65</f>
        <v>-1.2442547691986924E-2</v>
      </c>
      <c r="J66" s="191" t="str">
        <f>+'VALORES CIF Y FOB'!J65</f>
        <v>AMBOS</v>
      </c>
      <c r="K66" s="191" t="str">
        <f>+'VALORES CIF Y FOB'!K65</f>
        <v>No transable</v>
      </c>
      <c r="L66" s="191">
        <f>+'VALORES CIF Y FOB'!L65</f>
        <v>1</v>
      </c>
      <c r="M66" s="191" t="str">
        <f>+'VALORES CIF Y FOB'!M65</f>
        <v>Transable</v>
      </c>
      <c r="N66" s="191">
        <f>+'VALORES CIF Y FOB'!N65</f>
        <v>1</v>
      </c>
      <c r="O66" s="193" t="str">
        <f>+'VALORES CIF Y FOB'!O65</f>
        <v>No Transable</v>
      </c>
      <c r="P66" s="194" t="str">
        <f>+'VALORES CIF Y FOB'!P65</f>
        <v>No Transable</v>
      </c>
      <c r="Q66" s="194">
        <f>+'VALORES CIF Y FOB'!Q65</f>
        <v>1</v>
      </c>
      <c r="R66" s="195">
        <f>+'VALORES CIF Y FOB'!R65</f>
        <v>4.5514556820814067E-2</v>
      </c>
      <c r="S66" s="195">
        <f>+'VALORES CIF Y FOB'!S65</f>
        <v>1.0251265284000111E-2</v>
      </c>
      <c r="T66" s="195">
        <f>+'VALORES CIF Y FOB'!T65</f>
        <v>3.4649045058949654E-2</v>
      </c>
      <c r="U66" s="195">
        <f>+'VALORES CIF Y FOB'!U65</f>
        <v>1.2442547691986924E-2</v>
      </c>
      <c r="V66" s="196"/>
      <c r="W66" s="197">
        <f>+'VALORES CIF Y FOB'!W65</f>
        <v>0</v>
      </c>
      <c r="X66" s="197">
        <f>+'VALORES CIF Y FOB'!X65</f>
        <v>8.6534803768853377E-2</v>
      </c>
      <c r="Y66" s="197">
        <f>+'VALORES CIF Y FOB'!Y65</f>
        <v>0.83320953835665212</v>
      </c>
      <c r="Z66" s="197">
        <f>+'VALORES CIF Y FOB'!Z65</f>
        <v>0</v>
      </c>
      <c r="AA66" s="197">
        <f>+'VALORES CIF Y FOB'!AA65</f>
        <v>8.066617554570818E-2</v>
      </c>
      <c r="AB66" s="195"/>
      <c r="AC66" s="197">
        <f>+'VALORES CIF Y FOB'!AC65</f>
        <v>6.4993076460320695E-2</v>
      </c>
      <c r="AD66" s="197">
        <f>+'VALORES CIF Y FOB'!AD65</f>
        <v>5.8135484104334632E-2</v>
      </c>
      <c r="AE66" s="197">
        <f>+'VALORES CIF Y FOB'!AE65</f>
        <v>0.18102225689898879</v>
      </c>
      <c r="AF66" s="197">
        <f>+'VALORES CIF Y FOB'!AF65</f>
        <v>0.17574117523860286</v>
      </c>
      <c r="AG66" s="196"/>
      <c r="AH66" s="198">
        <f t="shared" si="1"/>
        <v>1.06451132</v>
      </c>
      <c r="AI66" s="198">
        <f t="shared" si="2"/>
        <v>602.91999999999996</v>
      </c>
      <c r="AJ66" s="198">
        <f t="shared" si="3"/>
        <v>641.81516505439993</v>
      </c>
      <c r="AK66" s="199"/>
      <c r="AL66" s="200">
        <v>1</v>
      </c>
      <c r="AM66" s="281" t="str">
        <f>+IF(OR(P66="IMPORTABLE",P66="AMBOS"),((1/((1+AA66+Z66)*(1+W66+X66)))*(('VALORES CIF Y FOB'!BC65/AI66))),"-")</f>
        <v>-</v>
      </c>
      <c r="AN66" s="281">
        <f t="shared" si="4"/>
        <v>0</v>
      </c>
      <c r="AO66" s="281">
        <v>1</v>
      </c>
      <c r="AP66" s="281" t="str">
        <f>+IF(OR(P66="EXPORTABLE",P66="AMBOS"),(1/((1-Y66-Z66)))*(('VALORES CIF Y FOB'!BI65/AI66)),"-")</f>
        <v>-</v>
      </c>
      <c r="AQ66" s="281">
        <f t="shared" si="5"/>
        <v>0</v>
      </c>
      <c r="AR66" s="281">
        <v>1</v>
      </c>
      <c r="AS66" s="281" t="str">
        <f>+IF(OR(P66="IMPORTABLE",P66="AMBOS"),(1/((1+AC66)*(1+AA66+Z66)*(1+W66+X66)))*('VALORES CIF Y FOB'!BF65/AI66)*(1),"-")</f>
        <v>-</v>
      </c>
      <c r="AT66" s="281"/>
      <c r="AU66" s="281">
        <v>1</v>
      </c>
      <c r="AV66" s="281" t="str">
        <f>+IF(OR(P66="EXPORTABLE",P66="AMBOS"),(1/((1-AD66)*(1-Y66-Z66)))*('VALORES CIF Y FOB'!BL65/AI66)*(1),"-")</f>
        <v>-</v>
      </c>
      <c r="AW66" s="201"/>
      <c r="AX66" s="201">
        <v>1</v>
      </c>
      <c r="AY66" s="201">
        <f t="shared" si="12"/>
        <v>0.77928851488959927</v>
      </c>
      <c r="AZ66" s="202">
        <f t="shared" si="7"/>
        <v>0</v>
      </c>
      <c r="BA66" s="203">
        <v>1</v>
      </c>
      <c r="BB66" s="282" t="str">
        <f>+IF(OR(P66="IMPORTABLE",P66="AMBOS"),(1/((1+AC66)*(1+AA66+Z66)*(1+W66+X66)))*(('VALORES CIF Y FOB'!AM65/AI66)),"-")</f>
        <v>-</v>
      </c>
      <c r="BC66" s="282" t="str">
        <f t="shared" si="8"/>
        <v>-</v>
      </c>
      <c r="BD66" s="282"/>
      <c r="BE66" s="282">
        <v>1</v>
      </c>
      <c r="BF66" s="282" t="str">
        <f>+IF(OR(P66="EXPORTABLE",P66="AMBOS"),(1/((1-AD66)*(1-Y66-Z66)))*(('VALORES CIF Y FOB'!AU65/AI66)),"-")</f>
        <v>-</v>
      </c>
      <c r="BG66" s="282" t="str">
        <f t="shared" si="9"/>
        <v>-</v>
      </c>
      <c r="BH66" s="282"/>
      <c r="BI66" s="282">
        <v>1</v>
      </c>
      <c r="BJ66" s="282" t="str">
        <f>+IF(OR(P66="IMPORTABLE",P66="AMBOS"),(1/((1+AC66)*(1+AA66+Z66)*(1+W66+X66)))*('VALORES CIF Y FOB'!AQ65/AI66),"-")</f>
        <v>-</v>
      </c>
      <c r="BK66" s="282" t="str">
        <f t="shared" si="10"/>
        <v>-</v>
      </c>
      <c r="BL66" s="282"/>
      <c r="BM66" s="282">
        <v>1</v>
      </c>
      <c r="BN66" s="282" t="str">
        <f>+IF(OR(P66="EXPORTABLE",P66="AMBOS"),(1/((1-AD66)*(1-Y66-Z66)))*('VALORES CIF Y FOB'!AY65/AI66),"-")</f>
        <v>-</v>
      </c>
      <c r="BO66" s="203" t="str">
        <f t="shared" si="11"/>
        <v>-</v>
      </c>
      <c r="BP66" s="204"/>
      <c r="BQ66" s="205">
        <v>1</v>
      </c>
      <c r="BR66" s="285">
        <f t="shared" si="13"/>
        <v>0.77928851488959927</v>
      </c>
      <c r="BS66" s="109"/>
    </row>
    <row r="67" spans="1:71" ht="18" x14ac:dyDescent="0.2">
      <c r="A67" s="188" t="str">
        <f>+'VALORES CIF Y FOB'!A66</f>
        <v>Comidas, platos preparados y otros productos alimenticios</v>
      </c>
      <c r="B67" s="189" t="str">
        <f>+'VALORES CIF Y FOB'!B66</f>
        <v>NP061</v>
      </c>
      <c r="C67" s="190"/>
      <c r="D67" s="191">
        <f>+'VALORES CIF Y FOB'!D66</f>
        <v>-108715.68174418151</v>
      </c>
      <c r="E67" s="192">
        <f>+'VALORES CIF Y FOB'!E66</f>
        <v>0.24293167991345008</v>
      </c>
      <c r="F67" s="192">
        <f>+'VALORES CIF Y FOB'!F66</f>
        <v>0.12352403988713453</v>
      </c>
      <c r="G67" s="192">
        <f>+'VALORES CIF Y FOB'!G66</f>
        <v>0.50591798390628695</v>
      </c>
      <c r="H67" s="192">
        <f>+'VALORES CIF Y FOB'!H66</f>
        <v>0.66825935055431873</v>
      </c>
      <c r="I67" s="192">
        <f>+'VALORES CIF Y FOB'!I66</f>
        <v>0.2629863039928369</v>
      </c>
      <c r="J67" s="191" t="str">
        <f>+'VALORES CIF Y FOB'!J66</f>
        <v>EXPORTABLE</v>
      </c>
      <c r="K67" s="191" t="str">
        <f>+'VALORES CIF Y FOB'!K66</f>
        <v>Transable</v>
      </c>
      <c r="L67" s="191">
        <f>+'VALORES CIF Y FOB'!L66</f>
        <v>0</v>
      </c>
      <c r="M67" s="191" t="str">
        <f>+'VALORES CIF Y FOB'!M66</f>
        <v>Transable</v>
      </c>
      <c r="N67" s="191">
        <f>+'VALORES CIF Y FOB'!N66</f>
        <v>0</v>
      </c>
      <c r="O67" s="193" t="str">
        <f>+'VALORES CIF Y FOB'!O66</f>
        <v>Transable</v>
      </c>
      <c r="P67" s="194" t="str">
        <f>+'VALORES CIF Y FOB'!P66</f>
        <v>EXPORTABLE</v>
      </c>
      <c r="Q67" s="194">
        <f>+'VALORES CIF Y FOB'!Q66</f>
        <v>0</v>
      </c>
      <c r="R67" s="195">
        <f>+'VALORES CIF Y FOB'!R66</f>
        <v>0</v>
      </c>
      <c r="S67" s="195">
        <f>+'VALORES CIF Y FOB'!S66</f>
        <v>0</v>
      </c>
      <c r="T67" s="195">
        <f>+'VALORES CIF Y FOB'!T66</f>
        <v>0</v>
      </c>
      <c r="U67" s="195">
        <f>+'VALORES CIF Y FOB'!U66</f>
        <v>0</v>
      </c>
      <c r="V67" s="196"/>
      <c r="W67" s="197">
        <f>+'VALORES CIF Y FOB'!W66</f>
        <v>0</v>
      </c>
      <c r="X67" s="197">
        <f>+'VALORES CIF Y FOB'!X66</f>
        <v>4.5820892220628684E-2</v>
      </c>
      <c r="Y67" s="197">
        <f>+'VALORES CIF Y FOB'!Y66</f>
        <v>0</v>
      </c>
      <c r="Z67" s="197">
        <f>+'VALORES CIF Y FOB'!Z66</f>
        <v>0</v>
      </c>
      <c r="AA67" s="197">
        <f>+'VALORES CIF Y FOB'!AA66</f>
        <v>3.2752584536786901E-2</v>
      </c>
      <c r="AB67" s="195"/>
      <c r="AC67" s="197">
        <f>+'VALORES CIF Y FOB'!AC66</f>
        <v>0.33886808742416974</v>
      </c>
      <c r="AD67" s="197">
        <f>+'VALORES CIF Y FOB'!AD66</f>
        <v>3.1817084913127694E-2</v>
      </c>
      <c r="AE67" s="197">
        <f>+'VALORES CIF Y FOB'!AE66</f>
        <v>0.15006806935397124</v>
      </c>
      <c r="AF67" s="197">
        <f>+'VALORES CIF Y FOB'!AF66</f>
        <v>0.19593555666344717</v>
      </c>
      <c r="AG67" s="196"/>
      <c r="AH67" s="198">
        <f t="shared" si="1"/>
        <v>1.06451132</v>
      </c>
      <c r="AI67" s="198">
        <f t="shared" si="2"/>
        <v>602.91999999999996</v>
      </c>
      <c r="AJ67" s="198">
        <f t="shared" si="3"/>
        <v>641.81516505439993</v>
      </c>
      <c r="AK67" s="199"/>
      <c r="AL67" s="200">
        <v>1</v>
      </c>
      <c r="AM67" s="281" t="str">
        <f>+IF(OR(P67="IMPORTABLE",P67="AMBOS"),((1/((1+AA67+Z67)*(1+W67+X67)))*(('VALORES CIF Y FOB'!BC66/AI67))),"-")</f>
        <v>-</v>
      </c>
      <c r="AN67" s="281">
        <f t="shared" si="4"/>
        <v>0</v>
      </c>
      <c r="AO67" s="281">
        <v>1</v>
      </c>
      <c r="AP67" s="281">
        <f>+IF(OR(P67="EXPORTABLE",P67="AMBOS"),(1/((1-Y67-Z67)))*(('VALORES CIF Y FOB'!BI66/AI67)),"-")</f>
        <v>1.0306416729405743</v>
      </c>
      <c r="AQ67" s="281">
        <f t="shared" si="5"/>
        <v>0</v>
      </c>
      <c r="AR67" s="281">
        <v>1</v>
      </c>
      <c r="AS67" s="281" t="str">
        <f>+IF(OR(P67="IMPORTABLE",P67="AMBOS"),(1/((1+AC67)*(1+AA67+Z67)*(1+W67+X67)))*('VALORES CIF Y FOB'!BF66/AI67)*(1),"-")</f>
        <v>-</v>
      </c>
      <c r="AT67" s="281"/>
      <c r="AU67" s="281">
        <v>1</v>
      </c>
      <c r="AV67" s="281">
        <f>+IF(OR(P67="EXPORTABLE",P67="AMBOS"),(1/((1-AD67)*(1-Y67-Z67)))*('VALORES CIF Y FOB'!BL66/AI67)*(1),"-")</f>
        <v>1.2295102640099898</v>
      </c>
      <c r="AW67" s="201"/>
      <c r="AX67" s="201">
        <v>1</v>
      </c>
      <c r="AY67" s="201" t="str">
        <f t="shared" si="12"/>
        <v>-</v>
      </c>
      <c r="AZ67" s="202">
        <f t="shared" si="7"/>
        <v>0</v>
      </c>
      <c r="BA67" s="203">
        <v>1</v>
      </c>
      <c r="BB67" s="282" t="str">
        <f>+IF(OR(P67="IMPORTABLE",P67="AMBOS"),(1/((1+AC67)*(1+AA67+Z67)*(1+W67+X67)))*(('VALORES CIF Y FOB'!AM66/AI67)),"-")</f>
        <v>-</v>
      </c>
      <c r="BC67" s="282" t="str">
        <f t="shared" si="8"/>
        <v>-</v>
      </c>
      <c r="BD67" s="282"/>
      <c r="BE67" s="282">
        <v>1</v>
      </c>
      <c r="BF67" s="282">
        <f>+IF(OR(P67="EXPORTABLE",P67="AMBOS"),(1/((1-AD67)*(1-Y67-Z67)))*(('VALORES CIF Y FOB'!AU66/AI67)),"-")</f>
        <v>1.0666313348384293</v>
      </c>
      <c r="BG67" s="282">
        <f t="shared" si="9"/>
        <v>1.0019915380875699</v>
      </c>
      <c r="BH67" s="282"/>
      <c r="BI67" s="282">
        <v>1</v>
      </c>
      <c r="BJ67" s="282" t="str">
        <f>+IF(OR(P67="IMPORTABLE",P67="AMBOS"),(1/((1+AC67)*(1+AA67+Z67)*(1+W67+X67)))*('VALORES CIF Y FOB'!AQ66/AI67),"-")</f>
        <v>-</v>
      </c>
      <c r="BK67" s="282" t="str">
        <f t="shared" si="10"/>
        <v>-</v>
      </c>
      <c r="BL67" s="282"/>
      <c r="BM67" s="282">
        <v>1</v>
      </c>
      <c r="BN67" s="282">
        <f>+IF(OR(P67="EXPORTABLE",P67="AMBOS"),(1/((1-AD67)*(1-Y67-Z67)))*('VALORES CIF Y FOB'!AY66/AI67),"-")</f>
        <v>1.221631043070738</v>
      </c>
      <c r="BO67" s="203">
        <f t="shared" si="11"/>
        <v>1.1475979823969726</v>
      </c>
      <c r="BP67" s="204"/>
      <c r="BQ67" s="205">
        <v>1</v>
      </c>
      <c r="BR67" s="285" t="str">
        <f t="shared" si="13"/>
        <v>-</v>
      </c>
      <c r="BS67" s="109"/>
    </row>
    <row r="68" spans="1:71" ht="18" x14ac:dyDescent="0.2">
      <c r="A68" s="188" t="str">
        <f>+'VALORES CIF Y FOB'!A67</f>
        <v>Alimentos preparados para animales</v>
      </c>
      <c r="B68" s="189" t="str">
        <f>+'VALORES CIF Y FOB'!B67</f>
        <v>NP062</v>
      </c>
      <c r="C68" s="190"/>
      <c r="D68" s="191">
        <f>+'VALORES CIF Y FOB'!D67</f>
        <v>4065.9146687212087</v>
      </c>
      <c r="E68" s="192">
        <f>+'VALORES CIF Y FOB'!E67</f>
        <v>0.10245754953769201</v>
      </c>
      <c r="F68" s="192">
        <f>+'VALORES CIF Y FOB'!F67</f>
        <v>6.3380693776906236E-2</v>
      </c>
      <c r="G68" s="192">
        <f>+'VALORES CIF Y FOB'!G67</f>
        <v>8.2479995527462185E-2</v>
      </c>
      <c r="H68" s="192">
        <f>+'VALORES CIF Y FOB'!H67</f>
        <v>9.1895369945987751E-2</v>
      </c>
      <c r="I68" s="192">
        <f>+'VALORES CIF Y FOB'!I67</f>
        <v>-1.9977554010229832E-2</v>
      </c>
      <c r="J68" s="191" t="str">
        <f>+'VALORES CIF Y FOB'!J67</f>
        <v>AMBOS</v>
      </c>
      <c r="K68" s="191" t="str">
        <f>+'VALORES CIF Y FOB'!K67</f>
        <v>No transable</v>
      </c>
      <c r="L68" s="191">
        <f>+'VALORES CIF Y FOB'!L67</f>
        <v>1</v>
      </c>
      <c r="M68" s="191" t="str">
        <f>+'VALORES CIF Y FOB'!M67</f>
        <v>Transable</v>
      </c>
      <c r="N68" s="191">
        <f>+'VALORES CIF Y FOB'!N67</f>
        <v>0</v>
      </c>
      <c r="O68" s="193" t="str">
        <f>+'VALORES CIF Y FOB'!O67</f>
        <v>Transable</v>
      </c>
      <c r="P68" s="194" t="str">
        <f>+'VALORES CIF Y FOB'!P67</f>
        <v>AMBOS</v>
      </c>
      <c r="Q68" s="194">
        <f>+'VALORES CIF Y FOB'!Q67</f>
        <v>0</v>
      </c>
      <c r="R68" s="195">
        <f>+'VALORES CIF Y FOB'!R67</f>
        <v>0</v>
      </c>
      <c r="S68" s="195">
        <f>+'VALORES CIF Y FOB'!S67</f>
        <v>0</v>
      </c>
      <c r="T68" s="195">
        <f>+'VALORES CIF Y FOB'!T67</f>
        <v>0</v>
      </c>
      <c r="U68" s="195">
        <f>+'VALORES CIF Y FOB'!U67</f>
        <v>0</v>
      </c>
      <c r="V68" s="196"/>
      <c r="W68" s="197">
        <f>+'VALORES CIF Y FOB'!W67</f>
        <v>0</v>
      </c>
      <c r="X68" s="197">
        <f>+'VALORES CIF Y FOB'!X67</f>
        <v>2.4767143496633372E-2</v>
      </c>
      <c r="Y68" s="197">
        <f>+'VALORES CIF Y FOB'!Y67</f>
        <v>0</v>
      </c>
      <c r="Z68" s="197">
        <f>+'VALORES CIF Y FOB'!Z67</f>
        <v>0</v>
      </c>
      <c r="AA68" s="197">
        <f>+'VALORES CIF Y FOB'!AA67</f>
        <v>2.754218700624669E-2</v>
      </c>
      <c r="AB68" s="195"/>
      <c r="AC68" s="197">
        <f>+'VALORES CIF Y FOB'!AC67</f>
        <v>0.19833581754056334</v>
      </c>
      <c r="AD68" s="197">
        <f>+'VALORES CIF Y FOB'!AD67</f>
        <v>4.627986382768607E-2</v>
      </c>
      <c r="AE68" s="197">
        <f>+'VALORES CIF Y FOB'!AE67</f>
        <v>0.13427368867062417</v>
      </c>
      <c r="AF68" s="197">
        <f>+'VALORES CIF Y FOB'!AF67</f>
        <v>0.14083725663486443</v>
      </c>
      <c r="AG68" s="196"/>
      <c r="AH68" s="198">
        <f t="shared" si="1"/>
        <v>1.06451132</v>
      </c>
      <c r="AI68" s="198">
        <f t="shared" si="2"/>
        <v>602.91999999999996</v>
      </c>
      <c r="AJ68" s="198">
        <f t="shared" si="3"/>
        <v>641.81516505439993</v>
      </c>
      <c r="AK68" s="199"/>
      <c r="AL68" s="200">
        <v>1</v>
      </c>
      <c r="AM68" s="281">
        <f>+IF(OR(P68="IMPORTABLE",P68="AMBOS"),((1/((1+AA68+Z68)*(1+W68+X68)))*(('VALORES CIF Y FOB'!BC67/AI68))),"-")</f>
        <v>1.2114457496526201</v>
      </c>
      <c r="AN68" s="281">
        <f t="shared" si="4"/>
        <v>0</v>
      </c>
      <c r="AO68" s="281">
        <v>1</v>
      </c>
      <c r="AP68" s="281">
        <f>+IF(OR(P68="EXPORTABLE",P68="AMBOS"),(1/((1-Y68-Z68)))*(('VALORES CIF Y FOB'!BI67/AI68)),"-")</f>
        <v>1.0152458810673697</v>
      </c>
      <c r="AQ68" s="281">
        <f t="shared" si="5"/>
        <v>0</v>
      </c>
      <c r="AR68" s="281">
        <v>1</v>
      </c>
      <c r="AS68" s="281">
        <f>+IF(OR(P68="IMPORTABLE",P68="AMBOS"),(1/((1+AC68)*(1+AA68+Z68)*(1+W68+X68)))*('VALORES CIF Y FOB'!BF67/AI68)*(1),"-")</f>
        <v>0.89766414020964602</v>
      </c>
      <c r="AT68" s="281"/>
      <c r="AU68" s="281">
        <v>1</v>
      </c>
      <c r="AV68" s="281">
        <f>+IF(OR(P68="EXPORTABLE",P68="AMBOS"),(1/((1-AD68)*(1-Y68-Z68)))*('VALORES CIF Y FOB'!BL67/AI68)*(1),"-")</f>
        <v>1.2143832333075011</v>
      </c>
      <c r="AW68" s="201"/>
      <c r="AX68" s="201">
        <v>1</v>
      </c>
      <c r="AY68" s="201" t="str">
        <f t="shared" si="12"/>
        <v>-</v>
      </c>
      <c r="AZ68" s="202">
        <f t="shared" si="7"/>
        <v>0</v>
      </c>
      <c r="BA68" s="203">
        <v>1</v>
      </c>
      <c r="BB68" s="282">
        <f>+IF(OR(P68="IMPORTABLE",P68="AMBOS"),(1/((1+AC68)*(1+AA68+Z68)*(1+W68+X68)))*(('VALORES CIF Y FOB'!AM67/AI68)),"-")</f>
        <v>1.0008002150832449</v>
      </c>
      <c r="BC68" s="282">
        <f t="shared" si="8"/>
        <v>0.94014990379176511</v>
      </c>
      <c r="BD68" s="282"/>
      <c r="BE68" s="282">
        <v>1</v>
      </c>
      <c r="BF68" s="282">
        <f>+IF(OR(P68="EXPORTABLE",P68="AMBOS"),(1/((1-AD68)*(1-Y68-Z68)))*(('VALORES CIF Y FOB'!AU67/AI68)),"-")</f>
        <v>1.0676417719970885</v>
      </c>
      <c r="BG68" s="282">
        <f t="shared" si="9"/>
        <v>1.0029407409186486</v>
      </c>
      <c r="BH68" s="282"/>
      <c r="BI68" s="282">
        <v>1</v>
      </c>
      <c r="BJ68" s="282">
        <f>+IF(OR(P68="IMPORTABLE",P68="AMBOS"),(1/((1+AC68)*(1+AA68+Z68)*(1+W68+X68)))*('VALORES CIF Y FOB'!AQ67/AI68),"-")</f>
        <v>0.89438896980514015</v>
      </c>
      <c r="BK68" s="282">
        <f t="shared" si="10"/>
        <v>0.84018737330584725</v>
      </c>
      <c r="BL68" s="282"/>
      <c r="BM68" s="282">
        <v>1</v>
      </c>
      <c r="BN68" s="282">
        <f>+IF(OR(P68="EXPORTABLE",P68="AMBOS"),(1/((1-AD68)*(1-Y68-Z68)))*('VALORES CIF Y FOB'!AY67/AI68),"-")</f>
        <v>1.2084311750703234</v>
      </c>
      <c r="BO68" s="203">
        <f t="shared" si="11"/>
        <v>1.1351980503789507</v>
      </c>
      <c r="BP68" s="204"/>
      <c r="BQ68" s="205">
        <v>1</v>
      </c>
      <c r="BR68" s="285" t="str">
        <f t="shared" si="13"/>
        <v>-</v>
      </c>
      <c r="BS68" s="109"/>
    </row>
    <row r="69" spans="1:71" ht="18" x14ac:dyDescent="0.2">
      <c r="A69" s="188" t="str">
        <f>+'VALORES CIF Y FOB'!A68</f>
        <v>Bebidas alcohólicas destiladas y vinos</v>
      </c>
      <c r="B69" s="189" t="str">
        <f>+'VALORES CIF Y FOB'!B68</f>
        <v>NP063</v>
      </c>
      <c r="C69" s="190"/>
      <c r="D69" s="191">
        <f>+'VALORES CIF Y FOB'!D68</f>
        <v>8778.0950760926607</v>
      </c>
      <c r="E69" s="192">
        <f>+'VALORES CIF Y FOB'!E68</f>
        <v>0.31005925178265087</v>
      </c>
      <c r="F69" s="192">
        <f>+'VALORES CIF Y FOB'!F68</f>
        <v>9.6741447846190862E-2</v>
      </c>
      <c r="G69" s="192">
        <f>+'VALORES CIF Y FOB'!G68</f>
        <v>0.19502345340568564</v>
      </c>
      <c r="H69" s="192">
        <f>+'VALORES CIF Y FOB'!H68</f>
        <v>0.28266695931437902</v>
      </c>
      <c r="I69" s="192">
        <f>+'VALORES CIF Y FOB'!I68</f>
        <v>-0.11503579837696525</v>
      </c>
      <c r="J69" s="191" t="str">
        <f>+'VALORES CIF Y FOB'!J68</f>
        <v>IMPORTABLE</v>
      </c>
      <c r="K69" s="191" t="str">
        <f>+'VALORES CIF Y FOB'!K68</f>
        <v>No transable</v>
      </c>
      <c r="L69" s="191">
        <f>+'VALORES CIF Y FOB'!L68</f>
        <v>1</v>
      </c>
      <c r="M69" s="191" t="str">
        <f>+'VALORES CIF Y FOB'!M68</f>
        <v>Transable</v>
      </c>
      <c r="N69" s="191">
        <f>+'VALORES CIF Y FOB'!N68</f>
        <v>0</v>
      </c>
      <c r="O69" s="193" t="str">
        <f>+'VALORES CIF Y FOB'!O68</f>
        <v>Transable</v>
      </c>
      <c r="P69" s="194" t="str">
        <f>+'VALORES CIF Y FOB'!P68</f>
        <v>IMPORTABLE</v>
      </c>
      <c r="Q69" s="194">
        <f>+'VALORES CIF Y FOB'!Q68</f>
        <v>0</v>
      </c>
      <c r="R69" s="195">
        <f>+'VALORES CIF Y FOB'!R68</f>
        <v>0</v>
      </c>
      <c r="S69" s="195">
        <f>+'VALORES CIF Y FOB'!S68</f>
        <v>0</v>
      </c>
      <c r="T69" s="195">
        <f>+'VALORES CIF Y FOB'!T68</f>
        <v>0</v>
      </c>
      <c r="U69" s="195">
        <f>+'VALORES CIF Y FOB'!U68</f>
        <v>0</v>
      </c>
      <c r="V69" s="196"/>
      <c r="W69" s="197">
        <f>+'VALORES CIF Y FOB'!W68</f>
        <v>0.36385823370698356</v>
      </c>
      <c r="X69" s="197">
        <f>+'VALORES CIF Y FOB'!X68</f>
        <v>0.11734479114520946</v>
      </c>
      <c r="Y69" s="197">
        <f>+'VALORES CIF Y FOB'!Y68</f>
        <v>0</v>
      </c>
      <c r="Z69" s="197">
        <f>+'VALORES CIF Y FOB'!Z68</f>
        <v>0</v>
      </c>
      <c r="AA69" s="197">
        <f>+'VALORES CIF Y FOB'!AA68</f>
        <v>0.56812977746698001</v>
      </c>
      <c r="AB69" s="195"/>
      <c r="AC69" s="197">
        <f>+'VALORES CIF Y FOB'!AC68</f>
        <v>0.3354763582880233</v>
      </c>
      <c r="AD69" s="197">
        <f>+'VALORES CIF Y FOB'!AD68</f>
        <v>2.8729249399507679E-2</v>
      </c>
      <c r="AE69" s="197">
        <f>+'VALORES CIF Y FOB'!AE68</f>
        <v>0.16534835700676051</v>
      </c>
      <c r="AF69" s="197">
        <f>+'VALORES CIF Y FOB'!AF68</f>
        <v>0.21809544579440801</v>
      </c>
      <c r="AG69" s="196"/>
      <c r="AH69" s="198">
        <f t="shared" si="1"/>
        <v>1.06451132</v>
      </c>
      <c r="AI69" s="198">
        <f t="shared" si="2"/>
        <v>602.91999999999996</v>
      </c>
      <c r="AJ69" s="198">
        <f t="shared" si="3"/>
        <v>641.81516505439993</v>
      </c>
      <c r="AK69" s="199"/>
      <c r="AL69" s="200">
        <v>1</v>
      </c>
      <c r="AM69" s="281">
        <f>+IF(OR(P69="IMPORTABLE",P69="AMBOS"),((1/((1+AA69+Z69)*(1+W69+X69)))*(('VALORES CIF Y FOB'!BC68/AI69))),"-")</f>
        <v>0.61205421935646709</v>
      </c>
      <c r="AN69" s="281">
        <f t="shared" si="4"/>
        <v>0</v>
      </c>
      <c r="AO69" s="281">
        <v>1</v>
      </c>
      <c r="AP69" s="281" t="str">
        <f>+IF(OR(P69="EXPORTABLE",P69="AMBOS"),(1/((1-Y69-Z69)))*(('VALORES CIF Y FOB'!BI68/AI69)),"-")</f>
        <v>-</v>
      </c>
      <c r="AQ69" s="281">
        <f t="shared" si="5"/>
        <v>0</v>
      </c>
      <c r="AR69" s="281">
        <v>1</v>
      </c>
      <c r="AS69" s="281">
        <f>+IF(OR(P69="IMPORTABLE",P69="AMBOS"),(1/((1+AC69)*(1+AA69+Z69)*(1+W69+X69)))*('VALORES CIF Y FOB'!BF68/AI69)*(1),"-")</f>
        <v>0.40156038321975207</v>
      </c>
      <c r="AT69" s="281"/>
      <c r="AU69" s="281">
        <v>1</v>
      </c>
      <c r="AV69" s="281" t="str">
        <f>+IF(OR(P69="EXPORTABLE",P69="AMBOS"),(1/((1-AD69)*(1-Y69-Z69)))*('VALORES CIF Y FOB'!BL68/AI69)*(1),"-")</f>
        <v>-</v>
      </c>
      <c r="AW69" s="201"/>
      <c r="AX69" s="201">
        <v>1</v>
      </c>
      <c r="AY69" s="201" t="str">
        <f t="shared" si="12"/>
        <v>-</v>
      </c>
      <c r="AZ69" s="202">
        <f t="shared" si="7"/>
        <v>0</v>
      </c>
      <c r="BA69" s="203">
        <v>1</v>
      </c>
      <c r="BB69" s="282">
        <f>+IF(OR(P69="IMPORTABLE",P69="AMBOS"),(1/((1+AC69)*(1+AA69+Z69)*(1+W69+X69)))*(('VALORES CIF Y FOB'!AM68/AI69)),"-")</f>
        <v>0.45132710573472795</v>
      </c>
      <c r="BC69" s="282">
        <f t="shared" si="8"/>
        <v>0.42397586315449237</v>
      </c>
      <c r="BD69" s="282"/>
      <c r="BE69" s="282">
        <v>1</v>
      </c>
      <c r="BF69" s="282" t="str">
        <f>+IF(OR(P69="EXPORTABLE",P69="AMBOS"),(1/((1-AD69)*(1-Y69-Z69)))*(('VALORES CIF Y FOB'!AU68/AI69)),"-")</f>
        <v>-</v>
      </c>
      <c r="BG69" s="282" t="str">
        <f t="shared" si="9"/>
        <v>-</v>
      </c>
      <c r="BH69" s="282"/>
      <c r="BI69" s="282">
        <v>1</v>
      </c>
      <c r="BJ69" s="282">
        <f>+IF(OR(P69="IMPORTABLE",P69="AMBOS"),(1/((1+AC69)*(1+AA69+Z69)*(1+W69+X69)))*('VALORES CIF Y FOB'!AQ68/AI69),"-")</f>
        <v>0.398022211296578</v>
      </c>
      <c r="BK69" s="282">
        <f t="shared" si="10"/>
        <v>0.37390134216381843</v>
      </c>
      <c r="BL69" s="282"/>
      <c r="BM69" s="282">
        <v>1</v>
      </c>
      <c r="BN69" s="282" t="str">
        <f>+IF(OR(P69="EXPORTABLE",P69="AMBOS"),(1/((1-AD69)*(1-Y69-Z69)))*('VALORES CIF Y FOB'!AY68/AI69),"-")</f>
        <v>-</v>
      </c>
      <c r="BO69" s="203" t="str">
        <f t="shared" si="11"/>
        <v>-</v>
      </c>
      <c r="BP69" s="204"/>
      <c r="BQ69" s="205">
        <v>1</v>
      </c>
      <c r="BR69" s="285" t="str">
        <f t="shared" si="13"/>
        <v>-</v>
      </c>
      <c r="BS69" s="109"/>
    </row>
    <row r="70" spans="1:71" ht="18" x14ac:dyDescent="0.2">
      <c r="A70" s="188" t="str">
        <f>+'VALORES CIF Y FOB'!A69</f>
        <v>Cerveza, malta, bebidas no alcohólicas y agua embotellada</v>
      </c>
      <c r="B70" s="189" t="str">
        <f>+'VALORES CIF Y FOB'!B69</f>
        <v>NP064</v>
      </c>
      <c r="C70" s="190"/>
      <c r="D70" s="191">
        <f>+'VALORES CIF Y FOB'!D69</f>
        <v>3365.4001046563717</v>
      </c>
      <c r="E70" s="192">
        <f>+'VALORES CIF Y FOB'!E69</f>
        <v>5.2064777979521436E-2</v>
      </c>
      <c r="F70" s="192">
        <f>+'VALORES CIF Y FOB'!F69</f>
        <v>1.4790879631196864E-2</v>
      </c>
      <c r="G70" s="192">
        <f>+'VALORES CIF Y FOB'!G69</f>
        <v>4.3444285561738245E-2</v>
      </c>
      <c r="H70" s="192">
        <f>+'VALORES CIF Y FOB'!H69</f>
        <v>4.5830437093727597E-2</v>
      </c>
      <c r="I70" s="192">
        <f>+'VALORES CIF Y FOB'!I69</f>
        <v>-8.6204924177831852E-3</v>
      </c>
      <c r="J70" s="191" t="str">
        <f>+'VALORES CIF Y FOB'!J69</f>
        <v>AMBOS</v>
      </c>
      <c r="K70" s="191" t="str">
        <f>+'VALORES CIF Y FOB'!K69</f>
        <v>No transable</v>
      </c>
      <c r="L70" s="191">
        <f>+'VALORES CIF Y FOB'!L69</f>
        <v>1</v>
      </c>
      <c r="M70" s="191" t="str">
        <f>+'VALORES CIF Y FOB'!M69</f>
        <v>Transable</v>
      </c>
      <c r="N70" s="191">
        <f>+'VALORES CIF Y FOB'!N69</f>
        <v>0</v>
      </c>
      <c r="O70" s="193" t="str">
        <f>+'VALORES CIF Y FOB'!O69</f>
        <v>Transable</v>
      </c>
      <c r="P70" s="194" t="str">
        <f>+'VALORES CIF Y FOB'!P69</f>
        <v>AMBOS</v>
      </c>
      <c r="Q70" s="194">
        <f>+'VALORES CIF Y FOB'!Q69</f>
        <v>0</v>
      </c>
      <c r="R70" s="195">
        <f>+'VALORES CIF Y FOB'!R69</f>
        <v>0</v>
      </c>
      <c r="S70" s="195">
        <f>+'VALORES CIF Y FOB'!S69</f>
        <v>0</v>
      </c>
      <c r="T70" s="195">
        <f>+'VALORES CIF Y FOB'!T69</f>
        <v>0</v>
      </c>
      <c r="U70" s="195">
        <f>+'VALORES CIF Y FOB'!U69</f>
        <v>0</v>
      </c>
      <c r="V70" s="196"/>
      <c r="W70" s="197">
        <f>+'VALORES CIF Y FOB'!W69</f>
        <v>9.4696703648054811E-2</v>
      </c>
      <c r="X70" s="197">
        <f>+'VALORES CIF Y FOB'!X69</f>
        <v>9.4552754271214554E-2</v>
      </c>
      <c r="Y70" s="197">
        <f>+'VALORES CIF Y FOB'!Y69</f>
        <v>0</v>
      </c>
      <c r="Z70" s="197">
        <f>+'VALORES CIF Y FOB'!Z69</f>
        <v>0</v>
      </c>
      <c r="AA70" s="197">
        <f>+'VALORES CIF Y FOB'!AA69</f>
        <v>0.24854835226414637</v>
      </c>
      <c r="AB70" s="195"/>
      <c r="AC70" s="197">
        <f>+'VALORES CIF Y FOB'!AC69</f>
        <v>0.20616201395658548</v>
      </c>
      <c r="AD70" s="197">
        <f>+'VALORES CIF Y FOB'!AD69</f>
        <v>5.7146718748622378E-2</v>
      </c>
      <c r="AE70" s="197">
        <f>+'VALORES CIF Y FOB'!AE69</f>
        <v>0.233972003059435</v>
      </c>
      <c r="AF70" s="197">
        <f>+'VALORES CIF Y FOB'!AF69</f>
        <v>0.23252414706853994</v>
      </c>
      <c r="AG70" s="196"/>
      <c r="AH70" s="198">
        <f t="shared" si="1"/>
        <v>1.06451132</v>
      </c>
      <c r="AI70" s="198">
        <f t="shared" si="2"/>
        <v>602.91999999999996</v>
      </c>
      <c r="AJ70" s="198">
        <f t="shared" si="3"/>
        <v>641.81516505439993</v>
      </c>
      <c r="AK70" s="199"/>
      <c r="AL70" s="200">
        <v>1</v>
      </c>
      <c r="AM70" s="281">
        <f>+IF(OR(P70="IMPORTABLE",P70="AMBOS"),((1/((1+AA70+Z70)*(1+W70+X70)))*(('VALORES CIF Y FOB'!BC69/AI70))),"-")</f>
        <v>0.86472417980432514</v>
      </c>
      <c r="AN70" s="281">
        <f t="shared" si="4"/>
        <v>0</v>
      </c>
      <c r="AO70" s="281">
        <v>1</v>
      </c>
      <c r="AP70" s="281">
        <f>+IF(OR(P70="EXPORTABLE",P70="AMBOS"),(1/((1-Y70-Z70)))*(('VALORES CIF Y FOB'!BI69/AI70)),"-")</f>
        <v>1.0036779909912352</v>
      </c>
      <c r="AQ70" s="281">
        <f t="shared" si="5"/>
        <v>0</v>
      </c>
      <c r="AR70" s="281">
        <v>1</v>
      </c>
      <c r="AS70" s="281">
        <f>+IF(OR(P70="IMPORTABLE",P70="AMBOS"),(1/((1+AC70)*(1+AA70+Z70)*(1+W70+X70)))*('VALORES CIF Y FOB'!BF69/AI70)*(1),"-")</f>
        <v>0.57785312143448753</v>
      </c>
      <c r="AT70" s="281"/>
      <c r="AU70" s="281">
        <v>1</v>
      </c>
      <c r="AV70" s="281">
        <f>+IF(OR(P70="EXPORTABLE",P70="AMBOS"),(1/((1-AD70)*(1-Y70-Z70)))*('VALORES CIF Y FOB'!BL69/AI70)*(1),"-")</f>
        <v>1.328673147478902</v>
      </c>
      <c r="AW70" s="201"/>
      <c r="AX70" s="201">
        <v>1</v>
      </c>
      <c r="AY70" s="201" t="str">
        <f t="shared" si="12"/>
        <v>-</v>
      </c>
      <c r="AZ70" s="202">
        <f t="shared" si="7"/>
        <v>0</v>
      </c>
      <c r="BA70" s="203">
        <v>1</v>
      </c>
      <c r="BB70" s="282">
        <f>+IF(OR(P70="IMPORTABLE",P70="AMBOS"),(1/((1+AC70)*(1+AA70+Z70)*(1+W70+X70)))*(('VALORES CIF Y FOB'!AM69/AI70)),"-")</f>
        <v>0.70949598322921736</v>
      </c>
      <c r="BC70" s="282">
        <f t="shared" si="8"/>
        <v>0.66649923763066932</v>
      </c>
      <c r="BD70" s="282"/>
      <c r="BE70" s="282">
        <v>1</v>
      </c>
      <c r="BF70" s="282">
        <f>+IF(OR(P70="EXPORTABLE",P70="AMBOS"),(1/((1-AD70)*(1-Y70-Z70)))*(('VALORES CIF Y FOB'!AU69/AI70)),"-")</f>
        <v>1.0684213771991957</v>
      </c>
      <c r="BG70" s="282">
        <f t="shared" si="9"/>
        <v>1.0036731006291186</v>
      </c>
      <c r="BH70" s="282"/>
      <c r="BI70" s="282">
        <v>1</v>
      </c>
      <c r="BJ70" s="282">
        <f>+IF(OR(P70="IMPORTABLE",P70="AMBOS"),(1/((1+AC70)*(1+AA70+Z70)*(1+W70+X70)))*('VALORES CIF Y FOB'!AQ69/AI70),"-")</f>
        <v>0.57885485625925848</v>
      </c>
      <c r="BK70" s="282">
        <f t="shared" si="10"/>
        <v>0.54377520030435977</v>
      </c>
      <c r="BL70" s="282"/>
      <c r="BM70" s="282">
        <v>1</v>
      </c>
      <c r="BN70" s="282">
        <f>+IF(OR(P70="EXPORTABLE",P70="AMBOS"),(1/((1-AD70)*(1-Y70-Z70)))*('VALORES CIF Y FOB'!AY69/AI70),"-")</f>
        <v>1.3165745180027169</v>
      </c>
      <c r="BO70" s="203">
        <f t="shared" si="11"/>
        <v>1.2367877102544262</v>
      </c>
      <c r="BP70" s="204"/>
      <c r="BQ70" s="205">
        <v>1</v>
      </c>
      <c r="BR70" s="285" t="str">
        <f t="shared" si="13"/>
        <v>-</v>
      </c>
      <c r="BS70" s="109"/>
    </row>
    <row r="71" spans="1:71" ht="18" x14ac:dyDescent="0.2">
      <c r="A71" s="188" t="str">
        <f>+'VALORES CIF Y FOB'!A70</f>
        <v>Productos de tabaco</v>
      </c>
      <c r="B71" s="189" t="str">
        <f>+'VALORES CIF Y FOB'!B70</f>
        <v>NP065</v>
      </c>
      <c r="C71" s="190"/>
      <c r="D71" s="191">
        <f>+'VALORES CIF Y FOB'!D70</f>
        <v>8366.4805173377245</v>
      </c>
      <c r="E71" s="192">
        <f>+'VALORES CIF Y FOB'!E70</f>
        <v>0.2989489316330235</v>
      </c>
      <c r="F71" s="192">
        <f>+'VALORES CIF Y FOB'!F70</f>
        <v>4.3802045598102281E-2</v>
      </c>
      <c r="G71" s="192">
        <f>+'VALORES CIF Y FOB'!G70</f>
        <v>2.8130633348527743E-2</v>
      </c>
      <c r="H71" s="192">
        <f>+'VALORES CIF Y FOB'!H70</f>
        <v>4.012636827450395E-2</v>
      </c>
      <c r="I71" s="192">
        <f>+'VALORES CIF Y FOB'!I70</f>
        <v>-0.27081829828449577</v>
      </c>
      <c r="J71" s="191" t="str">
        <f>+'VALORES CIF Y FOB'!J70</f>
        <v>IMPORTABLE</v>
      </c>
      <c r="K71" s="191" t="str">
        <f>+'VALORES CIF Y FOB'!K70</f>
        <v>No transable</v>
      </c>
      <c r="L71" s="191">
        <f>+'VALORES CIF Y FOB'!L70</f>
        <v>1</v>
      </c>
      <c r="M71" s="191" t="str">
        <f>+'VALORES CIF Y FOB'!M70</f>
        <v>Transable</v>
      </c>
      <c r="N71" s="191">
        <f>+'VALORES CIF Y FOB'!N70</f>
        <v>0</v>
      </c>
      <c r="O71" s="193" t="str">
        <f>+'VALORES CIF Y FOB'!O70</f>
        <v>Transable</v>
      </c>
      <c r="P71" s="194" t="str">
        <f>+'VALORES CIF Y FOB'!P70</f>
        <v>IMPORTABLE</v>
      </c>
      <c r="Q71" s="194">
        <f>+'VALORES CIF Y FOB'!Q70</f>
        <v>0</v>
      </c>
      <c r="R71" s="195">
        <f>+'VALORES CIF Y FOB'!R70</f>
        <v>0</v>
      </c>
      <c r="S71" s="195">
        <f>+'VALORES CIF Y FOB'!S70</f>
        <v>0</v>
      </c>
      <c r="T71" s="195">
        <f>+'VALORES CIF Y FOB'!T70</f>
        <v>0</v>
      </c>
      <c r="U71" s="195">
        <f>+'VALORES CIF Y FOB'!U70</f>
        <v>0</v>
      </c>
      <c r="V71" s="196"/>
      <c r="W71" s="197">
        <f>+'VALORES CIF Y FOB'!W70</f>
        <v>0.10121048684149146</v>
      </c>
      <c r="X71" s="197">
        <f>+'VALORES CIF Y FOB'!X70</f>
        <v>0.13279407884758737</v>
      </c>
      <c r="Y71" s="197">
        <f>+'VALORES CIF Y FOB'!Y70</f>
        <v>0</v>
      </c>
      <c r="Z71" s="197">
        <f>+'VALORES CIF Y FOB'!Z70</f>
        <v>0</v>
      </c>
      <c r="AA71" s="197">
        <f>+'VALORES CIF Y FOB'!AA70</f>
        <v>1.115902554968802</v>
      </c>
      <c r="AB71" s="195"/>
      <c r="AC71" s="197">
        <f>+'VALORES CIF Y FOB'!AC70</f>
        <v>0.41228521223384662</v>
      </c>
      <c r="AD71" s="197">
        <f>+'VALORES CIF Y FOB'!AD70</f>
        <v>4.4361785452527764E-5</v>
      </c>
      <c r="AE71" s="197">
        <f>+'VALORES CIF Y FOB'!AE70</f>
        <v>0.39574421783900415</v>
      </c>
      <c r="AF71" s="197">
        <f>+'VALORES CIF Y FOB'!AF70</f>
        <v>0.40068029786860349</v>
      </c>
      <c r="AG71" s="196"/>
      <c r="AH71" s="198">
        <f t="shared" si="1"/>
        <v>1.06451132</v>
      </c>
      <c r="AI71" s="198">
        <f t="shared" si="2"/>
        <v>602.91999999999996</v>
      </c>
      <c r="AJ71" s="198">
        <f t="shared" si="3"/>
        <v>641.81516505439993</v>
      </c>
      <c r="AK71" s="199"/>
      <c r="AL71" s="200">
        <v>1</v>
      </c>
      <c r="AM71" s="281">
        <f>+IF(OR(P71="IMPORTABLE",P71="AMBOS"),((1/((1+AA71+Z71)*(1+W71+X71)))*(('VALORES CIF Y FOB'!BC70/AI71))),"-")</f>
        <v>0.57578489336246375</v>
      </c>
      <c r="AN71" s="281">
        <f t="shared" si="4"/>
        <v>0</v>
      </c>
      <c r="AO71" s="281">
        <v>1</v>
      </c>
      <c r="AP71" s="281" t="str">
        <f>+IF(OR(P71="EXPORTABLE",P71="AMBOS"),(1/((1-Y71-Z71)))*(('VALORES CIF Y FOB'!BI70/AI71)),"-")</f>
        <v>-</v>
      </c>
      <c r="AQ71" s="281">
        <f t="shared" si="5"/>
        <v>0</v>
      </c>
      <c r="AR71" s="281">
        <v>1</v>
      </c>
      <c r="AS71" s="281">
        <f>+IF(OR(P71="IMPORTABLE",P71="AMBOS"),(1/((1+AC71)*(1+AA71+Z71)*(1+W71+X71)))*('VALORES CIF Y FOB'!BF70/AI71)*(1),"-")</f>
        <v>0.2934542070694901</v>
      </c>
      <c r="AT71" s="281"/>
      <c r="AU71" s="281">
        <v>1</v>
      </c>
      <c r="AV71" s="281" t="str">
        <f>+IF(OR(P71="EXPORTABLE",P71="AMBOS"),(1/((1-AD71)*(1-Y71-Z71)))*('VALORES CIF Y FOB'!BL70/AI71)*(1),"-")</f>
        <v>-</v>
      </c>
      <c r="AW71" s="201"/>
      <c r="AX71" s="201">
        <v>1</v>
      </c>
      <c r="AY71" s="201" t="str">
        <f t="shared" si="12"/>
        <v>-</v>
      </c>
      <c r="AZ71" s="202">
        <f t="shared" si="7"/>
        <v>0</v>
      </c>
      <c r="BA71" s="203">
        <v>1</v>
      </c>
      <c r="BB71" s="282">
        <f>+IF(OR(P71="IMPORTABLE",P71="AMBOS"),(1/((1+AC71)*(1+AA71+Z71)*(1+W71+X71)))*(('VALORES CIF Y FOB'!AM70/AI71)),"-")</f>
        <v>0.40048460184777751</v>
      </c>
      <c r="BC71" s="282">
        <f t="shared" si="8"/>
        <v>0.37621450737393525</v>
      </c>
      <c r="BD71" s="282"/>
      <c r="BE71" s="282">
        <v>1</v>
      </c>
      <c r="BF71" s="282" t="str">
        <f>+IF(OR(P71="EXPORTABLE",P71="AMBOS"),(1/((1-AD71)*(1-Y71-Z71)))*(('VALORES CIF Y FOB'!AU70/AI71)),"-")</f>
        <v>-</v>
      </c>
      <c r="BG71" s="282" t="str">
        <f t="shared" si="9"/>
        <v>-</v>
      </c>
      <c r="BH71" s="282"/>
      <c r="BI71" s="282">
        <v>1</v>
      </c>
      <c r="BJ71" s="282">
        <f>+IF(OR(P71="IMPORTABLE",P71="AMBOS"),(1/((1+AC71)*(1+AA71+Z71)*(1+W71+X71)))*('VALORES CIF Y FOB'!AQ70/AI71),"-")</f>
        <v>0.29316483094130213</v>
      </c>
      <c r="BK71" s="282">
        <f t="shared" si="10"/>
        <v>0.2753985095633385</v>
      </c>
      <c r="BL71" s="282"/>
      <c r="BM71" s="282">
        <v>1</v>
      </c>
      <c r="BN71" s="282" t="str">
        <f>+IF(OR(P71="EXPORTABLE",P71="AMBOS"),(1/((1-AD71)*(1-Y71-Z71)))*('VALORES CIF Y FOB'!AY70/AI71),"-")</f>
        <v>-</v>
      </c>
      <c r="BO71" s="203" t="str">
        <f t="shared" si="11"/>
        <v>-</v>
      </c>
      <c r="BP71" s="204"/>
      <c r="BQ71" s="205">
        <v>1</v>
      </c>
      <c r="BR71" s="285" t="str">
        <f t="shared" ref="BR71:BR102" si="14">IF(P71="No transable",1/((1+W71+X71+Z71)*(1+AE71)),"-")</f>
        <v>-</v>
      </c>
      <c r="BS71" s="109"/>
    </row>
    <row r="72" spans="1:71" ht="18" x14ac:dyDescent="0.2">
      <c r="A72" s="188" t="str">
        <f>+'VALORES CIF Y FOB'!A71</f>
        <v>Artículos textiles, excepto prendas de vestir</v>
      </c>
      <c r="B72" s="189" t="str">
        <f>+'VALORES CIF Y FOB'!B71</f>
        <v>NP066</v>
      </c>
      <c r="C72" s="190"/>
      <c r="D72" s="191">
        <f>+'VALORES CIF Y FOB'!D71</f>
        <v>140458.23953582783</v>
      </c>
      <c r="E72" s="192">
        <f>+'VALORES CIF Y FOB'!E71</f>
        <v>0.8152287795399118</v>
      </c>
      <c r="F72" s="192">
        <f>+'VALORES CIF Y FOB'!F71</f>
        <v>0.41819039087008836</v>
      </c>
      <c r="G72" s="192">
        <f>+'VALORES CIF Y FOB'!G71</f>
        <v>0.1030015138641492</v>
      </c>
      <c r="H72" s="192">
        <f>+'VALORES CIF Y FOB'!H71</f>
        <v>0.55745431354336994</v>
      </c>
      <c r="I72" s="192">
        <f>+'VALORES CIF Y FOB'!I71</f>
        <v>-0.71222726567576267</v>
      </c>
      <c r="J72" s="191" t="str">
        <f>+'VALORES CIF Y FOB'!J71</f>
        <v>IMPORTABLE</v>
      </c>
      <c r="K72" s="191" t="str">
        <f>+'VALORES CIF Y FOB'!K71</f>
        <v>Transable</v>
      </c>
      <c r="L72" s="191">
        <f>+'VALORES CIF Y FOB'!L71</f>
        <v>0</v>
      </c>
      <c r="M72" s="191" t="str">
        <f>+'VALORES CIF Y FOB'!M71</f>
        <v>Transable</v>
      </c>
      <c r="N72" s="191">
        <f>+'VALORES CIF Y FOB'!N71</f>
        <v>0</v>
      </c>
      <c r="O72" s="193" t="str">
        <f>+'VALORES CIF Y FOB'!O71</f>
        <v>Transable</v>
      </c>
      <c r="P72" s="194" t="str">
        <f>+'VALORES CIF Y FOB'!P71</f>
        <v>IMPORTABLE</v>
      </c>
      <c r="Q72" s="194">
        <f>+'VALORES CIF Y FOB'!Q71</f>
        <v>0</v>
      </c>
      <c r="R72" s="195">
        <f>+'VALORES CIF Y FOB'!R71</f>
        <v>0</v>
      </c>
      <c r="S72" s="195">
        <f>+'VALORES CIF Y FOB'!S71</f>
        <v>0</v>
      </c>
      <c r="T72" s="195">
        <f>+'VALORES CIF Y FOB'!T71</f>
        <v>0</v>
      </c>
      <c r="U72" s="195">
        <f>+'VALORES CIF Y FOB'!U71</f>
        <v>0</v>
      </c>
      <c r="V72" s="196"/>
      <c r="W72" s="197">
        <f>+'VALORES CIF Y FOB'!W71</f>
        <v>0</v>
      </c>
      <c r="X72" s="197">
        <f>+'VALORES CIF Y FOB'!X71</f>
        <v>2.6661433241854281E-2</v>
      </c>
      <c r="Y72" s="197">
        <f>+'VALORES CIF Y FOB'!Y71</f>
        <v>0</v>
      </c>
      <c r="Z72" s="197">
        <f>+'VALORES CIF Y FOB'!Z71</f>
        <v>0</v>
      </c>
      <c r="AA72" s="197">
        <f>+'VALORES CIF Y FOB'!AA71</f>
        <v>2.6265407280227946E-2</v>
      </c>
      <c r="AB72" s="195"/>
      <c r="AC72" s="197">
        <f>+'VALORES CIF Y FOB'!AC71</f>
        <v>0.10509963872525324</v>
      </c>
      <c r="AD72" s="197">
        <f>+'VALORES CIF Y FOB'!AD71</f>
        <v>7.0392105599255295E-2</v>
      </c>
      <c r="AE72" s="197">
        <f>+'VALORES CIF Y FOB'!AE71</f>
        <v>0.1378373612824246</v>
      </c>
      <c r="AF72" s="197">
        <f>+'VALORES CIF Y FOB'!AF71</f>
        <v>0.11114902378895887</v>
      </c>
      <c r="AG72" s="196"/>
      <c r="AH72" s="198">
        <f t="shared" ref="AH72:AH135" si="15">$AI$1</f>
        <v>1.06451132</v>
      </c>
      <c r="AI72" s="198">
        <f t="shared" ref="AI72:AI135" si="16">+$AI$2</f>
        <v>602.91999999999996</v>
      </c>
      <c r="AJ72" s="198">
        <f t="shared" ref="AJ72:AJ135" si="17">$AI$4</f>
        <v>641.81516505439993</v>
      </c>
      <c r="AK72" s="199"/>
      <c r="AL72" s="200">
        <v>1</v>
      </c>
      <c r="AM72" s="281">
        <f>+IF(OR(P72="IMPORTABLE",P72="AMBOS"),((1/((1+AA72+Z72)*(1+W72+X72)))*(('VALORES CIF Y FOB'!BC71/AI72))),"-")</f>
        <v>1.1165155676079572</v>
      </c>
      <c r="AN72" s="281">
        <f t="shared" ref="AN72:AN135" si="18">IF(AM72=1,1,0)</f>
        <v>0</v>
      </c>
      <c r="AO72" s="281">
        <v>1</v>
      </c>
      <c r="AP72" s="281" t="str">
        <f>+IF(OR(P72="EXPORTABLE",P72="AMBOS"),(1/((1-Y72-Z72)))*(('VALORES CIF Y FOB'!BI71/AI72)),"-")</f>
        <v>-</v>
      </c>
      <c r="AQ72" s="281">
        <f t="shared" ref="AQ72:AQ135" si="19">IF(AP72=1,1,0)</f>
        <v>0</v>
      </c>
      <c r="AR72" s="281">
        <v>1</v>
      </c>
      <c r="AS72" s="281">
        <f>+IF(OR(P72="IMPORTABLE",P72="AMBOS"),(1/((1+AC72)*(1+AA72+Z72)*(1+W72+X72)))*('VALORES CIF Y FOB'!BF71/AI72)*(1),"-")</f>
        <v>0.88431330624332705</v>
      </c>
      <c r="AT72" s="281"/>
      <c r="AU72" s="281">
        <v>1</v>
      </c>
      <c r="AV72" s="281" t="str">
        <f>+IF(OR(P72="EXPORTABLE",P72="AMBOS"),(1/((1-AD72)*(1-Y72-Z72)))*('VALORES CIF Y FOB'!BL71/AI72)*(1),"-")</f>
        <v>-</v>
      </c>
      <c r="AW72" s="201"/>
      <c r="AX72" s="201">
        <v>1</v>
      </c>
      <c r="AY72" s="201" t="str">
        <f t="shared" si="12"/>
        <v>-</v>
      </c>
      <c r="AZ72" s="202">
        <f t="shared" ref="AZ72:AZ135" si="20">IF(AY72=1,1,0)</f>
        <v>0</v>
      </c>
      <c r="BA72" s="203">
        <v>1</v>
      </c>
      <c r="BB72" s="282">
        <f>+IF(OR(P72="IMPORTABLE",P72="AMBOS"),(1/((1+AC72)*(1+AA72+Z72)*(1+W72+X72)))*(('VALORES CIF Y FOB'!AM71/AI72)),"-")</f>
        <v>1.0045071992436239</v>
      </c>
      <c r="BC72" s="282">
        <f t="shared" ref="BC72:BC135" si="21">+IF(OR(P72="IMPORTABLE",P72="AMBOS"),(1/((1+AC72)*(1+AA72+Z72)*(1+W72+X72)))*(1+(AC72/$AI$1)),"-")</f>
        <v>0.943632237977163</v>
      </c>
      <c r="BD72" s="282"/>
      <c r="BE72" s="282">
        <v>1</v>
      </c>
      <c r="BF72" s="282" t="str">
        <f>+IF(OR(P72="EXPORTABLE",P72="AMBOS"),(1/((1-AD72)*(1-Y72-Z72)))*(('VALORES CIF Y FOB'!AU71/AI72)),"-")</f>
        <v>-</v>
      </c>
      <c r="BG72" s="282" t="str">
        <f t="shared" ref="BG72:BG135" si="22">+IF(OR(P72="EXPORTABLE",P72="AMBOS"),(1/((1-AD72)*(1-Y72-Z72)))*(1-(AD72/$AI$1)),"-")</f>
        <v>-</v>
      </c>
      <c r="BH72" s="282"/>
      <c r="BI72" s="282">
        <v>1</v>
      </c>
      <c r="BJ72" s="282">
        <f>+IF(OR(P72="IMPORTABLE",P72="AMBOS"),(1/((1+AC72)*(1+AA72+Z72)*(1+W72+X72)))*('VALORES CIF Y FOB'!AQ71/AI72),"-")</f>
        <v>0.88612713388937614</v>
      </c>
      <c r="BK72" s="282">
        <f t="shared" ref="BK72:BK135" si="23">+IF(OR(P72="IMPORTABLE",P72="AMBOS"),(1/((1+AC72)*(1+AA72+Z72)*(1+W72+X72)))*(1+((AC72-AE72)/$AI$1)),"-")</f>
        <v>0.83242621965671171</v>
      </c>
      <c r="BL72" s="282"/>
      <c r="BM72" s="282">
        <v>1</v>
      </c>
      <c r="BN72" s="282" t="str">
        <f>+IF(OR(P72="EXPORTABLE",P72="AMBOS"),(1/((1-AD72)*(1-Y72-Z72)))*('VALORES CIF Y FOB'!AY71/AI72),"-")</f>
        <v>-</v>
      </c>
      <c r="BO72" s="203" t="str">
        <f t="shared" ref="BO72:BO135" si="24">+IF(OR(P72="EXPORTABLE",P72="AMBOS"),(1/((1-AD72)*(1-Y72-Z72)))*(1-(((AD72-AE72))/$AI$1)),"-")</f>
        <v>-</v>
      </c>
      <c r="BP72" s="204"/>
      <c r="BQ72" s="205">
        <v>1</v>
      </c>
      <c r="BR72" s="285" t="str">
        <f t="shared" si="14"/>
        <v>-</v>
      </c>
      <c r="BS72" s="109"/>
    </row>
    <row r="73" spans="1:71" ht="18" x14ac:dyDescent="0.2">
      <c r="A73" s="188" t="str">
        <f>+'VALORES CIF Y FOB'!A72</f>
        <v>Prendas de vestir</v>
      </c>
      <c r="B73" s="189" t="str">
        <f>+'VALORES CIF Y FOB'!B72</f>
        <v>NP067</v>
      </c>
      <c r="C73" s="190"/>
      <c r="D73" s="191">
        <f>+'VALORES CIF Y FOB'!D72</f>
        <v>57968.229695664879</v>
      </c>
      <c r="E73" s="192">
        <f>+'VALORES CIF Y FOB'!E72</f>
        <v>0.53696491568463423</v>
      </c>
      <c r="F73" s="192">
        <f>+'VALORES CIF Y FOB'!F72</f>
        <v>0.11454326207904675</v>
      </c>
      <c r="G73" s="192">
        <f>+'VALORES CIF Y FOB'!G72</f>
        <v>0.30624782120888333</v>
      </c>
      <c r="H73" s="192">
        <f>+'VALORES CIF Y FOB'!H72</f>
        <v>0.66139226072187396</v>
      </c>
      <c r="I73" s="192">
        <f>+'VALORES CIF Y FOB'!I72</f>
        <v>-0.23071709447575089</v>
      </c>
      <c r="J73" s="191" t="str">
        <f>+'VALORES CIF Y FOB'!J72</f>
        <v>IMPORTABLE</v>
      </c>
      <c r="K73" s="191" t="str">
        <f>+'VALORES CIF Y FOB'!K72</f>
        <v>Transable</v>
      </c>
      <c r="L73" s="191">
        <f>+'VALORES CIF Y FOB'!L72</f>
        <v>0</v>
      </c>
      <c r="M73" s="191" t="str">
        <f>+'VALORES CIF Y FOB'!M72</f>
        <v>Transable</v>
      </c>
      <c r="N73" s="191">
        <f>+'VALORES CIF Y FOB'!N72</f>
        <v>0</v>
      </c>
      <c r="O73" s="193" t="str">
        <f>+'VALORES CIF Y FOB'!O72</f>
        <v>Transable</v>
      </c>
      <c r="P73" s="194" t="str">
        <f>+'VALORES CIF Y FOB'!P72</f>
        <v>IMPORTABLE</v>
      </c>
      <c r="Q73" s="194">
        <f>+'VALORES CIF Y FOB'!Q72</f>
        <v>0</v>
      </c>
      <c r="R73" s="195">
        <f>+'VALORES CIF Y FOB'!R72</f>
        <v>0</v>
      </c>
      <c r="S73" s="195">
        <f>+'VALORES CIF Y FOB'!S72</f>
        <v>0</v>
      </c>
      <c r="T73" s="195">
        <f>+'VALORES CIF Y FOB'!T72</f>
        <v>0</v>
      </c>
      <c r="U73" s="195">
        <f>+'VALORES CIF Y FOB'!U72</f>
        <v>0</v>
      </c>
      <c r="V73" s="196"/>
      <c r="W73" s="197">
        <f>+'VALORES CIF Y FOB'!W72</f>
        <v>0</v>
      </c>
      <c r="X73" s="197">
        <f>+'VALORES CIF Y FOB'!X72</f>
        <v>0.11072142761929721</v>
      </c>
      <c r="Y73" s="197">
        <f>+'VALORES CIF Y FOB'!Y72</f>
        <v>0</v>
      </c>
      <c r="Z73" s="197">
        <f>+'VALORES CIF Y FOB'!Z72</f>
        <v>0</v>
      </c>
      <c r="AA73" s="197">
        <f>+'VALORES CIF Y FOB'!AA72</f>
        <v>0.11667977179941907</v>
      </c>
      <c r="AB73" s="195"/>
      <c r="AC73" s="197">
        <f>+'VALORES CIF Y FOB'!AC72</f>
        <v>0.5282387004906538</v>
      </c>
      <c r="AD73" s="197">
        <f>+'VALORES CIF Y FOB'!AD72</f>
        <v>9.4078715097133808E-3</v>
      </c>
      <c r="AE73" s="197">
        <f>+'VALORES CIF Y FOB'!AE72</f>
        <v>0.1750314069954893</v>
      </c>
      <c r="AF73" s="197">
        <f>+'VALORES CIF Y FOB'!AF72</f>
        <v>0.36469105762279336</v>
      </c>
      <c r="AG73" s="196"/>
      <c r="AH73" s="198">
        <f t="shared" si="15"/>
        <v>1.06451132</v>
      </c>
      <c r="AI73" s="198">
        <f t="shared" si="16"/>
        <v>602.91999999999996</v>
      </c>
      <c r="AJ73" s="198">
        <f t="shared" si="17"/>
        <v>641.81516505439993</v>
      </c>
      <c r="AK73" s="199"/>
      <c r="AL73" s="200">
        <v>1</v>
      </c>
      <c r="AM73" s="281">
        <f>+IF(OR(P73="IMPORTABLE",P73="AMBOS"),((1/((1+AA73+Z73)*(1+W73+X73)))*(('VALORES CIF Y FOB'!BC72/AI73))),"-")</f>
        <v>1.3116189363737751</v>
      </c>
      <c r="AN73" s="281">
        <f t="shared" si="18"/>
        <v>0</v>
      </c>
      <c r="AO73" s="281">
        <v>1</v>
      </c>
      <c r="AP73" s="281" t="str">
        <f>+IF(OR(P73="EXPORTABLE",P73="AMBOS"),(1/((1-Y73-Z73)))*(('VALORES CIF Y FOB'!BI72/AI73)),"-")</f>
        <v>-</v>
      </c>
      <c r="AQ73" s="281">
        <f t="shared" si="19"/>
        <v>0</v>
      </c>
      <c r="AR73" s="281">
        <v>1</v>
      </c>
      <c r="AS73" s="281">
        <f>+IF(OR(P73="IMPORTABLE",P73="AMBOS"),(1/((1+AC73)*(1+AA73+Z73)*(1+W73+X73)))*('VALORES CIF Y FOB'!BF72/AI73)*(1),"-")</f>
        <v>0.7599580526824804</v>
      </c>
      <c r="AT73" s="281"/>
      <c r="AU73" s="281">
        <v>1</v>
      </c>
      <c r="AV73" s="281" t="str">
        <f>+IF(OR(P73="EXPORTABLE",P73="AMBOS"),(1/((1-AD73)*(1-Y73-Z73)))*('VALORES CIF Y FOB'!BL72/AI73)*(1),"-")</f>
        <v>-</v>
      </c>
      <c r="AW73" s="201"/>
      <c r="AX73" s="201">
        <v>1</v>
      </c>
      <c r="AY73" s="201" t="str">
        <f t="shared" si="12"/>
        <v>-</v>
      </c>
      <c r="AZ73" s="202">
        <f t="shared" si="20"/>
        <v>0</v>
      </c>
      <c r="BA73" s="203">
        <v>1</v>
      </c>
      <c r="BB73" s="282">
        <f>+IF(OR(P73="IMPORTABLE",P73="AMBOS"),(1/((1+AC73)*(1+AA73+Z73)*(1+W73+X73)))*(('VALORES CIF Y FOB'!AM72/AI73)),"-")</f>
        <v>0.84027729098518356</v>
      </c>
      <c r="BC73" s="282">
        <f t="shared" si="21"/>
        <v>0.78935496053267296</v>
      </c>
      <c r="BD73" s="282"/>
      <c r="BE73" s="282">
        <v>1</v>
      </c>
      <c r="BF73" s="282" t="str">
        <f>+IF(OR(P73="EXPORTABLE",P73="AMBOS"),(1/((1-AD73)*(1-Y73-Z73)))*(('VALORES CIF Y FOB'!AU72/AI73)),"-")</f>
        <v>-</v>
      </c>
      <c r="BG73" s="282" t="str">
        <f t="shared" si="22"/>
        <v>-</v>
      </c>
      <c r="BH73" s="282"/>
      <c r="BI73" s="282">
        <v>1</v>
      </c>
      <c r="BJ73" s="282">
        <f>+IF(OR(P73="IMPORTABLE",P73="AMBOS"),(1/((1+AC73)*(1+AA73+Z73)*(1+W73+X73)))*('VALORES CIF Y FOB'!AQ72/AI73),"-")</f>
        <v>0.74793705264559296</v>
      </c>
      <c r="BK73" s="282">
        <f t="shared" si="23"/>
        <v>0.70261070840053907</v>
      </c>
      <c r="BL73" s="282"/>
      <c r="BM73" s="282">
        <v>1</v>
      </c>
      <c r="BN73" s="282" t="str">
        <f>+IF(OR(P73="EXPORTABLE",P73="AMBOS"),(1/((1-AD73)*(1-Y73-Z73)))*('VALORES CIF Y FOB'!AY72/AI73),"-")</f>
        <v>-</v>
      </c>
      <c r="BO73" s="203" t="str">
        <f t="shared" si="24"/>
        <v>-</v>
      </c>
      <c r="BP73" s="204"/>
      <c r="BQ73" s="205">
        <v>1</v>
      </c>
      <c r="BR73" s="285" t="str">
        <f t="shared" si="14"/>
        <v>-</v>
      </c>
      <c r="BS73" s="109"/>
    </row>
    <row r="74" spans="1:71" ht="18" x14ac:dyDescent="0.2">
      <c r="A74" s="188" t="str">
        <f>+'VALORES CIF Y FOB'!A73</f>
        <v>Cuero y productos conexos, excepto calzado</v>
      </c>
      <c r="B74" s="189" t="str">
        <f>+'VALORES CIF Y FOB'!B73</f>
        <v>NP068</v>
      </c>
      <c r="C74" s="190"/>
      <c r="D74" s="191">
        <f>+'VALORES CIF Y FOB'!D73</f>
        <v>8592.0775975284414</v>
      </c>
      <c r="E74" s="192">
        <f>+'VALORES CIF Y FOB'!E73</f>
        <v>0.57496714491619882</v>
      </c>
      <c r="F74" s="192">
        <f>+'VALORES CIF Y FOB'!F73</f>
        <v>0.13526014875455106</v>
      </c>
      <c r="G74" s="192">
        <f>+'VALORES CIF Y FOB'!G73</f>
        <v>0.39366275917868987</v>
      </c>
      <c r="H74" s="192">
        <f>+'VALORES CIF Y FOB'!H73</f>
        <v>0.92619371530954653</v>
      </c>
      <c r="I74" s="192">
        <f>+'VALORES CIF Y FOB'!I73</f>
        <v>-0.18130438573750898</v>
      </c>
      <c r="J74" s="191" t="str">
        <f>+'VALORES CIF Y FOB'!J73</f>
        <v>IMPORTABLE</v>
      </c>
      <c r="K74" s="191" t="str">
        <f>+'VALORES CIF Y FOB'!K73</f>
        <v>Transable</v>
      </c>
      <c r="L74" s="191">
        <f>+'VALORES CIF Y FOB'!L73</f>
        <v>0</v>
      </c>
      <c r="M74" s="191" t="str">
        <f>+'VALORES CIF Y FOB'!M73</f>
        <v>Transable</v>
      </c>
      <c r="N74" s="191">
        <f>+'VALORES CIF Y FOB'!N73</f>
        <v>0</v>
      </c>
      <c r="O74" s="193" t="str">
        <f>+'VALORES CIF Y FOB'!O73</f>
        <v>Transable</v>
      </c>
      <c r="P74" s="194" t="str">
        <f>+'VALORES CIF Y FOB'!P73</f>
        <v>IMPORTABLE</v>
      </c>
      <c r="Q74" s="194">
        <f>+'VALORES CIF Y FOB'!Q73</f>
        <v>0</v>
      </c>
      <c r="R74" s="195">
        <f>+'VALORES CIF Y FOB'!R73</f>
        <v>0</v>
      </c>
      <c r="S74" s="195">
        <f>+'VALORES CIF Y FOB'!S73</f>
        <v>0</v>
      </c>
      <c r="T74" s="195">
        <f>+'VALORES CIF Y FOB'!T73</f>
        <v>0</v>
      </c>
      <c r="U74" s="195">
        <f>+'VALORES CIF Y FOB'!U73</f>
        <v>0</v>
      </c>
      <c r="V74" s="196"/>
      <c r="W74" s="197">
        <f>+'VALORES CIF Y FOB'!W73</f>
        <v>0</v>
      </c>
      <c r="X74" s="197">
        <f>+'VALORES CIF Y FOB'!X73</f>
        <v>2.7129322498932837E-2</v>
      </c>
      <c r="Y74" s="197">
        <f>+'VALORES CIF Y FOB'!Y73</f>
        <v>0</v>
      </c>
      <c r="Z74" s="197">
        <f>+'VALORES CIF Y FOB'!Z73</f>
        <v>0</v>
      </c>
      <c r="AA74" s="197">
        <f>+'VALORES CIF Y FOB'!AA73</f>
        <v>7.1667650301948049E-2</v>
      </c>
      <c r="AB74" s="195"/>
      <c r="AC74" s="197">
        <f>+'VALORES CIF Y FOB'!AC73</f>
        <v>0.24456113965176918</v>
      </c>
      <c r="AD74" s="197">
        <f>+'VALORES CIF Y FOB'!AD73</f>
        <v>7.0220554942015782E-3</v>
      </c>
      <c r="AE74" s="197">
        <f>+'VALORES CIF Y FOB'!AE73</f>
        <v>2.5660911477898805E-2</v>
      </c>
      <c r="AF74" s="197">
        <f>+'VALORES CIF Y FOB'!AF73</f>
        <v>0.15153612548502618</v>
      </c>
      <c r="AG74" s="196"/>
      <c r="AH74" s="198">
        <f t="shared" si="15"/>
        <v>1.06451132</v>
      </c>
      <c r="AI74" s="198">
        <f t="shared" si="16"/>
        <v>602.91999999999996</v>
      </c>
      <c r="AJ74" s="198">
        <f t="shared" si="17"/>
        <v>641.81516505439993</v>
      </c>
      <c r="AK74" s="199"/>
      <c r="AL74" s="200">
        <v>1</v>
      </c>
      <c r="AM74" s="281">
        <f>+IF(OR(P74="IMPORTABLE",P74="AMBOS"),((1/((1+AA74+Z74)*(1+W74+X74)))*(('VALORES CIF Y FOB'!BC73/AI74))),"-")</f>
        <v>1.2035974852488744</v>
      </c>
      <c r="AN74" s="281">
        <f t="shared" si="18"/>
        <v>0</v>
      </c>
      <c r="AO74" s="281">
        <v>1</v>
      </c>
      <c r="AP74" s="281" t="str">
        <f>+IF(OR(P74="EXPORTABLE",P74="AMBOS"),(1/((1-Y74-Z74)))*(('VALORES CIF Y FOB'!BI73/AI74)),"-")</f>
        <v>-</v>
      </c>
      <c r="AQ74" s="281">
        <f t="shared" si="19"/>
        <v>0</v>
      </c>
      <c r="AR74" s="281">
        <v>1</v>
      </c>
      <c r="AS74" s="281">
        <f>+IF(OR(P74="IMPORTABLE",P74="AMBOS"),(1/((1+AC74)*(1+AA74+Z74)*(1+W74+X74)))*('VALORES CIF Y FOB'!BF73/AI74)*(1),"-")</f>
        <v>0.94714606051959915</v>
      </c>
      <c r="AT74" s="281"/>
      <c r="AU74" s="281">
        <v>1</v>
      </c>
      <c r="AV74" s="281" t="str">
        <f>+IF(OR(P74="EXPORTABLE",P74="AMBOS"),(1/((1-AD74)*(1-Y74-Z74)))*('VALORES CIF Y FOB'!BL73/AI74)*(1),"-")</f>
        <v>-</v>
      </c>
      <c r="AW74" s="201"/>
      <c r="AX74" s="201">
        <v>1</v>
      </c>
      <c r="AY74" s="201" t="str">
        <f t="shared" si="12"/>
        <v>-</v>
      </c>
      <c r="AZ74" s="202">
        <f t="shared" si="20"/>
        <v>0</v>
      </c>
      <c r="BA74" s="203">
        <v>1</v>
      </c>
      <c r="BB74" s="282">
        <f>+IF(OR(P74="IMPORTABLE",P74="AMBOS"),(1/((1+AC74)*(1+AA74+Z74)*(1+W74+X74)))*(('VALORES CIF Y FOB'!AM73/AI74)),"-")</f>
        <v>0.95556932755341384</v>
      </c>
      <c r="BC74" s="282">
        <f t="shared" si="21"/>
        <v>0.8976600902218812</v>
      </c>
      <c r="BD74" s="282"/>
      <c r="BE74" s="282">
        <v>1</v>
      </c>
      <c r="BF74" s="282" t="str">
        <f>+IF(OR(P74="EXPORTABLE",P74="AMBOS"),(1/((1-AD74)*(1-Y74-Z74)))*(('VALORES CIF Y FOB'!AU73/AI74)),"-")</f>
        <v>-</v>
      </c>
      <c r="BG74" s="282" t="str">
        <f t="shared" si="22"/>
        <v>-</v>
      </c>
      <c r="BH74" s="282"/>
      <c r="BI74" s="282">
        <v>1</v>
      </c>
      <c r="BJ74" s="282">
        <f>+IF(OR(P74="IMPORTABLE",P74="AMBOS"),(1/((1+AC74)*(1+AA74+Z74)*(1+W74+X74)))*('VALORES CIF Y FOB'!AQ73/AI74),"-")</f>
        <v>0.93683791223369484</v>
      </c>
      <c r="BK74" s="282">
        <f t="shared" si="23"/>
        <v>0.88006383270183997</v>
      </c>
      <c r="BL74" s="282"/>
      <c r="BM74" s="282">
        <v>1</v>
      </c>
      <c r="BN74" s="282" t="str">
        <f>+IF(OR(P74="EXPORTABLE",P74="AMBOS"),(1/((1-AD74)*(1-Y74-Z74)))*('VALORES CIF Y FOB'!AY73/AI74),"-")</f>
        <v>-</v>
      </c>
      <c r="BO74" s="203" t="str">
        <f t="shared" si="24"/>
        <v>-</v>
      </c>
      <c r="BP74" s="204"/>
      <c r="BQ74" s="205">
        <v>1</v>
      </c>
      <c r="BR74" s="285" t="str">
        <f t="shared" si="14"/>
        <v>-</v>
      </c>
      <c r="BS74" s="109"/>
    </row>
    <row r="75" spans="1:71" ht="18" x14ac:dyDescent="0.2">
      <c r="A75" s="188" t="str">
        <f>+'VALORES CIF Y FOB'!A74</f>
        <v>Calzado</v>
      </c>
      <c r="B75" s="189" t="str">
        <f>+'VALORES CIF Y FOB'!B74</f>
        <v>NP069</v>
      </c>
      <c r="C75" s="190"/>
      <c r="D75" s="191">
        <f>+'VALORES CIF Y FOB'!D74</f>
        <v>66279.851571336942</v>
      </c>
      <c r="E75" s="192">
        <f>+'VALORES CIF Y FOB'!E74</f>
        <v>0.94971543554485149</v>
      </c>
      <c r="F75" s="192">
        <f>+'VALORES CIF Y FOB'!F74</f>
        <v>4.8872670269783716E-3</v>
      </c>
      <c r="G75" s="192">
        <f>+'VALORES CIF Y FOB'!G74</f>
        <v>9.4071404939155539E-3</v>
      </c>
      <c r="H75" s="192">
        <f>+'VALORES CIF Y FOB'!H74</f>
        <v>0.18707809435848366</v>
      </c>
      <c r="I75" s="192">
        <f>+'VALORES CIF Y FOB'!I74</f>
        <v>-0.94030829505093594</v>
      </c>
      <c r="J75" s="191" t="str">
        <f>+'VALORES CIF Y FOB'!J74</f>
        <v>IMPORTABLE</v>
      </c>
      <c r="K75" s="191" t="str">
        <f>+'VALORES CIF Y FOB'!K74</f>
        <v>No transable</v>
      </c>
      <c r="L75" s="191">
        <f>+'VALORES CIF Y FOB'!L74</f>
        <v>1</v>
      </c>
      <c r="M75" s="191" t="str">
        <f>+'VALORES CIF Y FOB'!M74</f>
        <v>Transable</v>
      </c>
      <c r="N75" s="191">
        <f>+'VALORES CIF Y FOB'!N74</f>
        <v>0</v>
      </c>
      <c r="O75" s="193" t="str">
        <f>+'VALORES CIF Y FOB'!O74</f>
        <v>Transable</v>
      </c>
      <c r="P75" s="194" t="str">
        <f>+'VALORES CIF Y FOB'!P74</f>
        <v>IMPORTABLE</v>
      </c>
      <c r="Q75" s="194">
        <f>+'VALORES CIF Y FOB'!Q74</f>
        <v>0</v>
      </c>
      <c r="R75" s="195">
        <f>+'VALORES CIF Y FOB'!R74</f>
        <v>0</v>
      </c>
      <c r="S75" s="195">
        <f>+'VALORES CIF Y FOB'!S74</f>
        <v>0</v>
      </c>
      <c r="T75" s="195">
        <f>+'VALORES CIF Y FOB'!T74</f>
        <v>0</v>
      </c>
      <c r="U75" s="195">
        <f>+'VALORES CIF Y FOB'!U74</f>
        <v>0</v>
      </c>
      <c r="V75" s="196"/>
      <c r="W75" s="197">
        <f>+'VALORES CIF Y FOB'!W74</f>
        <v>0</v>
      </c>
      <c r="X75" s="197">
        <f>+'VALORES CIF Y FOB'!X74</f>
        <v>0.15873026024614006</v>
      </c>
      <c r="Y75" s="197">
        <f>+'VALORES CIF Y FOB'!Y74</f>
        <v>0</v>
      </c>
      <c r="Z75" s="197">
        <f>+'VALORES CIF Y FOB'!Z74</f>
        <v>0</v>
      </c>
      <c r="AA75" s="197">
        <f>+'VALORES CIF Y FOB'!AA74</f>
        <v>0.11977312168639494</v>
      </c>
      <c r="AB75" s="195"/>
      <c r="AC75" s="197">
        <f>+'VALORES CIF Y FOB'!AC74</f>
        <v>0.65412479788235689</v>
      </c>
      <c r="AD75" s="197">
        <f>+'VALORES CIF Y FOB'!AD74</f>
        <v>0.1535053127798495</v>
      </c>
      <c r="AE75" s="197">
        <f>+'VALORES CIF Y FOB'!AE74</f>
        <v>0.3360502107490303</v>
      </c>
      <c r="AF75" s="197">
        <f>+'VALORES CIF Y FOB'!AF74</f>
        <v>0.6381288943423683</v>
      </c>
      <c r="AG75" s="196"/>
      <c r="AH75" s="198">
        <f t="shared" si="15"/>
        <v>1.06451132</v>
      </c>
      <c r="AI75" s="198">
        <f t="shared" si="16"/>
        <v>602.91999999999996</v>
      </c>
      <c r="AJ75" s="198">
        <f t="shared" si="17"/>
        <v>641.81516505439993</v>
      </c>
      <c r="AK75" s="199"/>
      <c r="AL75" s="200">
        <v>1</v>
      </c>
      <c r="AM75" s="281">
        <f>+IF(OR(P75="IMPORTABLE",P75="AMBOS"),((1/((1+AA75+Z75)*(1+W75+X75)))*(('VALORES CIF Y FOB'!BC74/AI75))),"-")</f>
        <v>1.3570822465075529</v>
      </c>
      <c r="AN75" s="281">
        <f t="shared" si="18"/>
        <v>0</v>
      </c>
      <c r="AO75" s="281">
        <v>1</v>
      </c>
      <c r="AP75" s="281" t="str">
        <f>+IF(OR(P75="EXPORTABLE",P75="AMBOS"),(1/((1-Y75-Z75)))*(('VALORES CIF Y FOB'!BI74/AI75)),"-")</f>
        <v>-</v>
      </c>
      <c r="AQ75" s="281">
        <f t="shared" si="19"/>
        <v>0</v>
      </c>
      <c r="AR75" s="281">
        <v>1</v>
      </c>
      <c r="AS75" s="281">
        <f>+IF(OR(P75="IMPORTABLE",P75="AMBOS"),(1/((1+AC75)*(1+AA75+Z75)*(1+W75+X75)))*('VALORES CIF Y FOB'!BF74/AI75)*(1),"-")</f>
        <v>0.65374685251123654</v>
      </c>
      <c r="AT75" s="281"/>
      <c r="AU75" s="281">
        <v>1</v>
      </c>
      <c r="AV75" s="281" t="str">
        <f>+IF(OR(P75="EXPORTABLE",P75="AMBOS"),(1/((1-AD75)*(1-Y75-Z75)))*('VALORES CIF Y FOB'!BL74/AI75)*(1),"-")</f>
        <v>-</v>
      </c>
      <c r="AW75" s="201"/>
      <c r="AX75" s="201">
        <v>1</v>
      </c>
      <c r="AY75" s="201" t="str">
        <f t="shared" si="12"/>
        <v>-</v>
      </c>
      <c r="AZ75" s="202">
        <f t="shared" si="20"/>
        <v>0</v>
      </c>
      <c r="BA75" s="203">
        <v>1</v>
      </c>
      <c r="BB75" s="282">
        <f>+IF(OR(P75="IMPORTABLE",P75="AMBOS"),(1/((1+AC75)*(1+AA75+Z75)*(1+W75+X75)))*(('VALORES CIF Y FOB'!AM74/AI75)),"-")</f>
        <v>0.80076166612537658</v>
      </c>
      <c r="BC75" s="282">
        <f t="shared" si="21"/>
        <v>0.75223405433149992</v>
      </c>
      <c r="BD75" s="282"/>
      <c r="BE75" s="282">
        <v>1</v>
      </c>
      <c r="BF75" s="282" t="str">
        <f>+IF(OR(P75="EXPORTABLE",P75="AMBOS"),(1/((1-AD75)*(1-Y75-Z75)))*(('VALORES CIF Y FOB'!AU74/AI75)),"-")</f>
        <v>-</v>
      </c>
      <c r="BG75" s="282" t="str">
        <f t="shared" si="22"/>
        <v>-</v>
      </c>
      <c r="BH75" s="282"/>
      <c r="BI75" s="282">
        <v>1</v>
      </c>
      <c r="BJ75" s="282">
        <f>+IF(OR(P75="IMPORTABLE",P75="AMBOS"),(1/((1+AC75)*(1+AA75+Z75)*(1+W75+X75)))*('VALORES CIF Y FOB'!AQ74/AI75),"-")</f>
        <v>0.64418627249711502</v>
      </c>
      <c r="BK75" s="282">
        <f t="shared" si="23"/>
        <v>0.60514741402384997</v>
      </c>
      <c r="BL75" s="282"/>
      <c r="BM75" s="282">
        <v>1</v>
      </c>
      <c r="BN75" s="282" t="str">
        <f>+IF(OR(P75="EXPORTABLE",P75="AMBOS"),(1/((1-AD75)*(1-Y75-Z75)))*('VALORES CIF Y FOB'!AY74/AI75),"-")</f>
        <v>-</v>
      </c>
      <c r="BO75" s="203" t="str">
        <f t="shared" si="24"/>
        <v>-</v>
      </c>
      <c r="BP75" s="204"/>
      <c r="BQ75" s="205">
        <v>1</v>
      </c>
      <c r="BR75" s="285" t="str">
        <f t="shared" si="14"/>
        <v>-</v>
      </c>
      <c r="BS75" s="109"/>
    </row>
    <row r="76" spans="1:71" ht="18" x14ac:dyDescent="0.2">
      <c r="A76" s="188" t="str">
        <f>+'VALORES CIF Y FOB'!A75</f>
        <v>Madera y corcho, productos de madera y corcho, excepto muebles; artículos de paja y materiales trenzables</v>
      </c>
      <c r="B76" s="189" t="str">
        <f>+'VALORES CIF Y FOB'!B75</f>
        <v>NP070</v>
      </c>
      <c r="C76" s="190"/>
      <c r="D76" s="191">
        <f>+'VALORES CIF Y FOB'!D75</f>
        <v>15803.92412639877</v>
      </c>
      <c r="E76" s="192">
        <f>+'VALORES CIF Y FOB'!E75</f>
        <v>0.34029225979591166</v>
      </c>
      <c r="F76" s="192">
        <f>+'VALORES CIF Y FOB'!F75</f>
        <v>0.3279356503267965</v>
      </c>
      <c r="G76" s="192">
        <f>+'VALORES CIF Y FOB'!G75</f>
        <v>0.17285999266883237</v>
      </c>
      <c r="H76" s="192">
        <f>+'VALORES CIF Y FOB'!H75</f>
        <v>0.26202510920268429</v>
      </c>
      <c r="I76" s="192">
        <f>+'VALORES CIF Y FOB'!I75</f>
        <v>-0.16743226712707926</v>
      </c>
      <c r="J76" s="191" t="str">
        <f>+'VALORES CIF Y FOB'!J75</f>
        <v>IMPORTABLE</v>
      </c>
      <c r="K76" s="191" t="str">
        <f>+'VALORES CIF Y FOB'!K75</f>
        <v>No transable</v>
      </c>
      <c r="L76" s="191">
        <f>+'VALORES CIF Y FOB'!L75</f>
        <v>1</v>
      </c>
      <c r="M76" s="191" t="str">
        <f>+'VALORES CIF Y FOB'!M75</f>
        <v>Transable</v>
      </c>
      <c r="N76" s="191">
        <f>+'VALORES CIF Y FOB'!N75</f>
        <v>0</v>
      </c>
      <c r="O76" s="193" t="str">
        <f>+'VALORES CIF Y FOB'!O75</f>
        <v>Transable</v>
      </c>
      <c r="P76" s="194" t="str">
        <f>+'VALORES CIF Y FOB'!P75</f>
        <v>IMPORTABLE</v>
      </c>
      <c r="Q76" s="194">
        <f>+'VALORES CIF Y FOB'!Q75</f>
        <v>0</v>
      </c>
      <c r="R76" s="195">
        <f>+'VALORES CIF Y FOB'!R75</f>
        <v>0</v>
      </c>
      <c r="S76" s="195">
        <f>+'VALORES CIF Y FOB'!S75</f>
        <v>0</v>
      </c>
      <c r="T76" s="195">
        <f>+'VALORES CIF Y FOB'!T75</f>
        <v>0</v>
      </c>
      <c r="U76" s="195">
        <f>+'VALORES CIF Y FOB'!U75</f>
        <v>0</v>
      </c>
      <c r="V76" s="196"/>
      <c r="W76" s="197">
        <f>+'VALORES CIF Y FOB'!W75</f>
        <v>0</v>
      </c>
      <c r="X76" s="197">
        <f>+'VALORES CIF Y FOB'!X75</f>
        <v>3.1655968904303701E-2</v>
      </c>
      <c r="Y76" s="197">
        <f>+'VALORES CIF Y FOB'!Y75</f>
        <v>0</v>
      </c>
      <c r="Z76" s="197">
        <f>+'VALORES CIF Y FOB'!Z75</f>
        <v>0</v>
      </c>
      <c r="AA76" s="197">
        <f>+'VALORES CIF Y FOB'!AA75</f>
        <v>6.4347598213421994E-2</v>
      </c>
      <c r="AB76" s="195"/>
      <c r="AC76" s="197">
        <f>+'VALORES CIF Y FOB'!AC75</f>
        <v>0.34625896064691647</v>
      </c>
      <c r="AD76" s="197">
        <f>+'VALORES CIF Y FOB'!AD75</f>
        <v>0.17008775233460471</v>
      </c>
      <c r="AE76" s="197">
        <f>+'VALORES CIF Y FOB'!AE75</f>
        <v>0.1141967322731261</v>
      </c>
      <c r="AF76" s="197">
        <f>+'VALORES CIF Y FOB'!AF75</f>
        <v>0.19316597922210746</v>
      </c>
      <c r="AG76" s="196"/>
      <c r="AH76" s="198">
        <f t="shared" si="15"/>
        <v>1.06451132</v>
      </c>
      <c r="AI76" s="198">
        <f t="shared" si="16"/>
        <v>602.91999999999996</v>
      </c>
      <c r="AJ76" s="198">
        <f t="shared" si="17"/>
        <v>641.81516505439993</v>
      </c>
      <c r="AK76" s="199"/>
      <c r="AL76" s="200">
        <v>1</v>
      </c>
      <c r="AM76" s="281">
        <f>+IF(OR(P76="IMPORTABLE",P76="AMBOS"),((1/((1+AA76+Z76)*(1+W76+X76)))*(('VALORES CIF Y FOB'!BC75/AI76))),"-")</f>
        <v>1.3051502512859445</v>
      </c>
      <c r="AN76" s="281">
        <f t="shared" si="18"/>
        <v>0</v>
      </c>
      <c r="AO76" s="281">
        <v>1</v>
      </c>
      <c r="AP76" s="281" t="str">
        <f>+IF(OR(P76="EXPORTABLE",P76="AMBOS"),(1/((1-Y76-Z76)))*(('VALORES CIF Y FOB'!BI75/AI76)),"-")</f>
        <v>-</v>
      </c>
      <c r="AQ76" s="281">
        <f t="shared" si="19"/>
        <v>0</v>
      </c>
      <c r="AR76" s="281">
        <v>1</v>
      </c>
      <c r="AS76" s="281">
        <f>+IF(OR(P76="IMPORTABLE",P76="AMBOS"),(1/((1+AC76)*(1+AA76+Z76)*(1+W76+X76)))*('VALORES CIF Y FOB'!BF75/AI76)*(1),"-")</f>
        <v>0.88722943344991789</v>
      </c>
      <c r="AT76" s="281"/>
      <c r="AU76" s="281">
        <v>1</v>
      </c>
      <c r="AV76" s="281" t="str">
        <f>+IF(OR(P76="EXPORTABLE",P76="AMBOS"),(1/((1-AD76)*(1-Y76-Z76)))*('VALORES CIF Y FOB'!BL75/AI76)*(1),"-")</f>
        <v>-</v>
      </c>
      <c r="AW76" s="201"/>
      <c r="AX76" s="201">
        <v>1</v>
      </c>
      <c r="AY76" s="201" t="str">
        <f t="shared" si="12"/>
        <v>-</v>
      </c>
      <c r="AZ76" s="202">
        <f t="shared" si="20"/>
        <v>0</v>
      </c>
      <c r="BA76" s="203">
        <v>1</v>
      </c>
      <c r="BB76" s="282">
        <f>+IF(OR(P76="IMPORTABLE",P76="AMBOS"),(1/((1+AC76)*(1+AA76+Z76)*(1+W76+X76)))*(('VALORES CIF Y FOB'!AM75/AI76)),"-")</f>
        <v>0.95435359881742121</v>
      </c>
      <c r="BC76" s="282">
        <f t="shared" si="21"/>
        <v>0.89651803685603004</v>
      </c>
      <c r="BD76" s="282"/>
      <c r="BE76" s="282">
        <v>1</v>
      </c>
      <c r="BF76" s="282" t="str">
        <f>+IF(OR(P76="EXPORTABLE",P76="AMBOS"),(1/((1-AD76)*(1-Y76-Z76)))*(('VALORES CIF Y FOB'!AU75/AI76)),"-")</f>
        <v>-</v>
      </c>
      <c r="BG76" s="282" t="str">
        <f t="shared" si="22"/>
        <v>-</v>
      </c>
      <c r="BH76" s="282"/>
      <c r="BI76" s="282">
        <v>1</v>
      </c>
      <c r="BJ76" s="282">
        <f>+IF(OR(P76="IMPORTABLE",P76="AMBOS"),(1/((1+AC76)*(1+AA76+Z76)*(1+W76+X76)))*('VALORES CIF Y FOB'!AQ75/AI76),"-")</f>
        <v>0.87710213987112684</v>
      </c>
      <c r="BK76" s="282">
        <f t="shared" si="23"/>
        <v>0.82394815667261001</v>
      </c>
      <c r="BL76" s="282"/>
      <c r="BM76" s="282">
        <v>1</v>
      </c>
      <c r="BN76" s="282" t="str">
        <f>+IF(OR(P76="EXPORTABLE",P76="AMBOS"),(1/((1-AD76)*(1-Y76-Z76)))*('VALORES CIF Y FOB'!AY75/AI76),"-")</f>
        <v>-</v>
      </c>
      <c r="BO76" s="203" t="str">
        <f t="shared" si="24"/>
        <v>-</v>
      </c>
      <c r="BP76" s="204"/>
      <c r="BQ76" s="205">
        <v>1</v>
      </c>
      <c r="BR76" s="285" t="str">
        <f t="shared" si="14"/>
        <v>-</v>
      </c>
      <c r="BS76" s="109"/>
    </row>
    <row r="77" spans="1:71" ht="18" x14ac:dyDescent="0.2">
      <c r="A77" s="188" t="str">
        <f>+'VALORES CIF Y FOB'!A76</f>
        <v>Papel y productos de papel</v>
      </c>
      <c r="B77" s="189" t="str">
        <f>+'VALORES CIF Y FOB'!B76</f>
        <v>NP071</v>
      </c>
      <c r="C77" s="190"/>
      <c r="D77" s="191">
        <f>+'VALORES CIF Y FOB'!D76</f>
        <v>201873.62194691875</v>
      </c>
      <c r="E77" s="192">
        <f>+'VALORES CIF Y FOB'!E76</f>
        <v>0.49588085317618635</v>
      </c>
      <c r="F77" s="192">
        <f>+'VALORES CIF Y FOB'!F76</f>
        <v>0.4173076683706865</v>
      </c>
      <c r="G77" s="192">
        <f>+'VALORES CIF Y FOB'!G76</f>
        <v>0.16182021467374735</v>
      </c>
      <c r="H77" s="192">
        <f>+'VALORES CIF Y FOB'!H76</f>
        <v>0.32099597028458521</v>
      </c>
      <c r="I77" s="192">
        <f>+'VALORES CIF Y FOB'!I76</f>
        <v>-0.334060638502439</v>
      </c>
      <c r="J77" s="191" t="str">
        <f>+'VALORES CIF Y FOB'!J76</f>
        <v>IMPORTABLE</v>
      </c>
      <c r="K77" s="191" t="str">
        <f>+'VALORES CIF Y FOB'!K76</f>
        <v>Transable</v>
      </c>
      <c r="L77" s="191">
        <f>+'VALORES CIF Y FOB'!L76</f>
        <v>0</v>
      </c>
      <c r="M77" s="191" t="str">
        <f>+'VALORES CIF Y FOB'!M76</f>
        <v>Transable</v>
      </c>
      <c r="N77" s="191">
        <f>+'VALORES CIF Y FOB'!N76</f>
        <v>0</v>
      </c>
      <c r="O77" s="193" t="str">
        <f>+'VALORES CIF Y FOB'!O76</f>
        <v>Transable</v>
      </c>
      <c r="P77" s="194" t="str">
        <f>+'VALORES CIF Y FOB'!P76</f>
        <v>IMPORTABLE</v>
      </c>
      <c r="Q77" s="194">
        <f>+'VALORES CIF Y FOB'!Q76</f>
        <v>0</v>
      </c>
      <c r="R77" s="195">
        <f>+'VALORES CIF Y FOB'!R76</f>
        <v>0</v>
      </c>
      <c r="S77" s="195">
        <f>+'VALORES CIF Y FOB'!S76</f>
        <v>0</v>
      </c>
      <c r="T77" s="195">
        <f>+'VALORES CIF Y FOB'!T76</f>
        <v>0</v>
      </c>
      <c r="U77" s="195">
        <f>+'VALORES CIF Y FOB'!U76</f>
        <v>0</v>
      </c>
      <c r="V77" s="196"/>
      <c r="W77" s="197">
        <f>+'VALORES CIF Y FOB'!W76</f>
        <v>0</v>
      </c>
      <c r="X77" s="197">
        <f>+'VALORES CIF Y FOB'!X76</f>
        <v>9.1310497009078201E-3</v>
      </c>
      <c r="Y77" s="197">
        <f>+'VALORES CIF Y FOB'!Y76</f>
        <v>0</v>
      </c>
      <c r="Z77" s="197">
        <f>+'VALORES CIF Y FOB'!Z76</f>
        <v>0</v>
      </c>
      <c r="AA77" s="197">
        <f>+'VALORES CIF Y FOB'!AA76</f>
        <v>1.2120214653820337E-2</v>
      </c>
      <c r="AB77" s="195"/>
      <c r="AC77" s="197">
        <f>+'VALORES CIF Y FOB'!AC76</f>
        <v>0.14465159276526229</v>
      </c>
      <c r="AD77" s="197">
        <f>+'VALORES CIF Y FOB'!AD76</f>
        <v>0.10372640035408891</v>
      </c>
      <c r="AE77" s="197">
        <f>+'VALORES CIF Y FOB'!AE76</f>
        <v>0.13796629228984006</v>
      </c>
      <c r="AF77" s="197">
        <f>+'VALORES CIF Y FOB'!AF76</f>
        <v>0.14128139074800578</v>
      </c>
      <c r="AG77" s="196"/>
      <c r="AH77" s="198">
        <f t="shared" si="15"/>
        <v>1.06451132</v>
      </c>
      <c r="AI77" s="198">
        <f t="shared" si="16"/>
        <v>602.91999999999996</v>
      </c>
      <c r="AJ77" s="198">
        <f t="shared" si="17"/>
        <v>641.81516505439993</v>
      </c>
      <c r="AK77" s="199"/>
      <c r="AL77" s="200">
        <v>1</v>
      </c>
      <c r="AM77" s="281">
        <f>+IF(OR(P77="IMPORTABLE",P77="AMBOS"),((1/((1+AA77+Z77)*(1+W77+X77)))*(('VALORES CIF Y FOB'!BC76/AI77))),"-")</f>
        <v>1.1930095851746947</v>
      </c>
      <c r="AN77" s="281">
        <f t="shared" si="18"/>
        <v>0</v>
      </c>
      <c r="AO77" s="281">
        <v>1</v>
      </c>
      <c r="AP77" s="281" t="str">
        <f>+IF(OR(P77="EXPORTABLE",P77="AMBOS"),(1/((1-Y77-Z77)))*(('VALORES CIF Y FOB'!BI76/AI77)),"-")</f>
        <v>-</v>
      </c>
      <c r="AQ77" s="281">
        <f t="shared" si="19"/>
        <v>0</v>
      </c>
      <c r="AR77" s="281">
        <v>1</v>
      </c>
      <c r="AS77" s="281">
        <f>+IF(OR(P77="IMPORTABLE",P77="AMBOS"),(1/((1+AC77)*(1+AA77+Z77)*(1+W77+X77)))*('VALORES CIF Y FOB'!BF76/AI77)*(1),"-")</f>
        <v>0.91662358226082008</v>
      </c>
      <c r="AT77" s="281"/>
      <c r="AU77" s="281">
        <v>1</v>
      </c>
      <c r="AV77" s="281" t="str">
        <f>+IF(OR(P77="EXPORTABLE",P77="AMBOS"),(1/((1-AD77)*(1-Y77-Z77)))*('VALORES CIF Y FOB'!BL76/AI77)*(1),"-")</f>
        <v>-</v>
      </c>
      <c r="AW77" s="201"/>
      <c r="AX77" s="201">
        <v>1</v>
      </c>
      <c r="AY77" s="201" t="str">
        <f t="shared" si="12"/>
        <v>-</v>
      </c>
      <c r="AZ77" s="202">
        <f t="shared" si="20"/>
        <v>0</v>
      </c>
      <c r="BA77" s="203">
        <v>1</v>
      </c>
      <c r="BB77" s="282">
        <f>+IF(OR(P77="IMPORTABLE",P77="AMBOS"),(1/((1+AC77)*(1+AA77+Z77)*(1+W77+X77)))*(('VALORES CIF Y FOB'!AM76/AI77)),"-")</f>
        <v>1.0342650118287415</v>
      </c>
      <c r="BC77" s="282">
        <f t="shared" si="21"/>
        <v>0.97158667305552149</v>
      </c>
      <c r="BD77" s="282"/>
      <c r="BE77" s="282">
        <v>1</v>
      </c>
      <c r="BF77" s="282" t="str">
        <f>+IF(OR(P77="EXPORTABLE",P77="AMBOS"),(1/((1-AD77)*(1-Y77-Z77)))*(('VALORES CIF Y FOB'!AU76/AI77)),"-")</f>
        <v>-</v>
      </c>
      <c r="BG77" s="282" t="str">
        <f t="shared" si="22"/>
        <v>-</v>
      </c>
      <c r="BH77" s="282"/>
      <c r="BI77" s="282">
        <v>1</v>
      </c>
      <c r="BJ77" s="282">
        <f>+IF(OR(P77="IMPORTABLE",P77="AMBOS"),(1/((1+AC77)*(1+AA77+Z77)*(1+W77+X77)))*('VALORES CIF Y FOB'!AQ76/AI77),"-")</f>
        <v>0.91625468632116425</v>
      </c>
      <c r="BK77" s="282">
        <f t="shared" si="23"/>
        <v>0.8607279876752878</v>
      </c>
      <c r="BL77" s="282"/>
      <c r="BM77" s="282">
        <v>1</v>
      </c>
      <c r="BN77" s="282" t="str">
        <f>+IF(OR(P77="EXPORTABLE",P77="AMBOS"),(1/((1-AD77)*(1-Y77-Z77)))*('VALORES CIF Y FOB'!AY76/AI77),"-")</f>
        <v>-</v>
      </c>
      <c r="BO77" s="203" t="str">
        <f t="shared" si="24"/>
        <v>-</v>
      </c>
      <c r="BP77" s="204"/>
      <c r="BQ77" s="205">
        <v>1</v>
      </c>
      <c r="BR77" s="285" t="str">
        <f t="shared" si="14"/>
        <v>-</v>
      </c>
      <c r="BS77" s="109"/>
    </row>
    <row r="78" spans="1:71" ht="18" x14ac:dyDescent="0.2">
      <c r="A78" s="188" t="str">
        <f>+'VALORES CIF Y FOB'!A77</f>
        <v>Productos de la edición, impresión y grabaciones excepto de programas informáticos</v>
      </c>
      <c r="B78" s="189" t="str">
        <f>+'VALORES CIF Y FOB'!B77</f>
        <v>NP072</v>
      </c>
      <c r="C78" s="190"/>
      <c r="D78" s="191">
        <f>+'VALORES CIF Y FOB'!D77</f>
        <v>31581.941986522008</v>
      </c>
      <c r="E78" s="192">
        <f>+'VALORES CIF Y FOB'!E77</f>
        <v>0.22274447851452567</v>
      </c>
      <c r="F78" s="192">
        <f>+'VALORES CIF Y FOB'!F77</f>
        <v>5.4909739703370659E-2</v>
      </c>
      <c r="G78" s="192">
        <f>+'VALORES CIF Y FOB'!G77</f>
        <v>6.2326240261645897E-2</v>
      </c>
      <c r="H78" s="192">
        <f>+'VALORES CIF Y FOB'!H77</f>
        <v>8.0187581224935273E-2</v>
      </c>
      <c r="I78" s="192">
        <f>+'VALORES CIF Y FOB'!I77</f>
        <v>-0.16041823825287976</v>
      </c>
      <c r="J78" s="191" t="str">
        <f>+'VALORES CIF Y FOB'!J77</f>
        <v>IMPORTABLE</v>
      </c>
      <c r="K78" s="191" t="str">
        <f>+'VALORES CIF Y FOB'!K77</f>
        <v>No transable</v>
      </c>
      <c r="L78" s="191">
        <f>+'VALORES CIF Y FOB'!L77</f>
        <v>1</v>
      </c>
      <c r="M78" s="191" t="str">
        <f>+'VALORES CIF Y FOB'!M77</f>
        <v>Transable</v>
      </c>
      <c r="N78" s="191">
        <f>+'VALORES CIF Y FOB'!N77</f>
        <v>0</v>
      </c>
      <c r="O78" s="193" t="str">
        <f>+'VALORES CIF Y FOB'!O77</f>
        <v>Transable</v>
      </c>
      <c r="P78" s="194" t="str">
        <f>+'VALORES CIF Y FOB'!P77</f>
        <v>IMPORTABLE</v>
      </c>
      <c r="Q78" s="194">
        <f>+'VALORES CIF Y FOB'!Q77</f>
        <v>0</v>
      </c>
      <c r="R78" s="195">
        <f>+'VALORES CIF Y FOB'!R77</f>
        <v>0</v>
      </c>
      <c r="S78" s="195">
        <f>+'VALORES CIF Y FOB'!S77</f>
        <v>0</v>
      </c>
      <c r="T78" s="195">
        <f>+'VALORES CIF Y FOB'!T77</f>
        <v>0</v>
      </c>
      <c r="U78" s="195">
        <f>+'VALORES CIF Y FOB'!U77</f>
        <v>0</v>
      </c>
      <c r="V78" s="196"/>
      <c r="W78" s="197">
        <f>+'VALORES CIF Y FOB'!W77</f>
        <v>0</v>
      </c>
      <c r="X78" s="197">
        <f>+'VALORES CIF Y FOB'!X77</f>
        <v>1.8864534100533289E-2</v>
      </c>
      <c r="Y78" s="197">
        <f>+'VALORES CIF Y FOB'!Y77</f>
        <v>0</v>
      </c>
      <c r="Z78" s="197">
        <f>+'VALORES CIF Y FOB'!Z77</f>
        <v>0</v>
      </c>
      <c r="AA78" s="197">
        <f>+'VALORES CIF Y FOB'!AA77</f>
        <v>3.0856139374204627E-2</v>
      </c>
      <c r="AB78" s="195"/>
      <c r="AC78" s="197">
        <f>+'VALORES CIF Y FOB'!AC77</f>
        <v>0.38060274295720614</v>
      </c>
      <c r="AD78" s="197">
        <f>+'VALORES CIF Y FOB'!AD77</f>
        <v>5.8854360892760645E-2</v>
      </c>
      <c r="AE78" s="197">
        <f>+'VALORES CIF Y FOB'!AE77</f>
        <v>3.8053553950188182E-2</v>
      </c>
      <c r="AF78" s="197">
        <f>+'VALORES CIF Y FOB'!AF77</f>
        <v>0.114354709459683</v>
      </c>
      <c r="AG78" s="196"/>
      <c r="AH78" s="198">
        <f t="shared" si="15"/>
        <v>1.06451132</v>
      </c>
      <c r="AI78" s="198">
        <f t="shared" si="16"/>
        <v>602.91999999999996</v>
      </c>
      <c r="AJ78" s="198">
        <f t="shared" si="17"/>
        <v>641.81516505439993</v>
      </c>
      <c r="AK78" s="199"/>
      <c r="AL78" s="200">
        <v>1</v>
      </c>
      <c r="AM78" s="281">
        <f>+IF(OR(P78="IMPORTABLE",P78="AMBOS"),((1/((1+AA78+Z78)*(1+W78+X78)))*(('VALORES CIF Y FOB'!BC77/AI78))),"-")</f>
        <v>1.3992796211119873</v>
      </c>
      <c r="AN78" s="281">
        <f t="shared" si="18"/>
        <v>0</v>
      </c>
      <c r="AO78" s="281">
        <v>1</v>
      </c>
      <c r="AP78" s="281" t="str">
        <f>+IF(OR(P78="EXPORTABLE",P78="AMBOS"),(1/((1-Y78-Z78)))*(('VALORES CIF Y FOB'!BI77/AI78)),"-")</f>
        <v>-</v>
      </c>
      <c r="AQ78" s="281">
        <f t="shared" si="19"/>
        <v>0</v>
      </c>
      <c r="AR78" s="281">
        <v>1</v>
      </c>
      <c r="AS78" s="281">
        <f>+IF(OR(P78="IMPORTABLE",P78="AMBOS"),(1/((1+AC78)*(1+AA78+Z78)*(1+W78+X78)))*('VALORES CIF Y FOB'!BF77/AI78)*(1),"-")</f>
        <v>0.98559218667582293</v>
      </c>
      <c r="AT78" s="281"/>
      <c r="AU78" s="281">
        <v>1</v>
      </c>
      <c r="AV78" s="281" t="str">
        <f>+IF(OR(P78="EXPORTABLE",P78="AMBOS"),(1/((1-AD78)*(1-Y78-Z78)))*('VALORES CIF Y FOB'!BL77/AI78)*(1),"-")</f>
        <v>-</v>
      </c>
      <c r="AW78" s="201"/>
      <c r="AX78" s="201">
        <v>1</v>
      </c>
      <c r="AY78" s="201" t="str">
        <f t="shared" si="12"/>
        <v>-</v>
      </c>
      <c r="AZ78" s="202">
        <f t="shared" si="20"/>
        <v>0</v>
      </c>
      <c r="BA78" s="203">
        <v>1</v>
      </c>
      <c r="BB78" s="282">
        <f>+IF(OR(P78="IMPORTABLE",P78="AMBOS"),(1/((1+AC78)*(1+AA78+Z78)*(1+W78+X78)))*(('VALORES CIF Y FOB'!AM77/AI78)),"-")</f>
        <v>0.99659542381366895</v>
      </c>
      <c r="BC78" s="282">
        <f t="shared" si="21"/>
        <v>0.93619993051240535</v>
      </c>
      <c r="BD78" s="282"/>
      <c r="BE78" s="282">
        <v>1</v>
      </c>
      <c r="BF78" s="282" t="str">
        <f>+IF(OR(P78="EXPORTABLE",P78="AMBOS"),(1/((1-AD78)*(1-Y78-Z78)))*(('VALORES CIF Y FOB'!AU77/AI78)),"-")</f>
        <v>-</v>
      </c>
      <c r="BG78" s="282" t="str">
        <f t="shared" si="22"/>
        <v>-</v>
      </c>
      <c r="BH78" s="282"/>
      <c r="BI78" s="282">
        <v>1</v>
      </c>
      <c r="BJ78" s="282">
        <f>+IF(OR(P78="IMPORTABLE",P78="AMBOS"),(1/((1+AC78)*(1+AA78+Z78)*(1+W78+X78)))*('VALORES CIF Y FOB'!AQ77/AI78),"-")</f>
        <v>0.97035251420624424</v>
      </c>
      <c r="BK78" s="282">
        <f t="shared" si="23"/>
        <v>0.91154738890540343</v>
      </c>
      <c r="BL78" s="282"/>
      <c r="BM78" s="282">
        <v>1</v>
      </c>
      <c r="BN78" s="282" t="str">
        <f>+IF(OR(P78="EXPORTABLE",P78="AMBOS"),(1/((1-AD78)*(1-Y78-Z78)))*('VALORES CIF Y FOB'!AY77/AI78),"-")</f>
        <v>-</v>
      </c>
      <c r="BO78" s="203" t="str">
        <f t="shared" si="24"/>
        <v>-</v>
      </c>
      <c r="BP78" s="204"/>
      <c r="BQ78" s="205">
        <v>1</v>
      </c>
      <c r="BR78" s="285" t="str">
        <f t="shared" si="14"/>
        <v>-</v>
      </c>
      <c r="BS78" s="109"/>
    </row>
    <row r="79" spans="1:71" ht="18" x14ac:dyDescent="0.2">
      <c r="A79" s="188" t="str">
        <f>+'VALORES CIF Y FOB'!A78</f>
        <v>Gasolina</v>
      </c>
      <c r="B79" s="189" t="str">
        <f>+'VALORES CIF Y FOB'!B78</f>
        <v>NP073</v>
      </c>
      <c r="C79" s="190"/>
      <c r="D79" s="191">
        <f>+'VALORES CIF Y FOB'!D78</f>
        <v>461796.55961156503</v>
      </c>
      <c r="E79" s="192">
        <f>+'VALORES CIF Y FOB'!E78</f>
        <v>0.58355252761647947</v>
      </c>
      <c r="F79" s="192">
        <f>+'VALORES CIF Y FOB'!F78</f>
        <v>0.17700143740164984</v>
      </c>
      <c r="G79" s="192">
        <f>+'VALORES CIF Y FOB'!G78</f>
        <v>2.3939943654099363E-2</v>
      </c>
      <c r="H79" s="192">
        <f>+'VALORES CIF Y FOB'!H78</f>
        <v>5.7486106271890797E-2</v>
      </c>
      <c r="I79" s="192">
        <f>+'VALORES CIF Y FOB'!I78</f>
        <v>-0.55961258396238012</v>
      </c>
      <c r="J79" s="191" t="str">
        <f>+'VALORES CIF Y FOB'!J78</f>
        <v>IMPORTABLE</v>
      </c>
      <c r="K79" s="191" t="str">
        <f>+'VALORES CIF Y FOB'!K78</f>
        <v>No transable</v>
      </c>
      <c r="L79" s="191">
        <f>+'VALORES CIF Y FOB'!L78</f>
        <v>1</v>
      </c>
      <c r="M79" s="191" t="str">
        <f>+'VALORES CIF Y FOB'!M78</f>
        <v>Transable</v>
      </c>
      <c r="N79" s="191">
        <f>+'VALORES CIF Y FOB'!N78</f>
        <v>0</v>
      </c>
      <c r="O79" s="193" t="str">
        <f>+'VALORES CIF Y FOB'!O78</f>
        <v>Transable</v>
      </c>
      <c r="P79" s="194" t="str">
        <f>+'VALORES CIF Y FOB'!P78</f>
        <v>IMPORTABLE</v>
      </c>
      <c r="Q79" s="194">
        <f>+'VALORES CIF Y FOB'!Q78</f>
        <v>0</v>
      </c>
      <c r="R79" s="195">
        <f>+'VALORES CIF Y FOB'!R78</f>
        <v>0</v>
      </c>
      <c r="S79" s="195">
        <f>+'VALORES CIF Y FOB'!S78</f>
        <v>0</v>
      </c>
      <c r="T79" s="195">
        <f>+'VALORES CIF Y FOB'!T78</f>
        <v>0</v>
      </c>
      <c r="U79" s="195">
        <f>+'VALORES CIF Y FOB'!U78</f>
        <v>0</v>
      </c>
      <c r="V79" s="196"/>
      <c r="W79" s="197">
        <f>+'VALORES CIF Y FOB'!W78</f>
        <v>0.14491515679893441</v>
      </c>
      <c r="X79" s="197">
        <f>+'VALORES CIF Y FOB'!X78</f>
        <v>0</v>
      </c>
      <c r="Y79" s="197">
        <f>+'VALORES CIF Y FOB'!Y78</f>
        <v>0</v>
      </c>
      <c r="Z79" s="197">
        <f>+'VALORES CIF Y FOB'!Z78</f>
        <v>0</v>
      </c>
      <c r="AA79" s="197">
        <f>+'VALORES CIF Y FOB'!AA78</f>
        <v>0.19852999885644534</v>
      </c>
      <c r="AB79" s="195"/>
      <c r="AC79" s="197">
        <f>+'VALORES CIF Y FOB'!AC78</f>
        <v>0.14410497250075258</v>
      </c>
      <c r="AD79" s="197">
        <f>+'VALORES CIF Y FOB'!AD78</f>
        <v>0.16836757764769156</v>
      </c>
      <c r="AE79" s="197">
        <f>+'VALORES CIF Y FOB'!AE78</f>
        <v>0.14529874295843515</v>
      </c>
      <c r="AF79" s="197">
        <f>+'VALORES CIF Y FOB'!AF78</f>
        <v>0.14556165542183686</v>
      </c>
      <c r="AG79" s="196"/>
      <c r="AH79" s="198">
        <f t="shared" si="15"/>
        <v>1.06451132</v>
      </c>
      <c r="AI79" s="198">
        <f t="shared" si="16"/>
        <v>602.91999999999996</v>
      </c>
      <c r="AJ79" s="198">
        <f t="shared" si="17"/>
        <v>641.81516505439993</v>
      </c>
      <c r="AK79" s="199"/>
      <c r="AL79" s="200">
        <v>1</v>
      </c>
      <c r="AM79" s="281">
        <f>+IF(OR(P79="IMPORTABLE",P79="AMBOS"),((1/((1+AA79+Z79)*(1+W79+X79)))*(('VALORES CIF Y FOB'!BC78/AI79))),"-")</f>
        <v>0.88755227941280823</v>
      </c>
      <c r="AN79" s="281">
        <f t="shared" si="18"/>
        <v>0</v>
      </c>
      <c r="AO79" s="281">
        <v>1</v>
      </c>
      <c r="AP79" s="281" t="str">
        <f>+IF(OR(P79="EXPORTABLE",P79="AMBOS"),(1/((1-Y79-Z79)))*(('VALORES CIF Y FOB'!BI78/AI79)),"-")</f>
        <v>-</v>
      </c>
      <c r="AQ79" s="281">
        <f t="shared" si="19"/>
        <v>0</v>
      </c>
      <c r="AR79" s="281">
        <v>1</v>
      </c>
      <c r="AS79" s="281">
        <f>+IF(OR(P79="IMPORTABLE",P79="AMBOS"),(1/((1+AC79)*(1+AA79+Z79)*(1+W79+X79)))*('VALORES CIF Y FOB'!BF78/AI79)*(1),"-")</f>
        <v>0.67724130796306758</v>
      </c>
      <c r="AT79" s="281"/>
      <c r="AU79" s="281">
        <v>1</v>
      </c>
      <c r="AV79" s="281" t="str">
        <f>+IF(OR(P79="EXPORTABLE",P79="AMBOS"),(1/((1-AD79)*(1-Y79-Z79)))*('VALORES CIF Y FOB'!BL78/AI79)*(1),"-")</f>
        <v>-</v>
      </c>
      <c r="AW79" s="201"/>
      <c r="AX79" s="201">
        <v>1</v>
      </c>
      <c r="AY79" s="201" t="str">
        <f t="shared" si="12"/>
        <v>-</v>
      </c>
      <c r="AZ79" s="202">
        <f t="shared" si="20"/>
        <v>0</v>
      </c>
      <c r="BA79" s="203">
        <v>1</v>
      </c>
      <c r="BB79" s="282">
        <f>+IF(OR(P79="IMPORTABLE",P79="AMBOS"),(1/((1+AC79)*(1+AA79+Z79)*(1+W79+X79)))*(('VALORES CIF Y FOB'!AM78/AI79)),"-")</f>
        <v>0.76983979601258756</v>
      </c>
      <c r="BC79" s="282">
        <f t="shared" si="21"/>
        <v>0.72318610572651087</v>
      </c>
      <c r="BD79" s="282"/>
      <c r="BE79" s="282">
        <v>1</v>
      </c>
      <c r="BF79" s="282" t="str">
        <f>+IF(OR(P79="EXPORTABLE",P79="AMBOS"),(1/((1-AD79)*(1-Y79-Z79)))*(('VALORES CIF Y FOB'!AU78/AI79)),"-")</f>
        <v>-</v>
      </c>
      <c r="BG79" s="282" t="str">
        <f t="shared" si="22"/>
        <v>-</v>
      </c>
      <c r="BH79" s="282"/>
      <c r="BI79" s="282">
        <v>1</v>
      </c>
      <c r="BJ79" s="282">
        <f>+IF(OR(P79="IMPORTABLE",P79="AMBOS"),(1/((1+AC79)*(1+AA79+Z79)*(1+W79+X79)))*('VALORES CIF Y FOB'!AQ78/AI79),"-")</f>
        <v>0.67729036131270959</v>
      </c>
      <c r="BK79" s="282">
        <f t="shared" si="23"/>
        <v>0.63624533491359159</v>
      </c>
      <c r="BL79" s="282"/>
      <c r="BM79" s="282">
        <v>1</v>
      </c>
      <c r="BN79" s="282" t="str">
        <f>+IF(OR(P79="EXPORTABLE",P79="AMBOS"),(1/((1-AD79)*(1-Y79-Z79)))*('VALORES CIF Y FOB'!AY78/AI79),"-")</f>
        <v>-</v>
      </c>
      <c r="BO79" s="203" t="str">
        <f t="shared" si="24"/>
        <v>-</v>
      </c>
      <c r="BP79" s="204"/>
      <c r="BQ79" s="205">
        <v>1</v>
      </c>
      <c r="BR79" s="285" t="str">
        <f t="shared" si="14"/>
        <v>-</v>
      </c>
      <c r="BS79" s="109"/>
    </row>
    <row r="80" spans="1:71" ht="18" x14ac:dyDescent="0.2">
      <c r="A80" s="188" t="str">
        <f>+'VALORES CIF Y FOB'!A79</f>
        <v>Diesel</v>
      </c>
      <c r="B80" s="189" t="str">
        <f>+'VALORES CIF Y FOB'!B79</f>
        <v>NP074</v>
      </c>
      <c r="C80" s="190"/>
      <c r="D80" s="191">
        <f>+'VALORES CIF Y FOB'!D79</f>
        <v>413441.64213631954</v>
      </c>
      <c r="E80" s="192">
        <f>+'VALORES CIF Y FOB'!E79</f>
        <v>0.66896697596039156</v>
      </c>
      <c r="F80" s="192">
        <f>+'VALORES CIF Y FOB'!F79</f>
        <v>0.48381739209298824</v>
      </c>
      <c r="G80" s="192">
        <f>+'VALORES CIF Y FOB'!G79</f>
        <v>1.9259084025373321E-2</v>
      </c>
      <c r="H80" s="192">
        <f>+'VALORES CIF Y FOB'!H79</f>
        <v>5.817873936066556E-2</v>
      </c>
      <c r="I80" s="192">
        <f>+'VALORES CIF Y FOB'!I79</f>
        <v>-0.64970789193501832</v>
      </c>
      <c r="J80" s="191" t="str">
        <f>+'VALORES CIF Y FOB'!J79</f>
        <v>IMPORTABLE</v>
      </c>
      <c r="K80" s="191" t="str">
        <f>+'VALORES CIF Y FOB'!K79</f>
        <v>No transable</v>
      </c>
      <c r="L80" s="191">
        <f>+'VALORES CIF Y FOB'!L79</f>
        <v>1</v>
      </c>
      <c r="M80" s="191" t="str">
        <f>+'VALORES CIF Y FOB'!M79</f>
        <v>Transable</v>
      </c>
      <c r="N80" s="191">
        <f>+'VALORES CIF Y FOB'!N79</f>
        <v>0</v>
      </c>
      <c r="O80" s="193" t="str">
        <f>+'VALORES CIF Y FOB'!O79</f>
        <v>Transable</v>
      </c>
      <c r="P80" s="194" t="str">
        <f>+'VALORES CIF Y FOB'!P79</f>
        <v>IMPORTABLE</v>
      </c>
      <c r="Q80" s="194">
        <f>+'VALORES CIF Y FOB'!Q79</f>
        <v>0</v>
      </c>
      <c r="R80" s="195">
        <f>+'VALORES CIF Y FOB'!R79</f>
        <v>0</v>
      </c>
      <c r="S80" s="195">
        <f>+'VALORES CIF Y FOB'!S79</f>
        <v>0</v>
      </c>
      <c r="T80" s="195">
        <f>+'VALORES CIF Y FOB'!T79</f>
        <v>0</v>
      </c>
      <c r="U80" s="195">
        <f>+'VALORES CIF Y FOB'!U79</f>
        <v>0</v>
      </c>
      <c r="V80" s="196"/>
      <c r="W80" s="197">
        <f>+'VALORES CIF Y FOB'!W79</f>
        <v>8.4271778663804905E-2</v>
      </c>
      <c r="X80" s="197">
        <f>+'VALORES CIF Y FOB'!X79</f>
        <v>0</v>
      </c>
      <c r="Y80" s="197">
        <f>+'VALORES CIF Y FOB'!Y79</f>
        <v>0</v>
      </c>
      <c r="Z80" s="197">
        <f>+'VALORES CIF Y FOB'!Z79</f>
        <v>0</v>
      </c>
      <c r="AA80" s="197">
        <f>+'VALORES CIF Y FOB'!AA79</f>
        <v>0.19852999885644526</v>
      </c>
      <c r="AB80" s="195"/>
      <c r="AC80" s="197">
        <f>+'VALORES CIF Y FOB'!AC79</f>
        <v>0.13340264270543928</v>
      </c>
      <c r="AD80" s="197">
        <f>+'VALORES CIF Y FOB'!AD79</f>
        <v>0.15393843701752138</v>
      </c>
      <c r="AE80" s="197">
        <f>+'VALORES CIF Y FOB'!AE79</f>
        <v>0.10721958861816348</v>
      </c>
      <c r="AF80" s="197">
        <f>+'VALORES CIF Y FOB'!AF79</f>
        <v>0.12473542107044773</v>
      </c>
      <c r="AG80" s="196"/>
      <c r="AH80" s="198">
        <f t="shared" si="15"/>
        <v>1.06451132</v>
      </c>
      <c r="AI80" s="198">
        <f t="shared" si="16"/>
        <v>602.91999999999996</v>
      </c>
      <c r="AJ80" s="198">
        <f t="shared" si="17"/>
        <v>641.81516505439993</v>
      </c>
      <c r="AK80" s="199"/>
      <c r="AL80" s="200">
        <v>1</v>
      </c>
      <c r="AM80" s="281">
        <f>+IF(OR(P80="IMPORTABLE",P80="AMBOS"),((1/((1+AA80+Z80)*(1+W80+X80)))*(('VALORES CIF Y FOB'!BC79/AI80))),"-")</f>
        <v>0.92842631638924045</v>
      </c>
      <c r="AN80" s="281">
        <f t="shared" si="18"/>
        <v>0</v>
      </c>
      <c r="AO80" s="281">
        <v>1</v>
      </c>
      <c r="AP80" s="281" t="str">
        <f>+IF(OR(P80="EXPORTABLE",P80="AMBOS"),(1/((1-Y80-Z80)))*(('VALORES CIF Y FOB'!BI79/AI80)),"-")</f>
        <v>-</v>
      </c>
      <c r="AQ80" s="281">
        <f t="shared" si="19"/>
        <v>0</v>
      </c>
      <c r="AR80" s="281">
        <v>1</v>
      </c>
      <c r="AS80" s="281">
        <f>+IF(OR(P80="IMPORTABLE",P80="AMBOS"),(1/((1+AC80)*(1+AA80+Z80)*(1+W80+X80)))*('VALORES CIF Y FOB'!BF79/AI80)*(1),"-")</f>
        <v>0.74165826164747817</v>
      </c>
      <c r="AT80" s="281"/>
      <c r="AU80" s="281">
        <v>1</v>
      </c>
      <c r="AV80" s="281" t="str">
        <f>+IF(OR(P80="EXPORTABLE",P80="AMBOS"),(1/((1-AD80)*(1-Y80-Z80)))*('VALORES CIF Y FOB'!BL79/AI80)*(1),"-")</f>
        <v>-</v>
      </c>
      <c r="AW80" s="201"/>
      <c r="AX80" s="201">
        <v>1</v>
      </c>
      <c r="AY80" s="201" t="str">
        <f t="shared" si="12"/>
        <v>-</v>
      </c>
      <c r="AZ80" s="202">
        <f t="shared" si="20"/>
        <v>0</v>
      </c>
      <c r="BA80" s="203">
        <v>1</v>
      </c>
      <c r="BB80" s="282">
        <f>+IF(OR(P80="IMPORTABLE",P80="AMBOS"),(1/((1+AC80)*(1+AA80+Z80)*(1+W80+X80)))*(('VALORES CIF Y FOB'!AM79/AI80)),"-")</f>
        <v>0.81330668717416676</v>
      </c>
      <c r="BC80" s="282">
        <f t="shared" si="21"/>
        <v>0.76401882431289392</v>
      </c>
      <c r="BD80" s="282"/>
      <c r="BE80" s="282">
        <v>1</v>
      </c>
      <c r="BF80" s="282" t="str">
        <f>+IF(OR(P80="EXPORTABLE",P80="AMBOS"),(1/((1-AD80)*(1-Y80-Z80)))*(('VALORES CIF Y FOB'!AU79/AI80)),"-")</f>
        <v>-</v>
      </c>
      <c r="BG80" s="282" t="str">
        <f t="shared" si="22"/>
        <v>-</v>
      </c>
      <c r="BH80" s="282"/>
      <c r="BI80" s="282">
        <v>1</v>
      </c>
      <c r="BJ80" s="282">
        <f>+IF(OR(P80="IMPORTABLE",P80="AMBOS"),(1/((1+AC80)*(1+AA80+Z80)*(1+W80+X80)))*('VALORES CIF Y FOB'!AQ79/AI80),"-")</f>
        <v>0.74051146887462183</v>
      </c>
      <c r="BK80" s="282">
        <f t="shared" si="23"/>
        <v>0.69563512849691611</v>
      </c>
      <c r="BL80" s="282"/>
      <c r="BM80" s="282">
        <v>1</v>
      </c>
      <c r="BN80" s="282" t="str">
        <f>+IF(OR(P80="EXPORTABLE",P80="AMBOS"),(1/((1-AD80)*(1-Y80-Z80)))*('VALORES CIF Y FOB'!AY79/AI80),"-")</f>
        <v>-</v>
      </c>
      <c r="BO80" s="203" t="str">
        <f t="shared" si="24"/>
        <v>-</v>
      </c>
      <c r="BP80" s="204"/>
      <c r="BQ80" s="205">
        <v>1</v>
      </c>
      <c r="BR80" s="285" t="str">
        <f t="shared" si="14"/>
        <v>-</v>
      </c>
      <c r="BS80" s="109"/>
    </row>
    <row r="81" spans="1:71" ht="18" x14ac:dyDescent="0.2">
      <c r="A81" s="188" t="str">
        <f>+'VALORES CIF Y FOB'!A80</f>
        <v>Bunker</v>
      </c>
      <c r="B81" s="189" t="str">
        <f>+'VALORES CIF Y FOB'!B80</f>
        <v>NP075</v>
      </c>
      <c r="C81" s="190"/>
      <c r="D81" s="191">
        <f>+'VALORES CIF Y FOB'!D80</f>
        <v>83408.604726094738</v>
      </c>
      <c r="E81" s="192">
        <f>+'VALORES CIF Y FOB'!E80</f>
        <v>0.95559580623513807</v>
      </c>
      <c r="F81" s="192">
        <f>+'VALORES CIF Y FOB'!F80</f>
        <v>0.72966338489440941</v>
      </c>
      <c r="G81" s="192">
        <f>+'VALORES CIF Y FOB'!G80</f>
        <v>2.2205724099481437E-2</v>
      </c>
      <c r="H81" s="192">
        <f>+'VALORES CIF Y FOB'!H80</f>
        <v>0.50008168636209682</v>
      </c>
      <c r="I81" s="192">
        <f>+'VALORES CIF Y FOB'!I80</f>
        <v>-0.93339008213565666</v>
      </c>
      <c r="J81" s="191" t="str">
        <f>+'VALORES CIF Y FOB'!J80</f>
        <v>IMPORTABLE</v>
      </c>
      <c r="K81" s="191" t="str">
        <f>+'VALORES CIF Y FOB'!K80</f>
        <v>Transable</v>
      </c>
      <c r="L81" s="191">
        <f>+'VALORES CIF Y FOB'!L80</f>
        <v>0</v>
      </c>
      <c r="M81" s="191" t="str">
        <f>+'VALORES CIF Y FOB'!M80</f>
        <v>Transable</v>
      </c>
      <c r="N81" s="191">
        <f>+'VALORES CIF Y FOB'!N80</f>
        <v>0</v>
      </c>
      <c r="O81" s="193" t="str">
        <f>+'VALORES CIF Y FOB'!O80</f>
        <v>Transable</v>
      </c>
      <c r="P81" s="194" t="str">
        <f>+'VALORES CIF Y FOB'!P80</f>
        <v>IMPORTABLE</v>
      </c>
      <c r="Q81" s="194">
        <f>+'VALORES CIF Y FOB'!Q80</f>
        <v>0</v>
      </c>
      <c r="R81" s="195">
        <f>+'VALORES CIF Y FOB'!R80</f>
        <v>0</v>
      </c>
      <c r="S81" s="195">
        <f>+'VALORES CIF Y FOB'!S80</f>
        <v>0</v>
      </c>
      <c r="T81" s="195">
        <f>+'VALORES CIF Y FOB'!T80</f>
        <v>0</v>
      </c>
      <c r="U81" s="195">
        <f>+'VALORES CIF Y FOB'!U80</f>
        <v>0</v>
      </c>
      <c r="V81" s="196"/>
      <c r="W81" s="197">
        <f>+'VALORES CIF Y FOB'!W80</f>
        <v>6.9163698443819033E-3</v>
      </c>
      <c r="X81" s="197">
        <f>+'VALORES CIF Y FOB'!X80</f>
        <v>0</v>
      </c>
      <c r="Y81" s="197">
        <f>+'VALORES CIF Y FOB'!Y80</f>
        <v>0</v>
      </c>
      <c r="Z81" s="197">
        <f>+'VALORES CIF Y FOB'!Z80</f>
        <v>0</v>
      </c>
      <c r="AA81" s="197">
        <f>+'VALORES CIF Y FOB'!AA80</f>
        <v>0.19852999885644551</v>
      </c>
      <c r="AB81" s="195"/>
      <c r="AC81" s="197">
        <f>+'VALORES CIF Y FOB'!AC80</f>
        <v>0</v>
      </c>
      <c r="AD81" s="197">
        <f>+'VALORES CIF Y FOB'!AD80</f>
        <v>0</v>
      </c>
      <c r="AE81" s="197">
        <f>+'VALORES CIF Y FOB'!AE80</f>
        <v>0</v>
      </c>
      <c r="AF81" s="197">
        <f>+'VALORES CIF Y FOB'!AF80</f>
        <v>0</v>
      </c>
      <c r="AG81" s="196"/>
      <c r="AH81" s="198">
        <f t="shared" si="15"/>
        <v>1.06451132</v>
      </c>
      <c r="AI81" s="198">
        <f t="shared" si="16"/>
        <v>602.91999999999996</v>
      </c>
      <c r="AJ81" s="198">
        <f t="shared" si="17"/>
        <v>641.81516505439993</v>
      </c>
      <c r="AK81" s="199"/>
      <c r="AL81" s="200">
        <v>1</v>
      </c>
      <c r="AM81" s="281">
        <f>+IF(OR(P81="IMPORTABLE",P81="AMBOS"),((1/((1+AA81+Z81)*(1+W81+X81)))*(('VALORES CIF Y FOB'!BC80/AI81))),"-")</f>
        <v>0.88207999748463395</v>
      </c>
      <c r="AN81" s="281">
        <f t="shared" si="18"/>
        <v>0</v>
      </c>
      <c r="AO81" s="281">
        <v>1</v>
      </c>
      <c r="AP81" s="281" t="str">
        <f>+IF(OR(P81="EXPORTABLE",P81="AMBOS"),(1/((1-Y81-Z81)))*(('VALORES CIF Y FOB'!BI80/AI81)),"-")</f>
        <v>-</v>
      </c>
      <c r="AQ81" s="281">
        <f t="shared" si="19"/>
        <v>0</v>
      </c>
      <c r="AR81" s="281">
        <v>1</v>
      </c>
      <c r="AS81" s="281">
        <f>+IF(OR(P81="IMPORTABLE",P81="AMBOS"),(1/((1+AC81)*(1+AA81+Z81)*(1+W81+X81)))*('VALORES CIF Y FOB'!BF80/AI81)*(1),"-")</f>
        <v>0.88207999748463395</v>
      </c>
      <c r="AT81" s="281"/>
      <c r="AU81" s="281">
        <v>1</v>
      </c>
      <c r="AV81" s="281" t="str">
        <f>+IF(OR(P81="EXPORTABLE",P81="AMBOS"),(1/((1-AD81)*(1-Y81-Z81)))*('VALORES CIF Y FOB'!BL80/AI81)*(1),"-")</f>
        <v>-</v>
      </c>
      <c r="AW81" s="201"/>
      <c r="AX81" s="201">
        <v>1</v>
      </c>
      <c r="AY81" s="201" t="str">
        <f t="shared" si="12"/>
        <v>-</v>
      </c>
      <c r="AZ81" s="202">
        <f t="shared" si="20"/>
        <v>0</v>
      </c>
      <c r="BA81" s="203">
        <v>1</v>
      </c>
      <c r="BB81" s="282">
        <f>+IF(OR(P81="IMPORTABLE",P81="AMBOS"),(1/((1+AC81)*(1+AA81+Z81)*(1+W81+X81)))*(('VALORES CIF Y FOB'!AM80/AI81)),"-")</f>
        <v>0.88207999748463395</v>
      </c>
      <c r="BC81" s="282">
        <f t="shared" si="21"/>
        <v>0.8286243470709489</v>
      </c>
      <c r="BD81" s="282"/>
      <c r="BE81" s="282">
        <v>1</v>
      </c>
      <c r="BF81" s="282" t="str">
        <f>+IF(OR(P81="EXPORTABLE",P81="AMBOS"),(1/((1-AD81)*(1-Y81-Z81)))*(('VALORES CIF Y FOB'!AU80/AI81)),"-")</f>
        <v>-</v>
      </c>
      <c r="BG81" s="282" t="str">
        <f t="shared" si="22"/>
        <v>-</v>
      </c>
      <c r="BH81" s="282"/>
      <c r="BI81" s="282">
        <v>1</v>
      </c>
      <c r="BJ81" s="282">
        <f>+IF(OR(P81="IMPORTABLE",P81="AMBOS"),(1/((1+AC81)*(1+AA81+Z81)*(1+W81+X81)))*('VALORES CIF Y FOB'!AQ80/AI81),"-")</f>
        <v>0.88207999748463395</v>
      </c>
      <c r="BK81" s="282">
        <f t="shared" si="23"/>
        <v>0.8286243470709489</v>
      </c>
      <c r="BL81" s="282"/>
      <c r="BM81" s="282">
        <v>1</v>
      </c>
      <c r="BN81" s="282" t="str">
        <f>+IF(OR(P81="EXPORTABLE",P81="AMBOS"),(1/((1-AD81)*(1-Y81-Z81)))*('VALORES CIF Y FOB'!AY80/AI81),"-")</f>
        <v>-</v>
      </c>
      <c r="BO81" s="203" t="str">
        <f t="shared" si="24"/>
        <v>-</v>
      </c>
      <c r="BP81" s="204"/>
      <c r="BQ81" s="205">
        <v>1</v>
      </c>
      <c r="BR81" s="285" t="str">
        <f t="shared" si="14"/>
        <v>-</v>
      </c>
      <c r="BS81" s="109"/>
    </row>
    <row r="82" spans="1:71" ht="18" x14ac:dyDescent="0.2">
      <c r="A82" s="188" t="str">
        <f>+'VALORES CIF Y FOB'!A81</f>
        <v>Aceites y grasas lubricantes</v>
      </c>
      <c r="B82" s="189" t="str">
        <f>+'VALORES CIF Y FOB'!B81</f>
        <v>NP076</v>
      </c>
      <c r="C82" s="190"/>
      <c r="D82" s="191">
        <f>+'VALORES CIF Y FOB'!D81</f>
        <v>13467.410888974751</v>
      </c>
      <c r="E82" s="192">
        <f>+'VALORES CIF Y FOB'!E81</f>
        <v>1</v>
      </c>
      <c r="F82" s="192">
        <f>+'VALORES CIF Y FOB'!F81</f>
        <v>0.37727757312780485</v>
      </c>
      <c r="G82" s="192">
        <f>+'VALORES CIF Y FOB'!G81</f>
        <v>0</v>
      </c>
      <c r="H82" s="192">
        <f>+'VALORES CIF Y FOB'!H81</f>
        <v>0</v>
      </c>
      <c r="I82" s="192">
        <f>+'VALORES CIF Y FOB'!I81</f>
        <v>-1</v>
      </c>
      <c r="J82" s="191" t="str">
        <f>+'VALORES CIF Y FOB'!J81</f>
        <v>IMPORTABLE</v>
      </c>
      <c r="K82" s="191" t="str">
        <f>+'VALORES CIF Y FOB'!K81</f>
        <v>Transable</v>
      </c>
      <c r="L82" s="191">
        <f>+'VALORES CIF Y FOB'!L81</f>
        <v>0</v>
      </c>
      <c r="M82" s="191" t="str">
        <f>+'VALORES CIF Y FOB'!M81</f>
        <v>Transable</v>
      </c>
      <c r="N82" s="191">
        <f>+'VALORES CIF Y FOB'!N81</f>
        <v>0</v>
      </c>
      <c r="O82" s="193" t="str">
        <f>+'VALORES CIF Y FOB'!O81</f>
        <v>Transable</v>
      </c>
      <c r="P82" s="194" t="str">
        <f>+'VALORES CIF Y FOB'!P81</f>
        <v>IMPORTABLE</v>
      </c>
      <c r="Q82" s="194">
        <f>+'VALORES CIF Y FOB'!Q81</f>
        <v>0</v>
      </c>
      <c r="R82" s="195">
        <f>+'VALORES CIF Y FOB'!R81</f>
        <v>0</v>
      </c>
      <c r="S82" s="195">
        <f>+'VALORES CIF Y FOB'!S81</f>
        <v>0</v>
      </c>
      <c r="T82" s="195">
        <f>+'VALORES CIF Y FOB'!T81</f>
        <v>0</v>
      </c>
      <c r="U82" s="195">
        <f>+'VALORES CIF Y FOB'!U81</f>
        <v>0</v>
      </c>
      <c r="V82" s="196"/>
      <c r="W82" s="197">
        <f>+'VALORES CIF Y FOB'!W81</f>
        <v>0</v>
      </c>
      <c r="X82" s="197">
        <f>+'VALORES CIF Y FOB'!X81</f>
        <v>0.15752604115610025</v>
      </c>
      <c r="Y82" s="197">
        <f>+'VALORES CIF Y FOB'!Y81</f>
        <v>0</v>
      </c>
      <c r="Z82" s="197">
        <f>+'VALORES CIF Y FOB'!Z81</f>
        <v>0</v>
      </c>
      <c r="AA82" s="197">
        <f>+'VALORES CIF Y FOB'!AA81</f>
        <v>4.2030048313531423E-2</v>
      </c>
      <c r="AB82" s="195"/>
      <c r="AC82" s="197">
        <f>+'VALORES CIF Y FOB'!AC81</f>
        <v>0.61253450396454368</v>
      </c>
      <c r="AD82" s="197">
        <f>+'VALORES CIF Y FOB'!AD81</f>
        <v>0</v>
      </c>
      <c r="AE82" s="197">
        <f>+'VALORES CIF Y FOB'!AE81</f>
        <v>0</v>
      </c>
      <c r="AF82" s="197">
        <f>+'VALORES CIF Y FOB'!AF81</f>
        <v>0.61252356565885091</v>
      </c>
      <c r="AG82" s="196"/>
      <c r="AH82" s="198">
        <f t="shared" si="15"/>
        <v>1.06451132</v>
      </c>
      <c r="AI82" s="198">
        <f t="shared" si="16"/>
        <v>602.91999999999996</v>
      </c>
      <c r="AJ82" s="198">
        <f t="shared" si="17"/>
        <v>641.81516505439993</v>
      </c>
      <c r="AK82" s="199"/>
      <c r="AL82" s="200">
        <v>1</v>
      </c>
      <c r="AM82" s="281">
        <f>+IF(OR(P82="IMPORTABLE",P82="AMBOS"),((1/((1+AA82+Z82)*(1+W82+X82)))*(('VALORES CIF Y FOB'!BC81/AI82))),"-")</f>
        <v>1.4231421690722355</v>
      </c>
      <c r="AN82" s="281">
        <f t="shared" si="18"/>
        <v>0</v>
      </c>
      <c r="AO82" s="281">
        <v>1</v>
      </c>
      <c r="AP82" s="281" t="str">
        <f>+IF(OR(P82="EXPORTABLE",P82="AMBOS"),(1/((1-Y82-Z82)))*(('VALORES CIF Y FOB'!BI81/AI82)),"-")</f>
        <v>-</v>
      </c>
      <c r="AQ82" s="281">
        <f t="shared" si="19"/>
        <v>0</v>
      </c>
      <c r="AR82" s="281">
        <v>1</v>
      </c>
      <c r="AS82" s="281">
        <f>+IF(OR(P82="IMPORTABLE",P82="AMBOS"),(1/((1+AC82)*(1+AA82+Z82)*(1+W82+X82)))*('VALORES CIF Y FOB'!BF81/AI82)*(1),"-")</f>
        <v>0.88254990238864839</v>
      </c>
      <c r="AT82" s="281"/>
      <c r="AU82" s="281">
        <v>1</v>
      </c>
      <c r="AV82" s="281" t="str">
        <f>+IF(OR(P82="EXPORTABLE",P82="AMBOS"),(1/((1-AD82)*(1-Y82-Z82)))*('VALORES CIF Y FOB'!BL81/AI82)*(1),"-")</f>
        <v>-</v>
      </c>
      <c r="AW82" s="201"/>
      <c r="AX82" s="201">
        <v>1</v>
      </c>
      <c r="AY82" s="201" t="str">
        <f t="shared" si="12"/>
        <v>-</v>
      </c>
      <c r="AZ82" s="202">
        <f t="shared" si="20"/>
        <v>0</v>
      </c>
      <c r="BA82" s="203">
        <v>1</v>
      </c>
      <c r="BB82" s="282">
        <f>+IF(OR(P82="IMPORTABLE",P82="AMBOS"),(1/((1+AC82)*(1+AA82+Z82)*(1+W82+X82)))*(('VALORES CIF Y FOB'!AM81/AI82)),"-")</f>
        <v>0.8622335163327487</v>
      </c>
      <c r="BC82" s="282">
        <f t="shared" si="21"/>
        <v>0.80998059873402639</v>
      </c>
      <c r="BD82" s="282"/>
      <c r="BE82" s="282">
        <v>1</v>
      </c>
      <c r="BF82" s="282" t="str">
        <f>+IF(OR(P82="EXPORTABLE",P82="AMBOS"),(1/((1-AD82)*(1-Y82-Z82)))*(('VALORES CIF Y FOB'!AU81/AI82)),"-")</f>
        <v>-</v>
      </c>
      <c r="BG82" s="282" t="str">
        <f t="shared" si="22"/>
        <v>-</v>
      </c>
      <c r="BH82" s="282"/>
      <c r="BI82" s="282">
        <v>1</v>
      </c>
      <c r="BJ82" s="282">
        <f>+IF(OR(P82="IMPORTABLE",P82="AMBOS"),(1/((1+AC82)*(1+AA82+Z82)*(1+W82+X82)))*('VALORES CIF Y FOB'!AQ81/AI82),"-")</f>
        <v>0.8622335163327487</v>
      </c>
      <c r="BK82" s="282">
        <f t="shared" si="23"/>
        <v>0.80998059873402639</v>
      </c>
      <c r="BL82" s="282"/>
      <c r="BM82" s="282">
        <v>1</v>
      </c>
      <c r="BN82" s="282" t="str">
        <f>+IF(OR(P82="EXPORTABLE",P82="AMBOS"),(1/((1-AD82)*(1-Y82-Z82)))*('VALORES CIF Y FOB'!AY81/AI82),"-")</f>
        <v>-</v>
      </c>
      <c r="BO82" s="203" t="str">
        <f t="shared" si="24"/>
        <v>-</v>
      </c>
      <c r="BP82" s="204"/>
      <c r="BQ82" s="205">
        <v>1</v>
      </c>
      <c r="BR82" s="285" t="str">
        <f t="shared" si="14"/>
        <v>-</v>
      </c>
      <c r="BS82" s="109"/>
    </row>
    <row r="83" spans="1:71" ht="18" x14ac:dyDescent="0.2">
      <c r="A83" s="188" t="str">
        <f>+'VALORES CIF Y FOB'!A82</f>
        <v>Otros productos derivados del petróleo y de coque</v>
      </c>
      <c r="B83" s="189" t="str">
        <f>+'VALORES CIF Y FOB'!B82</f>
        <v>NP077</v>
      </c>
      <c r="C83" s="190"/>
      <c r="D83" s="191">
        <f>+'VALORES CIF Y FOB'!D82</f>
        <v>52216.892501924747</v>
      </c>
      <c r="E83" s="192">
        <f>+'VALORES CIF Y FOB'!E82</f>
        <v>0.97364287038048591</v>
      </c>
      <c r="F83" s="192">
        <f>+'VALORES CIF Y FOB'!F82</f>
        <v>0.16595870026098847</v>
      </c>
      <c r="G83" s="192">
        <f>+'VALORES CIF Y FOB'!G82</f>
        <v>1.1033372813589955E-2</v>
      </c>
      <c r="H83" s="192">
        <f>+'VALORES CIF Y FOB'!H82</f>
        <v>0.41861056089435222</v>
      </c>
      <c r="I83" s="192">
        <f>+'VALORES CIF Y FOB'!I82</f>
        <v>-0.96260949756689584</v>
      </c>
      <c r="J83" s="191" t="str">
        <f>+'VALORES CIF Y FOB'!J82</f>
        <v>IMPORTABLE</v>
      </c>
      <c r="K83" s="191" t="str">
        <f>+'VALORES CIF Y FOB'!K82</f>
        <v>Transable</v>
      </c>
      <c r="L83" s="191">
        <f>+'VALORES CIF Y FOB'!L82</f>
        <v>0</v>
      </c>
      <c r="M83" s="191" t="str">
        <f>+'VALORES CIF Y FOB'!M82</f>
        <v>Transable</v>
      </c>
      <c r="N83" s="191">
        <f>+'VALORES CIF Y FOB'!N82</f>
        <v>0</v>
      </c>
      <c r="O83" s="193" t="str">
        <f>+'VALORES CIF Y FOB'!O82</f>
        <v>Transable</v>
      </c>
      <c r="P83" s="194" t="str">
        <f>+'VALORES CIF Y FOB'!P82</f>
        <v>IMPORTABLE</v>
      </c>
      <c r="Q83" s="194">
        <f>+'VALORES CIF Y FOB'!Q82</f>
        <v>0</v>
      </c>
      <c r="R83" s="195">
        <f>+'VALORES CIF Y FOB'!R82</f>
        <v>0</v>
      </c>
      <c r="S83" s="195">
        <f>+'VALORES CIF Y FOB'!S82</f>
        <v>0</v>
      </c>
      <c r="T83" s="195">
        <f>+'VALORES CIF Y FOB'!T82</f>
        <v>0</v>
      </c>
      <c r="U83" s="195">
        <f>+'VALORES CIF Y FOB'!U82</f>
        <v>0</v>
      </c>
      <c r="V83" s="196"/>
      <c r="W83" s="197">
        <f>+'VALORES CIF Y FOB'!W82</f>
        <v>4.9084107665135455E-3</v>
      </c>
      <c r="X83" s="197">
        <f>+'VALORES CIF Y FOB'!X82</f>
        <v>7.4381967552219777E-2</v>
      </c>
      <c r="Y83" s="197">
        <f>+'VALORES CIF Y FOB'!Y82</f>
        <v>0</v>
      </c>
      <c r="Z83" s="197">
        <f>+'VALORES CIF Y FOB'!Z82</f>
        <v>0</v>
      </c>
      <c r="AA83" s="197">
        <f>+'VALORES CIF Y FOB'!AA82</f>
        <v>0.19858103423435919</v>
      </c>
      <c r="AB83" s="195"/>
      <c r="AC83" s="197">
        <f>+'VALORES CIF Y FOB'!AC82</f>
        <v>8.0327287676211501E-2</v>
      </c>
      <c r="AD83" s="197">
        <f>+'VALORES CIF Y FOB'!AD82</f>
        <v>2.9682956457512129E-2</v>
      </c>
      <c r="AE83" s="197">
        <f>+'VALORES CIF Y FOB'!AE82</f>
        <v>5.9764035953318882E-2</v>
      </c>
      <c r="AF83" s="197">
        <f>+'VALORES CIF Y FOB'!AF82</f>
        <v>7.9785029263566579E-2</v>
      </c>
      <c r="AG83" s="196"/>
      <c r="AH83" s="198">
        <f t="shared" si="15"/>
        <v>1.06451132</v>
      </c>
      <c r="AI83" s="198">
        <f t="shared" si="16"/>
        <v>602.91999999999996</v>
      </c>
      <c r="AJ83" s="198">
        <f t="shared" si="17"/>
        <v>641.81516505439993</v>
      </c>
      <c r="AK83" s="199"/>
      <c r="AL83" s="200">
        <v>1</v>
      </c>
      <c r="AM83" s="281">
        <f>+IF(OR(P83="IMPORTABLE",P83="AMBOS"),((1/((1+AA83+Z83)*(1+W83+X83)))*(('VALORES CIF Y FOB'!BC82/AI83))),"-")</f>
        <v>0.88899623821954665</v>
      </c>
      <c r="AN83" s="281">
        <f t="shared" si="18"/>
        <v>0</v>
      </c>
      <c r="AO83" s="281">
        <v>1</v>
      </c>
      <c r="AP83" s="281" t="str">
        <f>+IF(OR(P83="EXPORTABLE",P83="AMBOS"),(1/((1-Y83-Z83)))*(('VALORES CIF Y FOB'!BI82/AI83)),"-")</f>
        <v>-</v>
      </c>
      <c r="AQ83" s="281">
        <f t="shared" si="19"/>
        <v>0</v>
      </c>
      <c r="AR83" s="281">
        <v>1</v>
      </c>
      <c r="AS83" s="281">
        <f>+IF(OR(P83="IMPORTABLE",P83="AMBOS"),(1/((1+AC83)*(1+AA83+Z83)*(1+W83+X83)))*('VALORES CIF Y FOB'!BF82/AI83)*(1),"-")</f>
        <v>0.77737247222908812</v>
      </c>
      <c r="AT83" s="281"/>
      <c r="AU83" s="281">
        <v>1</v>
      </c>
      <c r="AV83" s="281" t="str">
        <f>+IF(OR(P83="EXPORTABLE",P83="AMBOS"),(1/((1-AD83)*(1-Y83-Z83)))*('VALORES CIF Y FOB'!BL82/AI83)*(1),"-")</f>
        <v>-</v>
      </c>
      <c r="AW83" s="201"/>
      <c r="AX83" s="201">
        <v>1</v>
      </c>
      <c r="AY83" s="201" t="str">
        <f t="shared" si="12"/>
        <v>-</v>
      </c>
      <c r="AZ83" s="202">
        <f t="shared" si="20"/>
        <v>0</v>
      </c>
      <c r="BA83" s="203">
        <v>1</v>
      </c>
      <c r="BB83" s="282">
        <f>+IF(OR(P83="IMPORTABLE",P83="AMBOS"),(1/((1+AC83)*(1+AA83+Z83)*(1+W83+X83)))*(('VALORES CIF Y FOB'!AM82/AI83)),"-")</f>
        <v>0.81918730633433856</v>
      </c>
      <c r="BC83" s="282">
        <f t="shared" si="21"/>
        <v>0.76954306726802935</v>
      </c>
      <c r="BD83" s="282"/>
      <c r="BE83" s="282">
        <v>1</v>
      </c>
      <c r="BF83" s="282" t="str">
        <f>+IF(OR(P83="EXPORTABLE",P83="AMBOS"),(1/((1-AD83)*(1-Y83-Z83)))*(('VALORES CIF Y FOB'!AU82/AI83)),"-")</f>
        <v>-</v>
      </c>
      <c r="BG83" s="282" t="str">
        <f t="shared" si="22"/>
        <v>-</v>
      </c>
      <c r="BH83" s="282"/>
      <c r="BI83" s="282">
        <v>1</v>
      </c>
      <c r="BJ83" s="282">
        <f>+IF(OR(P83="IMPORTABLE",P83="AMBOS"),(1/((1+AC83)*(1+AA83+Z83)*(1+W83+X83)))*('VALORES CIF Y FOB'!AQ82/AI83),"-")</f>
        <v>0.77642325269393742</v>
      </c>
      <c r="BK83" s="282">
        <f t="shared" si="23"/>
        <v>0.72937059297212292</v>
      </c>
      <c r="BL83" s="282"/>
      <c r="BM83" s="282">
        <v>1</v>
      </c>
      <c r="BN83" s="282" t="str">
        <f>+IF(OR(P83="EXPORTABLE",P83="AMBOS"),(1/((1-AD83)*(1-Y83-Z83)))*('VALORES CIF Y FOB'!AY82/AI83),"-")</f>
        <v>-</v>
      </c>
      <c r="BO83" s="203" t="str">
        <f t="shared" si="24"/>
        <v>-</v>
      </c>
      <c r="BP83" s="204"/>
      <c r="BQ83" s="205">
        <v>1</v>
      </c>
      <c r="BR83" s="285" t="str">
        <f t="shared" si="14"/>
        <v>-</v>
      </c>
      <c r="BS83" s="109"/>
    </row>
    <row r="84" spans="1:71" ht="18" x14ac:dyDescent="0.2">
      <c r="A84" s="188" t="str">
        <f>+'VALORES CIF Y FOB'!A83</f>
        <v>Sustancias químicas básicas y abonos y compuestos de nitrógeno</v>
      </c>
      <c r="B84" s="189" t="str">
        <f>+'VALORES CIF Y FOB'!B83</f>
        <v>NP078</v>
      </c>
      <c r="C84" s="190"/>
      <c r="D84" s="191">
        <f>+'VALORES CIF Y FOB'!D83</f>
        <v>263216.36382994842</v>
      </c>
      <c r="E84" s="192">
        <f>+'VALORES CIF Y FOB'!E83</f>
        <v>0.67651546059278622</v>
      </c>
      <c r="F84" s="192">
        <f>+'VALORES CIF Y FOB'!F83</f>
        <v>0.63471862294504211</v>
      </c>
      <c r="G84" s="192">
        <f>+'VALORES CIF Y FOB'!G83</f>
        <v>6.5802041095536654E-2</v>
      </c>
      <c r="H84" s="192">
        <f>+'VALORES CIF Y FOB'!H83</f>
        <v>0.20341634013210969</v>
      </c>
      <c r="I84" s="192">
        <f>+'VALORES CIF Y FOB'!I83</f>
        <v>-0.61071341949724955</v>
      </c>
      <c r="J84" s="191" t="str">
        <f>+'VALORES CIF Y FOB'!J83</f>
        <v>IMPORTABLE</v>
      </c>
      <c r="K84" s="191" t="str">
        <f>+'VALORES CIF Y FOB'!K83</f>
        <v>Transable</v>
      </c>
      <c r="L84" s="191">
        <f>+'VALORES CIF Y FOB'!L83</f>
        <v>0</v>
      </c>
      <c r="M84" s="191" t="str">
        <f>+'VALORES CIF Y FOB'!M83</f>
        <v>Transable</v>
      </c>
      <c r="N84" s="191">
        <f>+'VALORES CIF Y FOB'!N83</f>
        <v>0</v>
      </c>
      <c r="O84" s="193" t="str">
        <f>+'VALORES CIF Y FOB'!O83</f>
        <v>Transable</v>
      </c>
      <c r="P84" s="194" t="str">
        <f>+'VALORES CIF Y FOB'!P83</f>
        <v>IMPORTABLE</v>
      </c>
      <c r="Q84" s="194">
        <f>+'VALORES CIF Y FOB'!Q83</f>
        <v>0</v>
      </c>
      <c r="R84" s="195">
        <f>+'VALORES CIF Y FOB'!R83</f>
        <v>0</v>
      </c>
      <c r="S84" s="195">
        <f>+'VALORES CIF Y FOB'!S83</f>
        <v>0</v>
      </c>
      <c r="T84" s="195">
        <f>+'VALORES CIF Y FOB'!T83</f>
        <v>0</v>
      </c>
      <c r="U84" s="195">
        <f>+'VALORES CIF Y FOB'!U83</f>
        <v>0</v>
      </c>
      <c r="V84" s="196"/>
      <c r="W84" s="197">
        <f>+'VALORES CIF Y FOB'!W83</f>
        <v>0</v>
      </c>
      <c r="X84" s="197">
        <f>+'VALORES CIF Y FOB'!X83</f>
        <v>6.8885400724726367E-3</v>
      </c>
      <c r="Y84" s="197">
        <f>+'VALORES CIF Y FOB'!Y83</f>
        <v>0</v>
      </c>
      <c r="Z84" s="197">
        <f>+'VALORES CIF Y FOB'!Z83</f>
        <v>0</v>
      </c>
      <c r="AA84" s="197">
        <f>+'VALORES CIF Y FOB'!AA83</f>
        <v>2.0216754744829717E-3</v>
      </c>
      <c r="AB84" s="195"/>
      <c r="AC84" s="197">
        <f>+'VALORES CIF Y FOB'!AC83</f>
        <v>9.3590616490521708E-2</v>
      </c>
      <c r="AD84" s="197">
        <f>+'VALORES CIF Y FOB'!AD83</f>
        <v>6.9231189777727034E-2</v>
      </c>
      <c r="AE84" s="197">
        <f>+'VALORES CIF Y FOB'!AE83</f>
        <v>0.1062008254453861</v>
      </c>
      <c r="AF84" s="197">
        <f>+'VALORES CIF Y FOB'!AF83</f>
        <v>9.7669821821216418E-2</v>
      </c>
      <c r="AG84" s="196"/>
      <c r="AH84" s="198">
        <f t="shared" si="15"/>
        <v>1.06451132</v>
      </c>
      <c r="AI84" s="198">
        <f t="shared" si="16"/>
        <v>602.91999999999996</v>
      </c>
      <c r="AJ84" s="198">
        <f t="shared" si="17"/>
        <v>641.81516505439993</v>
      </c>
      <c r="AK84" s="199"/>
      <c r="AL84" s="200">
        <v>1</v>
      </c>
      <c r="AM84" s="281">
        <f>+IF(OR(P84="IMPORTABLE",P84="AMBOS"),((1/((1+AA84+Z84)*(1+W84+X84)))*(('VALORES CIF Y FOB'!BC83/AI84))),"-")</f>
        <v>1.153842536131696</v>
      </c>
      <c r="AN84" s="281">
        <f t="shared" si="18"/>
        <v>0</v>
      </c>
      <c r="AO84" s="281">
        <v>1</v>
      </c>
      <c r="AP84" s="281" t="str">
        <f>+IF(OR(P84="EXPORTABLE",P84="AMBOS"),(1/((1-Y84-Z84)))*(('VALORES CIF Y FOB'!BI83/AI84)),"-")</f>
        <v>-</v>
      </c>
      <c r="AQ84" s="281">
        <f t="shared" si="19"/>
        <v>0</v>
      </c>
      <c r="AR84" s="281">
        <v>1</v>
      </c>
      <c r="AS84" s="281">
        <f>+IF(OR(P84="IMPORTABLE",P84="AMBOS"),(1/((1+AC84)*(1+AA84+Z84)*(1+W84+X84)))*('VALORES CIF Y FOB'!BF83/AI84)*(1),"-")</f>
        <v>0.95263301239903675</v>
      </c>
      <c r="AT84" s="281"/>
      <c r="AU84" s="281">
        <v>1</v>
      </c>
      <c r="AV84" s="281" t="str">
        <f>+IF(OR(P84="EXPORTABLE",P84="AMBOS"),(1/((1-AD84)*(1-Y84-Z84)))*('VALORES CIF Y FOB'!BL83/AI84)*(1),"-")</f>
        <v>-</v>
      </c>
      <c r="AW84" s="201"/>
      <c r="AX84" s="201">
        <v>1</v>
      </c>
      <c r="AY84" s="201" t="str">
        <f t="shared" si="12"/>
        <v>-</v>
      </c>
      <c r="AZ84" s="202">
        <f t="shared" si="20"/>
        <v>0</v>
      </c>
      <c r="BA84" s="203">
        <v>1</v>
      </c>
      <c r="BB84" s="282">
        <f>+IF(OR(P84="IMPORTABLE",P84="AMBOS"),(1/((1+AC84)*(1+AA84+Z84)*(1+W84+X84)))*(('VALORES CIF Y FOB'!AM83/AI84)),"-")</f>
        <v>1.0496233864017057</v>
      </c>
      <c r="BC84" s="282">
        <f t="shared" si="21"/>
        <v>0.98601430222621378</v>
      </c>
      <c r="BD84" s="282"/>
      <c r="BE84" s="282">
        <v>1</v>
      </c>
      <c r="BF84" s="282" t="str">
        <f>+IF(OR(P84="EXPORTABLE",P84="AMBOS"),(1/((1-AD84)*(1-Y84-Z84)))*(('VALORES CIF Y FOB'!AU83/AI84)),"-")</f>
        <v>-</v>
      </c>
      <c r="BG84" s="282" t="str">
        <f t="shared" si="22"/>
        <v>-</v>
      </c>
      <c r="BH84" s="282"/>
      <c r="BI84" s="282">
        <v>1</v>
      </c>
      <c r="BJ84" s="282">
        <f>+IF(OR(P84="IMPORTABLE",P84="AMBOS"),(1/((1+AC84)*(1+AA84+Z84)*(1+W84+X84)))*('VALORES CIF Y FOB'!AQ83/AI84),"-")</f>
        <v>0.95337031356733948</v>
      </c>
      <c r="BK84" s="282">
        <f t="shared" si="23"/>
        <v>0.89559434047853959</v>
      </c>
      <c r="BL84" s="282"/>
      <c r="BM84" s="282">
        <v>1</v>
      </c>
      <c r="BN84" s="282" t="str">
        <f>+IF(OR(P84="EXPORTABLE",P84="AMBOS"),(1/((1-AD84)*(1-Y84-Z84)))*('VALORES CIF Y FOB'!AY83/AI84),"-")</f>
        <v>-</v>
      </c>
      <c r="BO84" s="203" t="str">
        <f t="shared" si="24"/>
        <v>-</v>
      </c>
      <c r="BP84" s="204"/>
      <c r="BQ84" s="205">
        <v>1</v>
      </c>
      <c r="BR84" s="285" t="str">
        <f t="shared" si="14"/>
        <v>-</v>
      </c>
      <c r="BS84" s="109"/>
    </row>
    <row r="85" spans="1:71" ht="18" x14ac:dyDescent="0.2">
      <c r="A85" s="188" t="str">
        <f>+'VALORES CIF Y FOB'!A84</f>
        <v>Plásticos y caucho sintético en formas primarias</v>
      </c>
      <c r="B85" s="189" t="str">
        <f>+'VALORES CIF Y FOB'!B84</f>
        <v>NP079</v>
      </c>
      <c r="C85" s="190"/>
      <c r="D85" s="191">
        <f>+'VALORES CIF Y FOB'!D84</f>
        <v>232114.02518433402</v>
      </c>
      <c r="E85" s="192">
        <f>+'VALORES CIF Y FOB'!E84</f>
        <v>0.95198933578906852</v>
      </c>
      <c r="F85" s="192">
        <f>+'VALORES CIF Y FOB'!F84</f>
        <v>0.9513421819668112</v>
      </c>
      <c r="G85" s="192">
        <f>+'VALORES CIF Y FOB'!G84</f>
        <v>4.5146980172168207E-2</v>
      </c>
      <c r="H85" s="192">
        <f>+'VALORES CIF Y FOB'!H84</f>
        <v>0.94035316765912946</v>
      </c>
      <c r="I85" s="192">
        <f>+'VALORES CIF Y FOB'!I84</f>
        <v>-0.9068423556169003</v>
      </c>
      <c r="J85" s="191" t="str">
        <f>+'VALORES CIF Y FOB'!J84</f>
        <v>IMPORTABLE</v>
      </c>
      <c r="K85" s="191" t="str">
        <f>+'VALORES CIF Y FOB'!K84</f>
        <v>Transable</v>
      </c>
      <c r="L85" s="191">
        <f>+'VALORES CIF Y FOB'!L84</f>
        <v>0</v>
      </c>
      <c r="M85" s="191" t="str">
        <f>+'VALORES CIF Y FOB'!M84</f>
        <v>Transable</v>
      </c>
      <c r="N85" s="191">
        <f>+'VALORES CIF Y FOB'!N84</f>
        <v>0</v>
      </c>
      <c r="O85" s="193" t="str">
        <f>+'VALORES CIF Y FOB'!O84</f>
        <v>Transable</v>
      </c>
      <c r="P85" s="194" t="str">
        <f>+'VALORES CIF Y FOB'!P84</f>
        <v>IMPORTABLE</v>
      </c>
      <c r="Q85" s="194">
        <f>+'VALORES CIF Y FOB'!Q84</f>
        <v>0</v>
      </c>
      <c r="R85" s="195">
        <f>+'VALORES CIF Y FOB'!R84</f>
        <v>0</v>
      </c>
      <c r="S85" s="195">
        <f>+'VALORES CIF Y FOB'!S84</f>
        <v>0</v>
      </c>
      <c r="T85" s="195">
        <f>+'VALORES CIF Y FOB'!T84</f>
        <v>0</v>
      </c>
      <c r="U85" s="195">
        <f>+'VALORES CIF Y FOB'!U84</f>
        <v>0</v>
      </c>
      <c r="V85" s="196"/>
      <c r="W85" s="197">
        <f>+'VALORES CIF Y FOB'!W84</f>
        <v>0</v>
      </c>
      <c r="X85" s="197">
        <f>+'VALORES CIF Y FOB'!X84</f>
        <v>4.2247285378156129E-3</v>
      </c>
      <c r="Y85" s="197">
        <f>+'VALORES CIF Y FOB'!Y84</f>
        <v>0</v>
      </c>
      <c r="Z85" s="197">
        <f>+'VALORES CIF Y FOB'!Z84</f>
        <v>0</v>
      </c>
      <c r="AA85" s="197">
        <f>+'VALORES CIF Y FOB'!AA84</f>
        <v>2.414830493812021E-3</v>
      </c>
      <c r="AB85" s="195"/>
      <c r="AC85" s="197">
        <f>+'VALORES CIF Y FOB'!AC84</f>
        <v>4.7315161217048492E-2</v>
      </c>
      <c r="AD85" s="197">
        <f>+'VALORES CIF Y FOB'!AD84</f>
        <v>3.135405049307239E-2</v>
      </c>
      <c r="AE85" s="197">
        <f>+'VALORES CIF Y FOB'!AE84</f>
        <v>2.8587545359432275E-2</v>
      </c>
      <c r="AF85" s="197">
        <f>+'VALORES CIF Y FOB'!AF84</f>
        <v>4.6416034921363827E-2</v>
      </c>
      <c r="AG85" s="196"/>
      <c r="AH85" s="198">
        <f t="shared" si="15"/>
        <v>1.06451132</v>
      </c>
      <c r="AI85" s="198">
        <f t="shared" si="16"/>
        <v>602.91999999999996</v>
      </c>
      <c r="AJ85" s="198">
        <f t="shared" si="17"/>
        <v>641.81516505439993</v>
      </c>
      <c r="AK85" s="199"/>
      <c r="AL85" s="200">
        <v>1</v>
      </c>
      <c r="AM85" s="281">
        <f>+IF(OR(P85="IMPORTABLE",P85="AMBOS"),((1/((1+AA85+Z85)*(1+W85+X85)))*(('VALORES CIF Y FOB'!BC84/AI85))),"-")</f>
        <v>1.1075141403470605</v>
      </c>
      <c r="AN85" s="281">
        <f t="shared" si="18"/>
        <v>0</v>
      </c>
      <c r="AO85" s="281">
        <v>1</v>
      </c>
      <c r="AP85" s="281" t="str">
        <f>+IF(OR(P85="EXPORTABLE",P85="AMBOS"),(1/((1-Y85-Z85)))*(('VALORES CIF Y FOB'!BI84/AI85)),"-")</f>
        <v>-</v>
      </c>
      <c r="AQ85" s="281">
        <f t="shared" si="19"/>
        <v>0</v>
      </c>
      <c r="AR85" s="281">
        <v>1</v>
      </c>
      <c r="AS85" s="281">
        <f>+IF(OR(P85="IMPORTABLE",P85="AMBOS"),(1/((1+AC85)*(1+AA85+Z85)*(1+W85+X85)))*('VALORES CIF Y FOB'!BF84/AI85)*(1),"-")</f>
        <v>1.0286143481735932</v>
      </c>
      <c r="AT85" s="281"/>
      <c r="AU85" s="281">
        <v>1</v>
      </c>
      <c r="AV85" s="281" t="str">
        <f>+IF(OR(P85="EXPORTABLE",P85="AMBOS"),(1/((1-AD85)*(1-Y85-Z85)))*('VALORES CIF Y FOB'!BL84/AI85)*(1),"-")</f>
        <v>-</v>
      </c>
      <c r="AW85" s="201"/>
      <c r="AX85" s="201">
        <v>1</v>
      </c>
      <c r="AY85" s="201" t="str">
        <f t="shared" ref="AY85:AY148" si="25">IF(P85="No transable",1/((1+W85+X85+Z85)*(1+AE85)),"-")</f>
        <v>-</v>
      </c>
      <c r="AZ85" s="202">
        <f t="shared" si="20"/>
        <v>0</v>
      </c>
      <c r="BA85" s="203">
        <v>1</v>
      </c>
      <c r="BB85" s="282">
        <f>+IF(OR(P85="IMPORTABLE",P85="AMBOS"),(1/((1+AC85)*(1+AA85+Z85)*(1+W85+X85)))*(('VALORES CIF Y FOB'!AM84/AI85)),"-")</f>
        <v>1.0545841224751593</v>
      </c>
      <c r="BC85" s="282">
        <f t="shared" si="21"/>
        <v>0.99067440868093293</v>
      </c>
      <c r="BD85" s="282"/>
      <c r="BE85" s="282">
        <v>1</v>
      </c>
      <c r="BF85" s="282" t="str">
        <f>+IF(OR(P85="EXPORTABLE",P85="AMBOS"),(1/((1-AD85)*(1-Y85-Z85)))*(('VALORES CIF Y FOB'!AU84/AI85)),"-")</f>
        <v>-</v>
      </c>
      <c r="BG85" s="282" t="str">
        <f t="shared" si="22"/>
        <v>-</v>
      </c>
      <c r="BH85" s="282"/>
      <c r="BI85" s="282">
        <v>1</v>
      </c>
      <c r="BJ85" s="282">
        <f>+IF(OR(P85="IMPORTABLE",P85="AMBOS"),(1/((1+AC85)*(1+AA85+Z85)*(1+W85+X85)))*('VALORES CIF Y FOB'!AQ84/AI85),"-")</f>
        <v>1.0274684061777795</v>
      </c>
      <c r="BK85" s="282">
        <f t="shared" si="23"/>
        <v>0.96520195405510534</v>
      </c>
      <c r="BL85" s="282"/>
      <c r="BM85" s="282">
        <v>1</v>
      </c>
      <c r="BN85" s="282" t="str">
        <f>+IF(OR(P85="EXPORTABLE",P85="AMBOS"),(1/((1-AD85)*(1-Y85-Z85)))*('VALORES CIF Y FOB'!AY84/AI85),"-")</f>
        <v>-</v>
      </c>
      <c r="BO85" s="203" t="str">
        <f t="shared" si="24"/>
        <v>-</v>
      </c>
      <c r="BP85" s="204"/>
      <c r="BQ85" s="205">
        <v>1</v>
      </c>
      <c r="BR85" s="285" t="str">
        <f t="shared" si="14"/>
        <v>-</v>
      </c>
      <c r="BS85" s="109"/>
    </row>
    <row r="86" spans="1:71" ht="18" x14ac:dyDescent="0.2">
      <c r="A86" s="188" t="str">
        <f>+'VALORES CIF Y FOB'!A85</f>
        <v>Pesticidas y otros productos químicos de uso agropecuario</v>
      </c>
      <c r="B86" s="189" t="str">
        <f>+'VALORES CIF Y FOB'!B85</f>
        <v>NP080</v>
      </c>
      <c r="C86" s="190"/>
      <c r="D86" s="191">
        <f>+'VALORES CIF Y FOB'!D85</f>
        <v>22890.342940849987</v>
      </c>
      <c r="E86" s="192">
        <f>+'VALORES CIF Y FOB'!E85</f>
        <v>0.47383366242739627</v>
      </c>
      <c r="F86" s="192">
        <f>+'VALORES CIF Y FOB'!F85</f>
        <v>0.3421551168066298</v>
      </c>
      <c r="G86" s="192">
        <f>+'VALORES CIF Y FOB'!G85</f>
        <v>0.31150703097798738</v>
      </c>
      <c r="H86" s="192">
        <f>+'VALORES CIF Y FOB'!H85</f>
        <v>0.59203147129305611</v>
      </c>
      <c r="I86" s="192">
        <f>+'VALORES CIF Y FOB'!I85</f>
        <v>-0.1623266314494089</v>
      </c>
      <c r="J86" s="191" t="str">
        <f>+'VALORES CIF Y FOB'!J85</f>
        <v>IMPORTABLE</v>
      </c>
      <c r="K86" s="191" t="str">
        <f>+'VALORES CIF Y FOB'!K85</f>
        <v>Transable</v>
      </c>
      <c r="L86" s="191">
        <f>+'VALORES CIF Y FOB'!L85</f>
        <v>0</v>
      </c>
      <c r="M86" s="191" t="str">
        <f>+'VALORES CIF Y FOB'!M85</f>
        <v>Transable</v>
      </c>
      <c r="N86" s="191">
        <f>+'VALORES CIF Y FOB'!N85</f>
        <v>0</v>
      </c>
      <c r="O86" s="193" t="str">
        <f>+'VALORES CIF Y FOB'!O85</f>
        <v>Transable</v>
      </c>
      <c r="P86" s="194" t="str">
        <f>+'VALORES CIF Y FOB'!P85</f>
        <v>IMPORTABLE</v>
      </c>
      <c r="Q86" s="194">
        <f>+'VALORES CIF Y FOB'!Q85</f>
        <v>0</v>
      </c>
      <c r="R86" s="195">
        <f>+'VALORES CIF Y FOB'!R85</f>
        <v>0</v>
      </c>
      <c r="S86" s="195">
        <f>+'VALORES CIF Y FOB'!S85</f>
        <v>0</v>
      </c>
      <c r="T86" s="195">
        <f>+'VALORES CIF Y FOB'!T85</f>
        <v>0</v>
      </c>
      <c r="U86" s="195">
        <f>+'VALORES CIF Y FOB'!U85</f>
        <v>0</v>
      </c>
      <c r="V86" s="196"/>
      <c r="W86" s="197">
        <f>+'VALORES CIF Y FOB'!W85</f>
        <v>0</v>
      </c>
      <c r="X86" s="197">
        <f>+'VALORES CIF Y FOB'!X85</f>
        <v>4.0749877001308145E-2</v>
      </c>
      <c r="Y86" s="197">
        <f>+'VALORES CIF Y FOB'!Y85</f>
        <v>0</v>
      </c>
      <c r="Z86" s="197">
        <f>+'VALORES CIF Y FOB'!Z85</f>
        <v>0</v>
      </c>
      <c r="AA86" s="197">
        <f>+'VALORES CIF Y FOB'!AA85</f>
        <v>6.9874555664352625E-3</v>
      </c>
      <c r="AB86" s="195"/>
      <c r="AC86" s="197">
        <f>+'VALORES CIF Y FOB'!AC85</f>
        <v>0.3837334119777292</v>
      </c>
      <c r="AD86" s="197">
        <f>+'VALORES CIF Y FOB'!AD85</f>
        <v>0.21833569134606112</v>
      </c>
      <c r="AE86" s="197">
        <f>+'VALORES CIF Y FOB'!AE85</f>
        <v>0.19022954383979029</v>
      </c>
      <c r="AF86" s="197">
        <f>+'VALORES CIF Y FOB'!AF85</f>
        <v>0.28192113262211099</v>
      </c>
      <c r="AG86" s="196"/>
      <c r="AH86" s="198">
        <f t="shared" si="15"/>
        <v>1.06451132</v>
      </c>
      <c r="AI86" s="198">
        <f t="shared" si="16"/>
        <v>602.91999999999996</v>
      </c>
      <c r="AJ86" s="198">
        <f t="shared" si="17"/>
        <v>641.81516505439993</v>
      </c>
      <c r="AK86" s="199"/>
      <c r="AL86" s="200">
        <v>1</v>
      </c>
      <c r="AM86" s="281">
        <f>+IF(OR(P86="IMPORTABLE",P86="AMBOS"),((1/((1+AA86+Z86)*(1+W86+X86)))*(('VALORES CIF Y FOB'!BC85/AI86))),"-")</f>
        <v>1.4055046380635481</v>
      </c>
      <c r="AN86" s="281">
        <f t="shared" si="18"/>
        <v>0</v>
      </c>
      <c r="AO86" s="281">
        <v>1</v>
      </c>
      <c r="AP86" s="281" t="str">
        <f>+IF(OR(P86="EXPORTABLE",P86="AMBOS"),(1/((1-Y86-Z86)))*(('VALORES CIF Y FOB'!BI85/AI86)),"-")</f>
        <v>-</v>
      </c>
      <c r="AQ86" s="281">
        <f t="shared" si="19"/>
        <v>0</v>
      </c>
      <c r="AR86" s="281">
        <v>1</v>
      </c>
      <c r="AS86" s="281">
        <f>+IF(OR(P86="IMPORTABLE",P86="AMBOS"),(1/((1+AC86)*(1+AA86+Z86)*(1+W86+X86)))*('VALORES CIF Y FOB'!BF85/AI86)*(1),"-")</f>
        <v>0.87609511481527025</v>
      </c>
      <c r="AT86" s="281"/>
      <c r="AU86" s="281">
        <v>1</v>
      </c>
      <c r="AV86" s="281" t="str">
        <f>+IF(OR(P86="EXPORTABLE",P86="AMBOS"),(1/((1-AD86)*(1-Y86-Z86)))*('VALORES CIF Y FOB'!BL85/AI86)*(1),"-")</f>
        <v>-</v>
      </c>
      <c r="AW86" s="201"/>
      <c r="AX86" s="201">
        <v>1</v>
      </c>
      <c r="AY86" s="201" t="str">
        <f t="shared" si="25"/>
        <v>-</v>
      </c>
      <c r="AZ86" s="202">
        <f t="shared" si="20"/>
        <v>0</v>
      </c>
      <c r="BA86" s="203">
        <v>1</v>
      </c>
      <c r="BB86" s="282">
        <f>+IF(OR(P86="IMPORTABLE",P86="AMBOS"),(1/((1+AC86)*(1+AA86+Z86)*(1+W86+X86)))*(('VALORES CIF Y FOB'!AM85/AI86)),"-")</f>
        <v>0.99866332505160038</v>
      </c>
      <c r="BC86" s="282">
        <f t="shared" si="21"/>
        <v>0.93814251317834774</v>
      </c>
      <c r="BD86" s="282"/>
      <c r="BE86" s="282">
        <v>1</v>
      </c>
      <c r="BF86" s="282" t="str">
        <f>+IF(OR(P86="EXPORTABLE",P86="AMBOS"),(1/((1-AD86)*(1-Y86-Z86)))*(('VALORES CIF Y FOB'!AU85/AI86)),"-")</f>
        <v>-</v>
      </c>
      <c r="BG86" s="282" t="str">
        <f t="shared" si="22"/>
        <v>-</v>
      </c>
      <c r="BH86" s="282"/>
      <c r="BI86" s="282">
        <v>1</v>
      </c>
      <c r="BJ86" s="282">
        <f>+IF(OR(P86="IMPORTABLE",P86="AMBOS"),(1/((1+AC86)*(1+AA86+Z86)*(1+W86+X86)))*('VALORES CIF Y FOB'!AQ85/AI86),"-")</f>
        <v>0.86748710560513764</v>
      </c>
      <c r="BK86" s="282">
        <f t="shared" si="23"/>
        <v>0.81491581095176857</v>
      </c>
      <c r="BL86" s="282"/>
      <c r="BM86" s="282">
        <v>1</v>
      </c>
      <c r="BN86" s="282" t="str">
        <f>+IF(OR(P86="EXPORTABLE",P86="AMBOS"),(1/((1-AD86)*(1-Y86-Z86)))*('VALORES CIF Y FOB'!AY85/AI86),"-")</f>
        <v>-</v>
      </c>
      <c r="BO86" s="203" t="str">
        <f t="shared" si="24"/>
        <v>-</v>
      </c>
      <c r="BP86" s="204"/>
      <c r="BQ86" s="205">
        <v>1</v>
      </c>
      <c r="BR86" s="285" t="str">
        <f t="shared" si="14"/>
        <v>-</v>
      </c>
      <c r="BS86" s="109"/>
    </row>
    <row r="87" spans="1:71" ht="18" x14ac:dyDescent="0.2">
      <c r="A87" s="188" t="str">
        <f>+'VALORES CIF Y FOB'!A86</f>
        <v>Pinturas, barnices, revestimientos, tintas de imprenta y masillas</v>
      </c>
      <c r="B87" s="189" t="str">
        <f>+'VALORES CIF Y FOB'!B86</f>
        <v>NP081</v>
      </c>
      <c r="C87" s="190"/>
      <c r="D87" s="191">
        <f>+'VALORES CIF Y FOB'!D86</f>
        <v>-862.73303168833445</v>
      </c>
      <c r="E87" s="192">
        <f>+'VALORES CIF Y FOB'!E86</f>
        <v>0.29919373346289063</v>
      </c>
      <c r="F87" s="192">
        <f>+'VALORES CIF Y FOB'!F86</f>
        <v>0.18490706393518769</v>
      </c>
      <c r="G87" s="192">
        <f>+'VALORES CIF Y FOB'!G86</f>
        <v>0.30849076218460153</v>
      </c>
      <c r="H87" s="192">
        <f>+'VALORES CIF Y FOB'!H86</f>
        <v>0.44019406919539328</v>
      </c>
      <c r="I87" s="192">
        <f>+'VALORES CIF Y FOB'!I86</f>
        <v>9.2970287217108948E-3</v>
      </c>
      <c r="J87" s="191" t="str">
        <f>+'VALORES CIF Y FOB'!J86</f>
        <v>AMBOS</v>
      </c>
      <c r="K87" s="191" t="str">
        <f>+'VALORES CIF Y FOB'!K86</f>
        <v>Transable</v>
      </c>
      <c r="L87" s="191">
        <f>+'VALORES CIF Y FOB'!L86</f>
        <v>0</v>
      </c>
      <c r="M87" s="191" t="str">
        <f>+'VALORES CIF Y FOB'!M86</f>
        <v>Transable</v>
      </c>
      <c r="N87" s="191">
        <f>+'VALORES CIF Y FOB'!N86</f>
        <v>0</v>
      </c>
      <c r="O87" s="193" t="str">
        <f>+'VALORES CIF Y FOB'!O86</f>
        <v>Transable</v>
      </c>
      <c r="P87" s="194" t="str">
        <f>+'VALORES CIF Y FOB'!P86</f>
        <v>AMBOS</v>
      </c>
      <c r="Q87" s="194">
        <f>+'VALORES CIF Y FOB'!Q86</f>
        <v>0</v>
      </c>
      <c r="R87" s="195">
        <f>+'VALORES CIF Y FOB'!R86</f>
        <v>0</v>
      </c>
      <c r="S87" s="195">
        <f>+'VALORES CIF Y FOB'!S86</f>
        <v>0</v>
      </c>
      <c r="T87" s="195">
        <f>+'VALORES CIF Y FOB'!T86</f>
        <v>0</v>
      </c>
      <c r="U87" s="195">
        <f>+'VALORES CIF Y FOB'!U86</f>
        <v>0</v>
      </c>
      <c r="V87" s="196"/>
      <c r="W87" s="197">
        <f>+'VALORES CIF Y FOB'!W86</f>
        <v>1.2205873071949732E-3</v>
      </c>
      <c r="X87" s="197">
        <f>+'VALORES CIF Y FOB'!X86</f>
        <v>5.2596810451015566E-2</v>
      </c>
      <c r="Y87" s="197">
        <f>+'VALORES CIF Y FOB'!Y86</f>
        <v>0</v>
      </c>
      <c r="Z87" s="197">
        <f>+'VALORES CIF Y FOB'!Z86</f>
        <v>0</v>
      </c>
      <c r="AA87" s="197">
        <f>+'VALORES CIF Y FOB'!AA86</f>
        <v>3.9465882612997424E-2</v>
      </c>
      <c r="AB87" s="195"/>
      <c r="AC87" s="197">
        <f>+'VALORES CIF Y FOB'!AC86</f>
        <v>0.36557068972888707</v>
      </c>
      <c r="AD87" s="197">
        <f>+'VALORES CIF Y FOB'!AD86</f>
        <v>7.6722559014561695E-2</v>
      </c>
      <c r="AE87" s="197">
        <f>+'VALORES CIF Y FOB'!AE86</f>
        <v>0.28038701455006254</v>
      </c>
      <c r="AF87" s="197">
        <f>+'VALORES CIF Y FOB'!AF86</f>
        <v>0.30587419044783803</v>
      </c>
      <c r="AG87" s="196"/>
      <c r="AH87" s="198">
        <f t="shared" si="15"/>
        <v>1.06451132</v>
      </c>
      <c r="AI87" s="198">
        <f t="shared" si="16"/>
        <v>602.91999999999996</v>
      </c>
      <c r="AJ87" s="198">
        <f t="shared" si="17"/>
        <v>641.81516505439993</v>
      </c>
      <c r="AK87" s="199"/>
      <c r="AL87" s="200">
        <v>1</v>
      </c>
      <c r="AM87" s="281">
        <f>+IF(OR(P87="IMPORTABLE",P87="AMBOS"),((1/((1+AA87+Z87)*(1+W87+X87)))*(('VALORES CIF Y FOB'!BC86/AI87))),"-")</f>
        <v>1.3270548301210014</v>
      </c>
      <c r="AN87" s="281">
        <f t="shared" si="18"/>
        <v>0</v>
      </c>
      <c r="AO87" s="281">
        <v>1</v>
      </c>
      <c r="AP87" s="281">
        <f>+IF(OR(P87="EXPORTABLE",P87="AMBOS"),(1/((1-Y87-Z87)))*(('VALORES CIF Y FOB'!BI86/AI87)),"-")</f>
        <v>0.982839287429631</v>
      </c>
      <c r="AQ87" s="281">
        <f t="shared" si="19"/>
        <v>0</v>
      </c>
      <c r="AR87" s="281">
        <v>1</v>
      </c>
      <c r="AS87" s="281">
        <f>+IF(OR(P87="IMPORTABLE",P87="AMBOS"),(1/((1+AC87)*(1+AA87+Z87)*(1+W87+X87)))*('VALORES CIF Y FOB'!BF86/AI87)*(1),"-")</f>
        <v>0.77226036453515567</v>
      </c>
      <c r="AT87" s="281"/>
      <c r="AU87" s="281">
        <v>1</v>
      </c>
      <c r="AV87" s="281">
        <f>+IF(OR(P87="EXPORTABLE",P87="AMBOS"),(1/((1-AD87)*(1-Y87-Z87)))*('VALORES CIF Y FOB'!BL86/AI87)*(1),"-")</f>
        <v>1.3877891753009763</v>
      </c>
      <c r="AW87" s="201"/>
      <c r="AX87" s="201">
        <v>1</v>
      </c>
      <c r="AY87" s="201" t="str">
        <f t="shared" si="25"/>
        <v>-</v>
      </c>
      <c r="AZ87" s="202">
        <f t="shared" si="20"/>
        <v>0</v>
      </c>
      <c r="BA87" s="203">
        <v>1</v>
      </c>
      <c r="BB87" s="282">
        <f>+IF(OR(P87="IMPORTABLE",P87="AMBOS"),(1/((1+AC87)*(1+AA87+Z87)*(1+W87+X87)))*(('VALORES CIF Y FOB'!AM86/AI87)),"-")</f>
        <v>0.95602919097178818</v>
      </c>
      <c r="BC87" s="282">
        <f t="shared" si="21"/>
        <v>0.89809208508162042</v>
      </c>
      <c r="BD87" s="282"/>
      <c r="BE87" s="282">
        <v>1</v>
      </c>
      <c r="BF87" s="282">
        <f>+IF(OR(P87="EXPORTABLE",P87="AMBOS"),(1/((1-AD87)*(1-Y87-Z87)))*(('VALORES CIF Y FOB'!AU86/AI87)),"-")</f>
        <v>1.0698720851785843</v>
      </c>
      <c r="BG87" s="282">
        <f t="shared" si="22"/>
        <v>1.0050358930693049</v>
      </c>
      <c r="BH87" s="282"/>
      <c r="BI87" s="282">
        <v>1</v>
      </c>
      <c r="BJ87" s="282">
        <f>+IF(OR(P87="IMPORTABLE",P87="AMBOS"),(1/((1+AC87)*(1+AA87+Z87)*(1+W87+X87)))*('VALORES CIF Y FOB'!AQ86/AI87),"-")</f>
        <v>0.76858667448973728</v>
      </c>
      <c r="BK87" s="282">
        <f t="shared" si="23"/>
        <v>0.72200892564462094</v>
      </c>
      <c r="BL87" s="282"/>
      <c r="BM87" s="282">
        <v>1</v>
      </c>
      <c r="BN87" s="282">
        <f>+IF(OR(P87="EXPORTABLE",P87="AMBOS"),(1/((1-AD87)*(1-Y87-Z87)))*('VALORES CIF Y FOB'!AY86/AI87),"-")</f>
        <v>1.3735587151159498</v>
      </c>
      <c r="BO87" s="203">
        <f t="shared" si="24"/>
        <v>1.2903185614935029</v>
      </c>
      <c r="BP87" s="204"/>
      <c r="BQ87" s="205">
        <v>1</v>
      </c>
      <c r="BR87" s="285" t="str">
        <f t="shared" si="14"/>
        <v>-</v>
      </c>
      <c r="BS87" s="109"/>
    </row>
    <row r="88" spans="1:71" ht="18" x14ac:dyDescent="0.2">
      <c r="A88" s="188" t="str">
        <f>+'VALORES CIF Y FOB'!A87</f>
        <v>Jabones, detergentes, perfumes y preparados de tocador</v>
      </c>
      <c r="B88" s="189" t="str">
        <f>+'VALORES CIF Y FOB'!B87</f>
        <v>NP082</v>
      </c>
      <c r="C88" s="190"/>
      <c r="D88" s="191">
        <f>+'VALORES CIF Y FOB'!D87</f>
        <v>93661.708472221828</v>
      </c>
      <c r="E88" s="192">
        <f>+'VALORES CIF Y FOB'!E87</f>
        <v>0.5603305315597461</v>
      </c>
      <c r="F88" s="192">
        <f>+'VALORES CIF Y FOB'!F87</f>
        <v>9.1311175746404349E-2</v>
      </c>
      <c r="G88" s="192">
        <f>+'VALORES CIF Y FOB'!G87</f>
        <v>0.11140458256276678</v>
      </c>
      <c r="H88" s="192">
        <f>+'VALORES CIF Y FOB'!H87</f>
        <v>0.25338257613834153</v>
      </c>
      <c r="I88" s="192">
        <f>+'VALORES CIF Y FOB'!I87</f>
        <v>-0.44892594899697924</v>
      </c>
      <c r="J88" s="191" t="str">
        <f>+'VALORES CIF Y FOB'!J87</f>
        <v>IMPORTABLE</v>
      </c>
      <c r="K88" s="191" t="str">
        <f>+'VALORES CIF Y FOB'!K87</f>
        <v>No transable</v>
      </c>
      <c r="L88" s="191">
        <f>+'VALORES CIF Y FOB'!L87</f>
        <v>1</v>
      </c>
      <c r="M88" s="191" t="str">
        <f>+'VALORES CIF Y FOB'!M87</f>
        <v>Transable</v>
      </c>
      <c r="N88" s="191">
        <f>+'VALORES CIF Y FOB'!N87</f>
        <v>0</v>
      </c>
      <c r="O88" s="193" t="str">
        <f>+'VALORES CIF Y FOB'!O87</f>
        <v>Transable</v>
      </c>
      <c r="P88" s="194" t="str">
        <f>+'VALORES CIF Y FOB'!P87</f>
        <v>IMPORTABLE</v>
      </c>
      <c r="Q88" s="194">
        <f>+'VALORES CIF Y FOB'!Q87</f>
        <v>0</v>
      </c>
      <c r="R88" s="195">
        <f>+'VALORES CIF Y FOB'!R87</f>
        <v>0</v>
      </c>
      <c r="S88" s="195">
        <f>+'VALORES CIF Y FOB'!S87</f>
        <v>0</v>
      </c>
      <c r="T88" s="195">
        <f>+'VALORES CIF Y FOB'!T87</f>
        <v>0</v>
      </c>
      <c r="U88" s="195">
        <f>+'VALORES CIF Y FOB'!U87</f>
        <v>0</v>
      </c>
      <c r="V88" s="196"/>
      <c r="W88" s="197">
        <f>+'VALORES CIF Y FOB'!W87</f>
        <v>6.3795432663608488E-3</v>
      </c>
      <c r="X88" s="197">
        <f>+'VALORES CIF Y FOB'!X87</f>
        <v>0.13105994129264886</v>
      </c>
      <c r="Y88" s="197">
        <f>+'VALORES CIF Y FOB'!Y87</f>
        <v>0</v>
      </c>
      <c r="Z88" s="197">
        <f>+'VALORES CIF Y FOB'!Z87</f>
        <v>0</v>
      </c>
      <c r="AA88" s="197">
        <f>+'VALORES CIF Y FOB'!AA87</f>
        <v>0.17396681666754299</v>
      </c>
      <c r="AB88" s="195"/>
      <c r="AC88" s="197">
        <f>+'VALORES CIF Y FOB'!AC87</f>
        <v>0.65687293939229108</v>
      </c>
      <c r="AD88" s="197">
        <f>+'VALORES CIF Y FOB'!AD87</f>
        <v>5.5720242835524458E-2</v>
      </c>
      <c r="AE88" s="197">
        <f>+'VALORES CIF Y FOB'!AE87</f>
        <v>0.29479325458938049</v>
      </c>
      <c r="AF88" s="197">
        <f>+'VALORES CIF Y FOB'!AF87</f>
        <v>0.49767455886394518</v>
      </c>
      <c r="AG88" s="196"/>
      <c r="AH88" s="198">
        <f t="shared" si="15"/>
        <v>1.06451132</v>
      </c>
      <c r="AI88" s="198">
        <f t="shared" si="16"/>
        <v>602.91999999999996</v>
      </c>
      <c r="AJ88" s="198">
        <f t="shared" si="17"/>
        <v>641.81516505439993</v>
      </c>
      <c r="AK88" s="199"/>
      <c r="AL88" s="200">
        <v>1</v>
      </c>
      <c r="AM88" s="281">
        <f>+IF(OR(P88="IMPORTABLE",P88="AMBOS"),((1/((1+AA88+Z88)*(1+W88+X88)))*(('VALORES CIF Y FOB'!BC87/AI88))),"-")</f>
        <v>1.3208556785779073</v>
      </c>
      <c r="AN88" s="281">
        <f t="shared" si="18"/>
        <v>0</v>
      </c>
      <c r="AO88" s="281">
        <v>1</v>
      </c>
      <c r="AP88" s="281" t="str">
        <f>+IF(OR(P88="EXPORTABLE",P88="AMBOS"),(1/((1-Y88-Z88)))*(('VALORES CIF Y FOB'!BI87/AI88)),"-")</f>
        <v>-</v>
      </c>
      <c r="AQ88" s="281">
        <f t="shared" si="19"/>
        <v>0</v>
      </c>
      <c r="AR88" s="281">
        <v>1</v>
      </c>
      <c r="AS88" s="281">
        <f>+IF(OR(P88="IMPORTABLE",P88="AMBOS"),(1/((1+AC88)*(1+AA88+Z88)*(1+W88+X88)))*('VALORES CIF Y FOB'!BF87/AI88)*(1),"-")</f>
        <v>0.65535930984414337</v>
      </c>
      <c r="AT88" s="281"/>
      <c r="AU88" s="281">
        <v>1</v>
      </c>
      <c r="AV88" s="281" t="str">
        <f>+IF(OR(P88="EXPORTABLE",P88="AMBOS"),(1/((1-AD88)*(1-Y88-Z88)))*('VALORES CIF Y FOB'!BL87/AI88)*(1),"-")</f>
        <v>-</v>
      </c>
      <c r="AW88" s="201"/>
      <c r="AX88" s="201">
        <v>1</v>
      </c>
      <c r="AY88" s="201" t="str">
        <f t="shared" si="25"/>
        <v>-</v>
      </c>
      <c r="AZ88" s="202">
        <f t="shared" si="20"/>
        <v>0</v>
      </c>
      <c r="BA88" s="203">
        <v>1</v>
      </c>
      <c r="BB88" s="282">
        <f>+IF(OR(P88="IMPORTABLE",P88="AMBOS"),(1/((1+AC88)*(1+AA88+Z88)*(1+W88+X88)))*(('VALORES CIF Y FOB'!AM87/AI88)),"-")</f>
        <v>0.77804461465885522</v>
      </c>
      <c r="BC88" s="282">
        <f t="shared" si="21"/>
        <v>0.73089369745627064</v>
      </c>
      <c r="BD88" s="282"/>
      <c r="BE88" s="282">
        <v>1</v>
      </c>
      <c r="BF88" s="282" t="str">
        <f>+IF(OR(P88="EXPORTABLE",P88="AMBOS"),(1/((1-AD88)*(1-Y88-Z88)))*(('VALORES CIF Y FOB'!AU87/AI88)),"-")</f>
        <v>-</v>
      </c>
      <c r="BG88" s="282" t="str">
        <f t="shared" si="22"/>
        <v>-</v>
      </c>
      <c r="BH88" s="282"/>
      <c r="BI88" s="282">
        <v>1</v>
      </c>
      <c r="BJ88" s="282">
        <f>+IF(OR(P88="IMPORTABLE",P88="AMBOS"),(1/((1+AC88)*(1+AA88+Z88)*(1+W88+X88)))*('VALORES CIF Y FOB'!AQ87/AI88),"-")</f>
        <v>0.64480167199827976</v>
      </c>
      <c r="BK88" s="282">
        <f t="shared" si="23"/>
        <v>0.60572551919718409</v>
      </c>
      <c r="BL88" s="282"/>
      <c r="BM88" s="282">
        <v>1</v>
      </c>
      <c r="BN88" s="282" t="str">
        <f>+IF(OR(P88="EXPORTABLE",P88="AMBOS"),(1/((1-AD88)*(1-Y88-Z88)))*('VALORES CIF Y FOB'!AY87/AI88),"-")</f>
        <v>-</v>
      </c>
      <c r="BO88" s="203" t="str">
        <f t="shared" si="24"/>
        <v>-</v>
      </c>
      <c r="BP88" s="204"/>
      <c r="BQ88" s="205">
        <v>1</v>
      </c>
      <c r="BR88" s="285" t="str">
        <f t="shared" si="14"/>
        <v>-</v>
      </c>
      <c r="BS88" s="109"/>
    </row>
    <row r="89" spans="1:71" ht="18" x14ac:dyDescent="0.2">
      <c r="A89" s="188" t="str">
        <f>+'VALORES CIF Y FOB'!A88</f>
        <v>Fibras artificiales y productos químicos n.c.p</v>
      </c>
      <c r="B89" s="189" t="str">
        <f>+'VALORES CIF Y FOB'!B88</f>
        <v>NP083</v>
      </c>
      <c r="C89" s="190"/>
      <c r="D89" s="191">
        <f>+'VALORES CIF Y FOB'!D88</f>
        <v>72278.21557414881</v>
      </c>
      <c r="E89" s="192">
        <f>+'VALORES CIF Y FOB'!E88</f>
        <v>0.70117373617806333</v>
      </c>
      <c r="F89" s="192">
        <f>+'VALORES CIF Y FOB'!F88</f>
        <v>0.67798526619004429</v>
      </c>
      <c r="G89" s="192">
        <f>+'VALORES CIF Y FOB'!G88</f>
        <v>0.22074773019069441</v>
      </c>
      <c r="H89" s="192">
        <f>+'VALORES CIF Y FOB'!H88</f>
        <v>0.73871595945874602</v>
      </c>
      <c r="I89" s="192">
        <f>+'VALORES CIF Y FOB'!I88</f>
        <v>-0.48042600598736884</v>
      </c>
      <c r="J89" s="191" t="str">
        <f>+'VALORES CIF Y FOB'!J88</f>
        <v>IMPORTABLE</v>
      </c>
      <c r="K89" s="191" t="str">
        <f>+'VALORES CIF Y FOB'!K88</f>
        <v>Transable</v>
      </c>
      <c r="L89" s="191">
        <f>+'VALORES CIF Y FOB'!L88</f>
        <v>0</v>
      </c>
      <c r="M89" s="191" t="str">
        <f>+'VALORES CIF Y FOB'!M88</f>
        <v>Transable</v>
      </c>
      <c r="N89" s="191">
        <f>+'VALORES CIF Y FOB'!N88</f>
        <v>0</v>
      </c>
      <c r="O89" s="193" t="str">
        <f>+'VALORES CIF Y FOB'!O88</f>
        <v>Transable</v>
      </c>
      <c r="P89" s="194" t="str">
        <f>+'VALORES CIF Y FOB'!P88</f>
        <v>IMPORTABLE</v>
      </c>
      <c r="Q89" s="194">
        <f>+'VALORES CIF Y FOB'!Q88</f>
        <v>0</v>
      </c>
      <c r="R89" s="195">
        <f>+'VALORES CIF Y FOB'!R88</f>
        <v>0</v>
      </c>
      <c r="S89" s="195">
        <f>+'VALORES CIF Y FOB'!S88</f>
        <v>0</v>
      </c>
      <c r="T89" s="195">
        <f>+'VALORES CIF Y FOB'!T88</f>
        <v>0</v>
      </c>
      <c r="U89" s="195">
        <f>+'VALORES CIF Y FOB'!U88</f>
        <v>0</v>
      </c>
      <c r="V89" s="196"/>
      <c r="W89" s="197">
        <f>+'VALORES CIF Y FOB'!W88</f>
        <v>0</v>
      </c>
      <c r="X89" s="197">
        <f>+'VALORES CIF Y FOB'!X88</f>
        <v>7.5730982372540501E-3</v>
      </c>
      <c r="Y89" s="197">
        <f>+'VALORES CIF Y FOB'!Y88</f>
        <v>0</v>
      </c>
      <c r="Z89" s="197">
        <f>+'VALORES CIF Y FOB'!Z88</f>
        <v>0</v>
      </c>
      <c r="AA89" s="197">
        <f>+'VALORES CIF Y FOB'!AA88</f>
        <v>1.1743011338034109E-2</v>
      </c>
      <c r="AB89" s="195"/>
      <c r="AC89" s="197">
        <f>+'VALORES CIF Y FOB'!AC88</f>
        <v>0.14630559472659238</v>
      </c>
      <c r="AD89" s="197">
        <f>+'VALORES CIF Y FOB'!AD88</f>
        <v>0.1133183530736121</v>
      </c>
      <c r="AE89" s="197">
        <f>+'VALORES CIF Y FOB'!AE88</f>
        <v>0.12410503464257697</v>
      </c>
      <c r="AF89" s="197">
        <f>+'VALORES CIF Y FOB'!AF88</f>
        <v>0.13967148091606438</v>
      </c>
      <c r="AG89" s="196"/>
      <c r="AH89" s="198">
        <f t="shared" si="15"/>
        <v>1.06451132</v>
      </c>
      <c r="AI89" s="198">
        <f t="shared" si="16"/>
        <v>602.91999999999996</v>
      </c>
      <c r="AJ89" s="198">
        <f t="shared" si="17"/>
        <v>641.81516505439993</v>
      </c>
      <c r="AK89" s="199"/>
      <c r="AL89" s="200">
        <v>1</v>
      </c>
      <c r="AM89" s="281">
        <f>+IF(OR(P89="IMPORTABLE",P89="AMBOS"),((1/((1+AA89+Z89)*(1+W89+X89)))*(('VALORES CIF Y FOB'!BC88/AI89))),"-")</f>
        <v>1.1970269257281023</v>
      </c>
      <c r="AN89" s="281">
        <f t="shared" si="18"/>
        <v>0</v>
      </c>
      <c r="AO89" s="281">
        <v>1</v>
      </c>
      <c r="AP89" s="281" t="str">
        <f>+IF(OR(P89="EXPORTABLE",P89="AMBOS"),(1/((1-Y89-Z89)))*(('VALORES CIF Y FOB'!BI88/AI89)),"-")</f>
        <v>-</v>
      </c>
      <c r="AQ89" s="281">
        <f t="shared" si="19"/>
        <v>0</v>
      </c>
      <c r="AR89" s="281">
        <v>1</v>
      </c>
      <c r="AS89" s="281">
        <f>+IF(OR(P89="IMPORTABLE",P89="AMBOS"),(1/((1+AC89)*(1+AA89+Z89)*(1+W89+X89)))*('VALORES CIF Y FOB'!BF88/AI89)*(1),"-")</f>
        <v>0.93119194359344948</v>
      </c>
      <c r="AT89" s="281"/>
      <c r="AU89" s="281">
        <v>1</v>
      </c>
      <c r="AV89" s="281" t="str">
        <f>+IF(OR(P89="EXPORTABLE",P89="AMBOS"),(1/((1-AD89)*(1-Y89-Z89)))*('VALORES CIF Y FOB'!BL88/AI89)*(1),"-")</f>
        <v>-</v>
      </c>
      <c r="AW89" s="201"/>
      <c r="AX89" s="201">
        <v>1</v>
      </c>
      <c r="AY89" s="201" t="str">
        <f t="shared" si="25"/>
        <v>-</v>
      </c>
      <c r="AZ89" s="202">
        <f t="shared" si="20"/>
        <v>0</v>
      </c>
      <c r="BA89" s="203">
        <v>1</v>
      </c>
      <c r="BB89" s="282">
        <f>+IF(OR(P89="IMPORTABLE",P89="AMBOS"),(1/((1+AC89)*(1+AA89+Z89)*(1+W89+X89)))*(('VALORES CIF Y FOB'!AM88/AI89)),"-")</f>
        <v>1.0361706595800466</v>
      </c>
      <c r="BC89" s="282">
        <f t="shared" si="21"/>
        <v>0.97337683509090966</v>
      </c>
      <c r="BD89" s="282"/>
      <c r="BE89" s="282">
        <v>1</v>
      </c>
      <c r="BF89" s="282" t="str">
        <f>+IF(OR(P89="EXPORTABLE",P89="AMBOS"),(1/((1-AD89)*(1-Y89-Z89)))*(('VALORES CIF Y FOB'!AU88/AI89)),"-")</f>
        <v>-</v>
      </c>
      <c r="BG89" s="282" t="str">
        <f t="shared" si="22"/>
        <v>-</v>
      </c>
      <c r="BH89" s="282"/>
      <c r="BI89" s="282">
        <v>1</v>
      </c>
      <c r="BJ89" s="282">
        <f>+IF(OR(P89="IMPORTABLE",P89="AMBOS"),(1/((1+AC89)*(1+AA89+Z89)*(1+W89+X89)))*('VALORES CIF Y FOB'!AQ88/AI89),"-")</f>
        <v>0.92996633253540772</v>
      </c>
      <c r="BK89" s="282">
        <f t="shared" si="23"/>
        <v>0.8736086832175799</v>
      </c>
      <c r="BL89" s="282"/>
      <c r="BM89" s="282">
        <v>1</v>
      </c>
      <c r="BN89" s="282" t="str">
        <f>+IF(OR(P89="EXPORTABLE",P89="AMBOS"),(1/((1-AD89)*(1-Y89-Z89)))*('VALORES CIF Y FOB'!AY88/AI89),"-")</f>
        <v>-</v>
      </c>
      <c r="BO89" s="203" t="str">
        <f t="shared" si="24"/>
        <v>-</v>
      </c>
      <c r="BP89" s="204"/>
      <c r="BQ89" s="205">
        <v>1</v>
      </c>
      <c r="BR89" s="285" t="str">
        <f t="shared" si="14"/>
        <v>-</v>
      </c>
      <c r="BS89" s="109"/>
    </row>
    <row r="90" spans="1:71" ht="18" x14ac:dyDescent="0.2">
      <c r="A90" s="188" t="str">
        <f>+'VALORES CIF Y FOB'!A89</f>
        <v>Productos farmacéuticos y medicinales</v>
      </c>
      <c r="B90" s="189" t="str">
        <f>+'VALORES CIF Y FOB'!B89</f>
        <v>NP084</v>
      </c>
      <c r="C90" s="190"/>
      <c r="D90" s="191">
        <f>+'VALORES CIF Y FOB'!D89</f>
        <v>132268.99900979971</v>
      </c>
      <c r="E90" s="192">
        <f>+'VALORES CIF Y FOB'!E89</f>
        <v>0.60298140746997819</v>
      </c>
      <c r="F90" s="192">
        <f>+'VALORES CIF Y FOB'!F89</f>
        <v>7.1522827729192703E-2</v>
      </c>
      <c r="G90" s="192">
        <f>+'VALORES CIF Y FOB'!G89</f>
        <v>0.33638648363476342</v>
      </c>
      <c r="H90" s="192">
        <f>+'VALORES CIF Y FOB'!H89</f>
        <v>0.84728143710127746</v>
      </c>
      <c r="I90" s="192">
        <f>+'VALORES CIF Y FOB'!I89</f>
        <v>-0.26659492383521477</v>
      </c>
      <c r="J90" s="191" t="str">
        <f>+'VALORES CIF Y FOB'!J89</f>
        <v>IMPORTABLE</v>
      </c>
      <c r="K90" s="191" t="str">
        <f>+'VALORES CIF Y FOB'!K89</f>
        <v>Transable</v>
      </c>
      <c r="L90" s="191">
        <f>+'VALORES CIF Y FOB'!L89</f>
        <v>0</v>
      </c>
      <c r="M90" s="191" t="str">
        <f>+'VALORES CIF Y FOB'!M89</f>
        <v>Transable</v>
      </c>
      <c r="N90" s="191">
        <f>+'VALORES CIF Y FOB'!N89</f>
        <v>0</v>
      </c>
      <c r="O90" s="193" t="str">
        <f>+'VALORES CIF Y FOB'!O89</f>
        <v>Transable</v>
      </c>
      <c r="P90" s="194" t="str">
        <f>+'VALORES CIF Y FOB'!P89</f>
        <v>IMPORTABLE</v>
      </c>
      <c r="Q90" s="194">
        <f>+'VALORES CIF Y FOB'!Q89</f>
        <v>0</v>
      </c>
      <c r="R90" s="195">
        <f>+'VALORES CIF Y FOB'!R89</f>
        <v>0</v>
      </c>
      <c r="S90" s="195">
        <f>+'VALORES CIF Y FOB'!S89</f>
        <v>0</v>
      </c>
      <c r="T90" s="195">
        <f>+'VALORES CIF Y FOB'!T89</f>
        <v>0</v>
      </c>
      <c r="U90" s="195">
        <f>+'VALORES CIF Y FOB'!U89</f>
        <v>0</v>
      </c>
      <c r="V90" s="196"/>
      <c r="W90" s="197">
        <f>+'VALORES CIF Y FOB'!W89</f>
        <v>0</v>
      </c>
      <c r="X90" s="197">
        <f>+'VALORES CIF Y FOB'!X89</f>
        <v>9.7102988844242379E-4</v>
      </c>
      <c r="Y90" s="197">
        <f>+'VALORES CIF Y FOB'!Y89</f>
        <v>0</v>
      </c>
      <c r="Z90" s="197">
        <f>+'VALORES CIF Y FOB'!Z89</f>
        <v>0</v>
      </c>
      <c r="AA90" s="197">
        <f>+'VALORES CIF Y FOB'!AA89</f>
        <v>6.3246276649545617E-4</v>
      </c>
      <c r="AB90" s="195"/>
      <c r="AC90" s="197">
        <f>+'VALORES CIF Y FOB'!AC89</f>
        <v>0.34482283399103869</v>
      </c>
      <c r="AD90" s="197">
        <f>+'VALORES CIF Y FOB'!AD89</f>
        <v>0</v>
      </c>
      <c r="AE90" s="197">
        <f>+'VALORES CIF Y FOB'!AE89</f>
        <v>3.639294154773301E-2</v>
      </c>
      <c r="AF90" s="197">
        <f>+'VALORES CIF Y FOB'!AF89</f>
        <v>0.22237094259955914</v>
      </c>
      <c r="AG90" s="196"/>
      <c r="AH90" s="198">
        <f t="shared" si="15"/>
        <v>1.06451132</v>
      </c>
      <c r="AI90" s="198">
        <f t="shared" si="16"/>
        <v>602.91999999999996</v>
      </c>
      <c r="AJ90" s="198">
        <f t="shared" si="17"/>
        <v>641.81516505439993</v>
      </c>
      <c r="AK90" s="199"/>
      <c r="AL90" s="200">
        <v>1</v>
      </c>
      <c r="AM90" s="281">
        <f>+IF(OR(P90="IMPORTABLE",P90="AMBOS"),((1/((1+AA90+Z90)*(1+W90+X90)))*(('VALORES CIF Y FOB'!BC89/AI90))),"-")</f>
        <v>1.4292864021479867</v>
      </c>
      <c r="AN90" s="281">
        <f t="shared" si="18"/>
        <v>0</v>
      </c>
      <c r="AO90" s="281">
        <v>1</v>
      </c>
      <c r="AP90" s="281" t="str">
        <f>+IF(OR(P90="EXPORTABLE",P90="AMBOS"),(1/((1-Y90-Z90)))*(('VALORES CIF Y FOB'!BI89/AI90)),"-")</f>
        <v>-</v>
      </c>
      <c r="AQ90" s="281">
        <f t="shared" si="19"/>
        <v>0</v>
      </c>
      <c r="AR90" s="281">
        <v>1</v>
      </c>
      <c r="AS90" s="281">
        <f>+IF(OR(P90="IMPORTABLE",P90="AMBOS"),(1/((1+AC90)*(1+AA90+Z90)*(1+W90+X90)))*('VALORES CIF Y FOB'!BF89/AI90)*(1),"-")</f>
        <v>1.0340453132152789</v>
      </c>
      <c r="AT90" s="281"/>
      <c r="AU90" s="281">
        <v>1</v>
      </c>
      <c r="AV90" s="281" t="str">
        <f>+IF(OR(P90="EXPORTABLE",P90="AMBOS"),(1/((1-AD90)*(1-Y90-Z90)))*('VALORES CIF Y FOB'!BL89/AI90)*(1),"-")</f>
        <v>-</v>
      </c>
      <c r="AW90" s="201"/>
      <c r="AX90" s="201">
        <v>1</v>
      </c>
      <c r="AY90" s="201" t="str">
        <f t="shared" si="25"/>
        <v>-</v>
      </c>
      <c r="AZ90" s="202">
        <f t="shared" si="20"/>
        <v>0</v>
      </c>
      <c r="BA90" s="203">
        <v>1</v>
      </c>
      <c r="BB90" s="282">
        <f>+IF(OR(P90="IMPORTABLE",P90="AMBOS"),(1/((1+AC90)*(1+AA90+Z90)*(1+W90+X90)))*(('VALORES CIF Y FOB'!AM89/AI90)),"-")</f>
        <v>1.0462917616847516</v>
      </c>
      <c r="BC90" s="282">
        <f t="shared" si="21"/>
        <v>0.98288458002001489</v>
      </c>
      <c r="BD90" s="282"/>
      <c r="BE90" s="282">
        <v>1</v>
      </c>
      <c r="BF90" s="282" t="str">
        <f>+IF(OR(P90="EXPORTABLE",P90="AMBOS"),(1/((1-AD90)*(1-Y90-Z90)))*(('VALORES CIF Y FOB'!AU89/AI90)),"-")</f>
        <v>-</v>
      </c>
      <c r="BG90" s="282" t="str">
        <f t="shared" si="22"/>
        <v>-</v>
      </c>
      <c r="BH90" s="282"/>
      <c r="BI90" s="282">
        <v>1</v>
      </c>
      <c r="BJ90" s="282">
        <f>+IF(OR(P90="IMPORTABLE",P90="AMBOS"),(1/((1+AC90)*(1+AA90+Z90)*(1+W90+X90)))*('VALORES CIF Y FOB'!AQ89/AI90),"-")</f>
        <v>1.0192735880195232</v>
      </c>
      <c r="BK90" s="282">
        <f t="shared" si="23"/>
        <v>0.95750375676561439</v>
      </c>
      <c r="BL90" s="282"/>
      <c r="BM90" s="282">
        <v>1</v>
      </c>
      <c r="BN90" s="282" t="str">
        <f>+IF(OR(P90="EXPORTABLE",P90="AMBOS"),(1/((1-AD90)*(1-Y90-Z90)))*('VALORES CIF Y FOB'!AY89/AI90),"-")</f>
        <v>-</v>
      </c>
      <c r="BO90" s="203" t="str">
        <f t="shared" si="24"/>
        <v>-</v>
      </c>
      <c r="BP90" s="204"/>
      <c r="BQ90" s="205">
        <v>1</v>
      </c>
      <c r="BR90" s="285" t="str">
        <f t="shared" si="14"/>
        <v>-</v>
      </c>
      <c r="BS90" s="109"/>
    </row>
    <row r="91" spans="1:71" ht="18" x14ac:dyDescent="0.2">
      <c r="A91" s="188" t="str">
        <f>+'VALORES CIF Y FOB'!A90</f>
        <v>Productos de caucho</v>
      </c>
      <c r="B91" s="189" t="str">
        <f>+'VALORES CIF Y FOB'!B90</f>
        <v>NP085</v>
      </c>
      <c r="C91" s="190"/>
      <c r="D91" s="191">
        <f>+'VALORES CIF Y FOB'!D90</f>
        <v>-53230.715697886495</v>
      </c>
      <c r="E91" s="192">
        <f>+'VALORES CIF Y FOB'!E90</f>
        <v>0.31138804567913259</v>
      </c>
      <c r="F91" s="192">
        <f>+'VALORES CIF Y FOB'!F90</f>
        <v>8.1228243313695311E-2</v>
      </c>
      <c r="G91" s="192">
        <f>+'VALORES CIF Y FOB'!G90</f>
        <v>0.5372465463166437</v>
      </c>
      <c r="H91" s="192">
        <f>+'VALORES CIF Y FOB'!H90</f>
        <v>0.78018765568264725</v>
      </c>
      <c r="I91" s="192">
        <f>+'VALORES CIF Y FOB'!I90</f>
        <v>0.22585850063751106</v>
      </c>
      <c r="J91" s="191" t="str">
        <f>+'VALORES CIF Y FOB'!J90</f>
        <v>EXPORTABLE</v>
      </c>
      <c r="K91" s="191" t="str">
        <f>+'VALORES CIF Y FOB'!K90</f>
        <v>Transable</v>
      </c>
      <c r="L91" s="191">
        <f>+'VALORES CIF Y FOB'!L90</f>
        <v>0</v>
      </c>
      <c r="M91" s="191" t="str">
        <f>+'VALORES CIF Y FOB'!M90</f>
        <v>Transable</v>
      </c>
      <c r="N91" s="191">
        <f>+'VALORES CIF Y FOB'!N90</f>
        <v>0</v>
      </c>
      <c r="O91" s="193" t="str">
        <f>+'VALORES CIF Y FOB'!O90</f>
        <v>Transable</v>
      </c>
      <c r="P91" s="194" t="str">
        <f>+'VALORES CIF Y FOB'!P90</f>
        <v>EXPORTABLE</v>
      </c>
      <c r="Q91" s="194">
        <f>+'VALORES CIF Y FOB'!Q90</f>
        <v>0</v>
      </c>
      <c r="R91" s="195">
        <f>+'VALORES CIF Y FOB'!R90</f>
        <v>0</v>
      </c>
      <c r="S91" s="195">
        <f>+'VALORES CIF Y FOB'!S90</f>
        <v>0</v>
      </c>
      <c r="T91" s="195">
        <f>+'VALORES CIF Y FOB'!T90</f>
        <v>0</v>
      </c>
      <c r="U91" s="195">
        <f>+'VALORES CIF Y FOB'!U90</f>
        <v>0</v>
      </c>
      <c r="V91" s="196"/>
      <c r="W91" s="197">
        <f>+'VALORES CIF Y FOB'!W90</f>
        <v>0</v>
      </c>
      <c r="X91" s="197">
        <f>+'VALORES CIF Y FOB'!X90</f>
        <v>3.6307260803675009E-2</v>
      </c>
      <c r="Y91" s="197">
        <f>+'VALORES CIF Y FOB'!Y90</f>
        <v>0</v>
      </c>
      <c r="Z91" s="197">
        <f>+'VALORES CIF Y FOB'!Z90</f>
        <v>0</v>
      </c>
      <c r="AA91" s="197">
        <f>+'VALORES CIF Y FOB'!AA90</f>
        <v>4.3098661453322654E-2</v>
      </c>
      <c r="AB91" s="195"/>
      <c r="AC91" s="197">
        <f>+'VALORES CIF Y FOB'!AC90</f>
        <v>0.25260332501861532</v>
      </c>
      <c r="AD91" s="197">
        <f>+'VALORES CIF Y FOB'!AD90</f>
        <v>8.2892135736835001E-4</v>
      </c>
      <c r="AE91" s="197">
        <f>+'VALORES CIF Y FOB'!AE90</f>
        <v>4.0158836277317547E-2</v>
      </c>
      <c r="AF91" s="197">
        <f>+'VALORES CIF Y FOB'!AF90</f>
        <v>0.10631184820725566</v>
      </c>
      <c r="AG91" s="196"/>
      <c r="AH91" s="198">
        <f t="shared" si="15"/>
        <v>1.06451132</v>
      </c>
      <c r="AI91" s="198">
        <f t="shared" si="16"/>
        <v>602.91999999999996</v>
      </c>
      <c r="AJ91" s="198">
        <f t="shared" si="17"/>
        <v>641.81516505439993</v>
      </c>
      <c r="AK91" s="199"/>
      <c r="AL91" s="200">
        <v>1</v>
      </c>
      <c r="AM91" s="281" t="str">
        <f>+IF(OR(P91="IMPORTABLE",P91="AMBOS"),((1/((1+AA91+Z91)*(1+W91+X91)))*(('VALORES CIF Y FOB'!BC90/AI91))),"-")</f>
        <v>-</v>
      </c>
      <c r="AN91" s="281">
        <f t="shared" si="18"/>
        <v>0</v>
      </c>
      <c r="AO91" s="281">
        <v>1</v>
      </c>
      <c r="AP91" s="281">
        <f>+IF(OR(P91="EXPORTABLE",P91="AMBOS"),(1/((1-Y91-Z91)))*(('VALORES CIF Y FOB'!BI90/AI91)),"-")</f>
        <v>1.0636289238316916</v>
      </c>
      <c r="AQ91" s="281">
        <f t="shared" si="19"/>
        <v>0</v>
      </c>
      <c r="AR91" s="281">
        <v>1</v>
      </c>
      <c r="AS91" s="281" t="str">
        <f>+IF(OR(P91="IMPORTABLE",P91="AMBOS"),(1/((1+AC91)*(1+AA91+Z91)*(1+W91+X91)))*('VALORES CIF Y FOB'!BF90/AI91)*(1),"-")</f>
        <v>-</v>
      </c>
      <c r="AT91" s="281"/>
      <c r="AU91" s="281">
        <v>1</v>
      </c>
      <c r="AV91" s="281">
        <f>+IF(OR(P91="EXPORTABLE",P91="AMBOS"),(1/((1-AD91)*(1-Y91-Z91)))*('VALORES CIF Y FOB'!BL90/AI91)*(1),"-")</f>
        <v>1.1072963212165143</v>
      </c>
      <c r="AW91" s="201"/>
      <c r="AX91" s="201">
        <v>1</v>
      </c>
      <c r="AY91" s="201" t="str">
        <f t="shared" si="25"/>
        <v>-</v>
      </c>
      <c r="AZ91" s="202">
        <f t="shared" si="20"/>
        <v>0</v>
      </c>
      <c r="BA91" s="203">
        <v>1</v>
      </c>
      <c r="BB91" s="282" t="str">
        <f>+IF(OR(P91="IMPORTABLE",P91="AMBOS"),(1/((1+AC91)*(1+AA91+Z91)*(1+W91+X91)))*(('VALORES CIF Y FOB'!AM90/AI91)),"-")</f>
        <v>-</v>
      </c>
      <c r="BC91" s="282" t="str">
        <f t="shared" si="21"/>
        <v>-</v>
      </c>
      <c r="BD91" s="282"/>
      <c r="BE91" s="282">
        <v>1</v>
      </c>
      <c r="BF91" s="282">
        <f>+IF(OR(P91="EXPORTABLE",P91="AMBOS"),(1/((1-AD91)*(1-Y91-Z91)))*(('VALORES CIF Y FOB'!AU90/AI91)),"-")</f>
        <v>1.0645648391741265</v>
      </c>
      <c r="BG91" s="282">
        <f t="shared" si="22"/>
        <v>1.0000502758149405</v>
      </c>
      <c r="BH91" s="282"/>
      <c r="BI91" s="282">
        <v>1</v>
      </c>
      <c r="BJ91" s="282" t="str">
        <f>+IF(OR(P91="IMPORTABLE",P91="AMBOS"),(1/((1+AC91)*(1+AA91+Z91)*(1+W91+X91)))*('VALORES CIF Y FOB'!AQ90/AI91),"-")</f>
        <v>-</v>
      </c>
      <c r="BK91" s="282" t="str">
        <f t="shared" si="23"/>
        <v>-</v>
      </c>
      <c r="BL91" s="282"/>
      <c r="BM91" s="282">
        <v>1</v>
      </c>
      <c r="BN91" s="282">
        <f>+IF(OR(P91="EXPORTABLE",P91="AMBOS"),(1/((1-AD91)*(1-Y91-Z91)))*('VALORES CIF Y FOB'!AY90/AI91),"-")</f>
        <v>1.1047569915849762</v>
      </c>
      <c r="BO91" s="203">
        <f t="shared" si="24"/>
        <v>1.0378067107684454</v>
      </c>
      <c r="BP91" s="204"/>
      <c r="BQ91" s="205">
        <v>1</v>
      </c>
      <c r="BR91" s="285" t="str">
        <f t="shared" si="14"/>
        <v>-</v>
      </c>
      <c r="BS91" s="109"/>
    </row>
    <row r="92" spans="1:71" ht="18" x14ac:dyDescent="0.2">
      <c r="A92" s="188" t="str">
        <f>+'VALORES CIF Y FOB'!A91</f>
        <v>Perfiles, tubería y conexiones de plástico rígido sin soporte</v>
      </c>
      <c r="B92" s="189" t="str">
        <f>+'VALORES CIF Y FOB'!B91</f>
        <v>NP086</v>
      </c>
      <c r="C92" s="190"/>
      <c r="D92" s="191">
        <f>+'VALORES CIF Y FOB'!D91</f>
        <v>3146.5657079683988</v>
      </c>
      <c r="E92" s="192">
        <f>+'VALORES CIF Y FOB'!E91</f>
        <v>0.42993106354568555</v>
      </c>
      <c r="F92" s="192">
        <f>+'VALORES CIF Y FOB'!F91</f>
        <v>0.45406624222454417</v>
      </c>
      <c r="G92" s="192">
        <f>+'VALORES CIF Y FOB'!G91</f>
        <v>0.38082878281271576</v>
      </c>
      <c r="H92" s="192">
        <f>+'VALORES CIF Y FOB'!H91</f>
        <v>0.66803987809154297</v>
      </c>
      <c r="I92" s="192">
        <f>+'VALORES CIF Y FOB'!I91</f>
        <v>-4.9102280732969766E-2</v>
      </c>
      <c r="J92" s="191" t="str">
        <f>+'VALORES CIF Y FOB'!J91</f>
        <v>AMBOS</v>
      </c>
      <c r="K92" s="191" t="str">
        <f>+'VALORES CIF Y FOB'!K91</f>
        <v>Transable</v>
      </c>
      <c r="L92" s="191">
        <f>+'VALORES CIF Y FOB'!L91</f>
        <v>0</v>
      </c>
      <c r="M92" s="191" t="str">
        <f>+'VALORES CIF Y FOB'!M91</f>
        <v>Transable</v>
      </c>
      <c r="N92" s="191">
        <f>+'VALORES CIF Y FOB'!N91</f>
        <v>0</v>
      </c>
      <c r="O92" s="193" t="str">
        <f>+'VALORES CIF Y FOB'!O91</f>
        <v>Transable</v>
      </c>
      <c r="P92" s="194" t="str">
        <f>+'VALORES CIF Y FOB'!P91</f>
        <v>AMBOS</v>
      </c>
      <c r="Q92" s="194">
        <f>+'VALORES CIF Y FOB'!Q91</f>
        <v>0</v>
      </c>
      <c r="R92" s="195">
        <f>+'VALORES CIF Y FOB'!R91</f>
        <v>0</v>
      </c>
      <c r="S92" s="195">
        <f>+'VALORES CIF Y FOB'!S91</f>
        <v>0</v>
      </c>
      <c r="T92" s="195">
        <f>+'VALORES CIF Y FOB'!T91</f>
        <v>0</v>
      </c>
      <c r="U92" s="195">
        <f>+'VALORES CIF Y FOB'!U91</f>
        <v>0</v>
      </c>
      <c r="V92" s="196"/>
      <c r="W92" s="197">
        <f>+'VALORES CIF Y FOB'!W91</f>
        <v>0</v>
      </c>
      <c r="X92" s="197">
        <f>+'VALORES CIF Y FOB'!X91</f>
        <v>5.8501439324027509E-2</v>
      </c>
      <c r="Y92" s="197">
        <f>+'VALORES CIF Y FOB'!Y91</f>
        <v>0</v>
      </c>
      <c r="Z92" s="197">
        <f>+'VALORES CIF Y FOB'!Z91</f>
        <v>0</v>
      </c>
      <c r="AA92" s="197">
        <f>+'VALORES CIF Y FOB'!AA91</f>
        <v>1.5382914744146966E-2</v>
      </c>
      <c r="AB92" s="195"/>
      <c r="AC92" s="197">
        <f>+'VALORES CIF Y FOB'!AC91</f>
        <v>0.19464429301323885</v>
      </c>
      <c r="AD92" s="197">
        <f>+'VALORES CIF Y FOB'!AD91</f>
        <v>0.13910730806296723</v>
      </c>
      <c r="AE92" s="197">
        <f>+'VALORES CIF Y FOB'!AE91</f>
        <v>0.25158682895275664</v>
      </c>
      <c r="AF92" s="197">
        <f>+'VALORES CIF Y FOB'!AF91</f>
        <v>0.22710619727897835</v>
      </c>
      <c r="AG92" s="196"/>
      <c r="AH92" s="198">
        <f t="shared" si="15"/>
        <v>1.06451132</v>
      </c>
      <c r="AI92" s="198">
        <f t="shared" si="16"/>
        <v>602.91999999999996</v>
      </c>
      <c r="AJ92" s="198">
        <f t="shared" si="17"/>
        <v>641.81516505439993</v>
      </c>
      <c r="AK92" s="199"/>
      <c r="AL92" s="200">
        <v>1</v>
      </c>
      <c r="AM92" s="281">
        <f>+IF(OR(P92="IMPORTABLE",P92="AMBOS"),((1/((1+AA92+Z92)*(1+W92+X92)))*(('VALORES CIF Y FOB'!BC91/AI92))),"-")</f>
        <v>1.1832256954529998</v>
      </c>
      <c r="AN92" s="281">
        <f t="shared" si="18"/>
        <v>0</v>
      </c>
      <c r="AO92" s="281">
        <v>1</v>
      </c>
      <c r="AP92" s="281">
        <f>+IF(OR(P92="EXPORTABLE",P92="AMBOS"),(1/((1-Y92-Z92)))*(('VALORES CIF Y FOB'!BI91/AI92)),"-")</f>
        <v>0.91643001587224404</v>
      </c>
      <c r="AQ92" s="281">
        <f t="shared" si="19"/>
        <v>0</v>
      </c>
      <c r="AR92" s="281">
        <v>1</v>
      </c>
      <c r="AS92" s="281">
        <f>+IF(OR(P92="IMPORTABLE",P92="AMBOS"),(1/((1+AC92)*(1+AA92+Z92)*(1+W92+X92)))*('VALORES CIF Y FOB'!BF91/AI92)*(1),"-")</f>
        <v>0.78185915116428895</v>
      </c>
      <c r="AT92" s="281"/>
      <c r="AU92" s="281">
        <v>1</v>
      </c>
      <c r="AV92" s="281">
        <f>+IF(OR(P92="EXPORTABLE",P92="AMBOS"),(1/((1-AD92)*(1-Y92-Z92)))*('VALORES CIF Y FOB'!BL91/AI92)*(1),"-")</f>
        <v>1.3756035500670452</v>
      </c>
      <c r="AW92" s="201"/>
      <c r="AX92" s="201">
        <v>1</v>
      </c>
      <c r="AY92" s="201" t="str">
        <f t="shared" si="25"/>
        <v>-</v>
      </c>
      <c r="AZ92" s="202">
        <f t="shared" si="20"/>
        <v>0</v>
      </c>
      <c r="BA92" s="203">
        <v>1</v>
      </c>
      <c r="BB92" s="282">
        <f>+IF(OR(P92="IMPORTABLE",P92="AMBOS"),(1/((1+AC92)*(1+AA92+Z92)*(1+W92+X92)))*(('VALORES CIF Y FOB'!AM91/AI92)),"-")</f>
        <v>0.98066231982464647</v>
      </c>
      <c r="BC92" s="282">
        <f t="shared" si="21"/>
        <v>0.92123240157243835</v>
      </c>
      <c r="BD92" s="282"/>
      <c r="BE92" s="282">
        <v>1</v>
      </c>
      <c r="BF92" s="282">
        <f>+IF(OR(P92="EXPORTABLE",P92="AMBOS"),(1/((1-AD92)*(1-Y92-Z92)))*(('VALORES CIF Y FOB'!AU91/AI92)),"-")</f>
        <v>1.0749353788273515</v>
      </c>
      <c r="BG92" s="282">
        <f t="shared" si="22"/>
        <v>1.0097923419239465</v>
      </c>
      <c r="BH92" s="282"/>
      <c r="BI92" s="282">
        <v>1</v>
      </c>
      <c r="BJ92" s="282">
        <f>+IF(OR(P92="IMPORTABLE",P92="AMBOS"),(1/((1+AC92)*(1+AA92+Z92)*(1+W92+X92)))*('VALORES CIF Y FOB'!AQ91/AI92),"-")</f>
        <v>0.78472011794880658</v>
      </c>
      <c r="BK92" s="282">
        <f t="shared" si="23"/>
        <v>0.73716465311877255</v>
      </c>
      <c r="BL92" s="282"/>
      <c r="BM92" s="282">
        <v>1</v>
      </c>
      <c r="BN92" s="282">
        <f>+IF(OR(P92="EXPORTABLE",P92="AMBOS"),(1/((1-AD92)*(1-Y92-Z92)))*('VALORES CIF Y FOB'!AY91/AI92),"-")</f>
        <v>1.3671748545588498</v>
      </c>
      <c r="BO92" s="203">
        <f t="shared" si="24"/>
        <v>1.2843215744843837</v>
      </c>
      <c r="BP92" s="204"/>
      <c r="BQ92" s="205">
        <v>1</v>
      </c>
      <c r="BR92" s="285" t="str">
        <f t="shared" si="14"/>
        <v>-</v>
      </c>
      <c r="BS92" s="109"/>
    </row>
    <row r="93" spans="1:71" ht="18" x14ac:dyDescent="0.2">
      <c r="A93" s="188" t="str">
        <f>+'VALORES CIF Y FOB'!A92</f>
        <v>Otros productos de plástico</v>
      </c>
      <c r="B93" s="189" t="str">
        <f>+'VALORES CIF Y FOB'!B92</f>
        <v>NP087</v>
      </c>
      <c r="C93" s="190"/>
      <c r="D93" s="191">
        <f>+'VALORES CIF Y FOB'!D92</f>
        <v>106821.01748644433</v>
      </c>
      <c r="E93" s="192">
        <f>+'VALORES CIF Y FOB'!E92</f>
        <v>0.49623286656243237</v>
      </c>
      <c r="F93" s="192">
        <f>+'VALORES CIF Y FOB'!F92</f>
        <v>0.40060708577175674</v>
      </c>
      <c r="G93" s="192">
        <f>+'VALORES CIF Y FOB'!G92</f>
        <v>0.2613006712562766</v>
      </c>
      <c r="H93" s="192">
        <f>+'VALORES CIF Y FOB'!H92</f>
        <v>0.51869336824979639</v>
      </c>
      <c r="I93" s="192">
        <f>+'VALORES CIF Y FOB'!I92</f>
        <v>-0.23493219530615581</v>
      </c>
      <c r="J93" s="191" t="str">
        <f>+'VALORES CIF Y FOB'!J92</f>
        <v>IMPORTABLE</v>
      </c>
      <c r="K93" s="191" t="str">
        <f>+'VALORES CIF Y FOB'!K92</f>
        <v>Transable</v>
      </c>
      <c r="L93" s="191">
        <f>+'VALORES CIF Y FOB'!L92</f>
        <v>0</v>
      </c>
      <c r="M93" s="191" t="str">
        <f>+'VALORES CIF Y FOB'!M92</f>
        <v>Transable</v>
      </c>
      <c r="N93" s="191">
        <f>+'VALORES CIF Y FOB'!N92</f>
        <v>0</v>
      </c>
      <c r="O93" s="193" t="str">
        <f>+'VALORES CIF Y FOB'!O92</f>
        <v>Transable</v>
      </c>
      <c r="P93" s="194" t="str">
        <f>+'VALORES CIF Y FOB'!P92</f>
        <v>IMPORTABLE</v>
      </c>
      <c r="Q93" s="194">
        <f>+'VALORES CIF Y FOB'!Q92</f>
        <v>0</v>
      </c>
      <c r="R93" s="195">
        <f>+'VALORES CIF Y FOB'!R92</f>
        <v>0</v>
      </c>
      <c r="S93" s="195">
        <f>+'VALORES CIF Y FOB'!S92</f>
        <v>0</v>
      </c>
      <c r="T93" s="195">
        <f>+'VALORES CIF Y FOB'!T92</f>
        <v>0</v>
      </c>
      <c r="U93" s="195">
        <f>+'VALORES CIF Y FOB'!U92</f>
        <v>0</v>
      </c>
      <c r="V93" s="196"/>
      <c r="W93" s="197">
        <f>+'VALORES CIF Y FOB'!W92</f>
        <v>0</v>
      </c>
      <c r="X93" s="197">
        <f>+'VALORES CIF Y FOB'!X92</f>
        <v>1.2481638349133182E-2</v>
      </c>
      <c r="Y93" s="197">
        <f>+'VALORES CIF Y FOB'!Y92</f>
        <v>0</v>
      </c>
      <c r="Z93" s="197">
        <f>+'VALORES CIF Y FOB'!Z92</f>
        <v>0</v>
      </c>
      <c r="AA93" s="197">
        <f>+'VALORES CIF Y FOB'!AA92</f>
        <v>2.9422162382879685E-2</v>
      </c>
      <c r="AB93" s="195"/>
      <c r="AC93" s="197">
        <f>+'VALORES CIF Y FOB'!AC92</f>
        <v>0.13755479191400621</v>
      </c>
      <c r="AD93" s="197">
        <f>+'VALORES CIF Y FOB'!AD92</f>
        <v>1.8407687284344873E-2</v>
      </c>
      <c r="AE93" s="197">
        <f>+'VALORES CIF Y FOB'!AE92</f>
        <v>4.7984345643613938E-2</v>
      </c>
      <c r="AF93" s="197">
        <f>+'VALORES CIF Y FOB'!AF92</f>
        <v>9.2431452029116179E-2</v>
      </c>
      <c r="AG93" s="196"/>
      <c r="AH93" s="198">
        <f t="shared" si="15"/>
        <v>1.06451132</v>
      </c>
      <c r="AI93" s="198">
        <f t="shared" si="16"/>
        <v>602.91999999999996</v>
      </c>
      <c r="AJ93" s="198">
        <f t="shared" si="17"/>
        <v>641.81516505439993</v>
      </c>
      <c r="AK93" s="199"/>
      <c r="AL93" s="200">
        <v>1</v>
      </c>
      <c r="AM93" s="281">
        <f>+IF(OR(P93="IMPORTABLE",P93="AMBOS"),((1/((1+AA93+Z93)*(1+W93+X93)))*(('VALORES CIF Y FOB'!BC92/AI93))),"-")</f>
        <v>1.1618282668501818</v>
      </c>
      <c r="AN93" s="281">
        <f t="shared" si="18"/>
        <v>0</v>
      </c>
      <c r="AO93" s="281">
        <v>1</v>
      </c>
      <c r="AP93" s="281" t="str">
        <f>+IF(OR(P93="EXPORTABLE",P93="AMBOS"),(1/((1-Y93-Z93)))*(('VALORES CIF Y FOB'!BI92/AI93)),"-")</f>
        <v>-</v>
      </c>
      <c r="AQ93" s="281">
        <f t="shared" si="19"/>
        <v>0</v>
      </c>
      <c r="AR93" s="281">
        <v>1</v>
      </c>
      <c r="AS93" s="281">
        <f>+IF(OR(P93="IMPORTABLE",P93="AMBOS"),(1/((1+AC93)*(1+AA93+Z93)*(1+W93+X93)))*('VALORES CIF Y FOB'!BF92/AI93)*(1),"-")</f>
        <v>0.97825619055553825</v>
      </c>
      <c r="AT93" s="281"/>
      <c r="AU93" s="281">
        <v>1</v>
      </c>
      <c r="AV93" s="281" t="str">
        <f>+IF(OR(P93="EXPORTABLE",P93="AMBOS"),(1/((1-AD93)*(1-Y93-Z93)))*('VALORES CIF Y FOB'!BL92/AI93)*(1),"-")</f>
        <v>-</v>
      </c>
      <c r="AW93" s="201"/>
      <c r="AX93" s="201">
        <v>1</v>
      </c>
      <c r="AY93" s="201" t="str">
        <f t="shared" si="25"/>
        <v>-</v>
      </c>
      <c r="AZ93" s="202">
        <f t="shared" si="20"/>
        <v>0</v>
      </c>
      <c r="BA93" s="203">
        <v>1</v>
      </c>
      <c r="BB93" s="282">
        <f>+IF(OR(P93="IMPORTABLE",P93="AMBOS"),(1/((1+AC93)*(1+AA93+Z93)*(1+W93+X93)))*(('VALORES CIF Y FOB'!AM92/AI93)),"-")</f>
        <v>1.0138538620346762</v>
      </c>
      <c r="BC93" s="282">
        <f t="shared" si="21"/>
        <v>0.95241247602202683</v>
      </c>
      <c r="BD93" s="282"/>
      <c r="BE93" s="282">
        <v>1</v>
      </c>
      <c r="BF93" s="282" t="str">
        <f>+IF(OR(P93="EXPORTABLE",P93="AMBOS"),(1/((1-AD93)*(1-Y93-Z93)))*(('VALORES CIF Y FOB'!AU92/AI93)),"-")</f>
        <v>-</v>
      </c>
      <c r="BG93" s="282" t="str">
        <f t="shared" si="22"/>
        <v>-</v>
      </c>
      <c r="BH93" s="282"/>
      <c r="BI93" s="282">
        <v>1</v>
      </c>
      <c r="BJ93" s="282">
        <f>+IF(OR(P93="IMPORTABLE",P93="AMBOS"),(1/((1+AC93)*(1+AA93+Z93)*(1+W93+X93)))*('VALORES CIF Y FOB'!AQ92/AI93),"-")</f>
        <v>0.97338261534881587</v>
      </c>
      <c r="BK93" s="282">
        <f t="shared" si="23"/>
        <v>0.91439386041363646</v>
      </c>
      <c r="BL93" s="282"/>
      <c r="BM93" s="282">
        <v>1</v>
      </c>
      <c r="BN93" s="282" t="str">
        <f>+IF(OR(P93="EXPORTABLE",P93="AMBOS"),(1/((1-AD93)*(1-Y93-Z93)))*('VALORES CIF Y FOB'!AY92/AI93),"-")</f>
        <v>-</v>
      </c>
      <c r="BO93" s="203" t="str">
        <f t="shared" si="24"/>
        <v>-</v>
      </c>
      <c r="BP93" s="204"/>
      <c r="BQ93" s="205">
        <v>1</v>
      </c>
      <c r="BR93" s="285" t="str">
        <f t="shared" si="14"/>
        <v>-</v>
      </c>
      <c r="BS93" s="109"/>
    </row>
    <row r="94" spans="1:71" ht="18" x14ac:dyDescent="0.2">
      <c r="A94" s="188" t="str">
        <f>+'VALORES CIF Y FOB'!A93</f>
        <v>Vidrio y productos de vidrio</v>
      </c>
      <c r="B94" s="189" t="str">
        <f>+'VALORES CIF Y FOB'!B93</f>
        <v>NP088</v>
      </c>
      <c r="C94" s="190"/>
      <c r="D94" s="191">
        <f>+'VALORES CIF Y FOB'!D93</f>
        <v>-9511.9894852552534</v>
      </c>
      <c r="E94" s="192">
        <f>+'VALORES CIF Y FOB'!E93</f>
        <v>0.27848188599654095</v>
      </c>
      <c r="F94" s="192">
        <f>+'VALORES CIF Y FOB'!F93</f>
        <v>0.29675694973394467</v>
      </c>
      <c r="G94" s="192">
        <f>+'VALORES CIF Y FOB'!G93</f>
        <v>0.39234058056776044</v>
      </c>
      <c r="H94" s="192">
        <f>+'VALORES CIF Y FOB'!H93</f>
        <v>0.54377093651993824</v>
      </c>
      <c r="I94" s="192">
        <f>+'VALORES CIF Y FOB'!I93</f>
        <v>0.11385869457121948</v>
      </c>
      <c r="J94" s="191" t="str">
        <f>+'VALORES CIF Y FOB'!J93</f>
        <v>EXPORTABLE</v>
      </c>
      <c r="K94" s="191" t="str">
        <f>+'VALORES CIF Y FOB'!K93</f>
        <v>Transable</v>
      </c>
      <c r="L94" s="191">
        <f>+'VALORES CIF Y FOB'!L93</f>
        <v>0</v>
      </c>
      <c r="M94" s="191" t="str">
        <f>+'VALORES CIF Y FOB'!M93</f>
        <v>Transable</v>
      </c>
      <c r="N94" s="191">
        <f>+'VALORES CIF Y FOB'!N93</f>
        <v>0</v>
      </c>
      <c r="O94" s="193" t="str">
        <f>+'VALORES CIF Y FOB'!O93</f>
        <v>Transable</v>
      </c>
      <c r="P94" s="194" t="str">
        <f>+'VALORES CIF Y FOB'!P93</f>
        <v>EXPORTABLE</v>
      </c>
      <c r="Q94" s="194">
        <f>+'VALORES CIF Y FOB'!Q93</f>
        <v>0</v>
      </c>
      <c r="R94" s="195">
        <f>+'VALORES CIF Y FOB'!R93</f>
        <v>0</v>
      </c>
      <c r="S94" s="195">
        <f>+'VALORES CIF Y FOB'!S93</f>
        <v>0</v>
      </c>
      <c r="T94" s="195">
        <f>+'VALORES CIF Y FOB'!T93</f>
        <v>0</v>
      </c>
      <c r="U94" s="195">
        <f>+'VALORES CIF Y FOB'!U93</f>
        <v>0</v>
      </c>
      <c r="V94" s="196"/>
      <c r="W94" s="197">
        <f>+'VALORES CIF Y FOB'!W93</f>
        <v>0</v>
      </c>
      <c r="X94" s="197">
        <f>+'VALORES CIF Y FOB'!X93</f>
        <v>2.5750116752649325E-2</v>
      </c>
      <c r="Y94" s="197">
        <f>+'VALORES CIF Y FOB'!Y93</f>
        <v>0</v>
      </c>
      <c r="Z94" s="197">
        <f>+'VALORES CIF Y FOB'!Z93</f>
        <v>0</v>
      </c>
      <c r="AA94" s="197">
        <f>+'VALORES CIF Y FOB'!AA93</f>
        <v>3.8010547716452667E-2</v>
      </c>
      <c r="AB94" s="195"/>
      <c r="AC94" s="197">
        <f>+'VALORES CIF Y FOB'!AC93</f>
        <v>0.36198071139417032</v>
      </c>
      <c r="AD94" s="197">
        <f>+'VALORES CIF Y FOB'!AD93</f>
        <v>1.0324303861482609E-3</v>
      </c>
      <c r="AE94" s="197">
        <f>+'VALORES CIF Y FOB'!AE93</f>
        <v>3.5425141696295855E-2</v>
      </c>
      <c r="AF94" s="197">
        <f>+'VALORES CIF Y FOB'!AF93</f>
        <v>0.12636378818201593</v>
      </c>
      <c r="AG94" s="196"/>
      <c r="AH94" s="198">
        <f t="shared" si="15"/>
        <v>1.06451132</v>
      </c>
      <c r="AI94" s="198">
        <f t="shared" si="16"/>
        <v>602.91999999999996</v>
      </c>
      <c r="AJ94" s="198">
        <f t="shared" si="17"/>
        <v>641.81516505439993</v>
      </c>
      <c r="AK94" s="199"/>
      <c r="AL94" s="200">
        <v>1</v>
      </c>
      <c r="AM94" s="281" t="str">
        <f>+IF(OR(P94="IMPORTABLE",P94="AMBOS"),((1/((1+AA94+Z94)*(1+W94+X94)))*(('VALORES CIF Y FOB'!BC93/AI94))),"-")</f>
        <v>-</v>
      </c>
      <c r="AN94" s="281">
        <f t="shared" si="18"/>
        <v>0</v>
      </c>
      <c r="AO94" s="281">
        <v>1</v>
      </c>
      <c r="AP94" s="281">
        <f>+IF(OR(P94="EXPORTABLE",P94="AMBOS"),(1/((1-Y94-Z94)))*(('VALORES CIF Y FOB'!BI93/AI94)),"-")</f>
        <v>1.0634122861668331</v>
      </c>
      <c r="AQ94" s="281">
        <f t="shared" si="19"/>
        <v>0</v>
      </c>
      <c r="AR94" s="281">
        <v>1</v>
      </c>
      <c r="AS94" s="281" t="str">
        <f>+IF(OR(P94="IMPORTABLE",P94="AMBOS"),(1/((1+AC94)*(1+AA94+Z94)*(1+W94+X94)))*('VALORES CIF Y FOB'!BF93/AI94)*(1),"-")</f>
        <v>-</v>
      </c>
      <c r="AT94" s="281"/>
      <c r="AU94" s="281">
        <v>1</v>
      </c>
      <c r="AV94" s="281">
        <f>+IF(OR(P94="EXPORTABLE",P94="AMBOS"),(1/((1-AD94)*(1-Y94-Z94)))*('VALORES CIF Y FOB'!BL93/AI94)*(1),"-")</f>
        <v>1.102260758015178</v>
      </c>
      <c r="AW94" s="201"/>
      <c r="AX94" s="201">
        <v>1</v>
      </c>
      <c r="AY94" s="201" t="str">
        <f t="shared" si="25"/>
        <v>-</v>
      </c>
      <c r="AZ94" s="202">
        <f t="shared" si="20"/>
        <v>0</v>
      </c>
      <c r="BA94" s="203">
        <v>1</v>
      </c>
      <c r="BB94" s="282" t="str">
        <f>+IF(OR(P94="IMPORTABLE",P94="AMBOS"),(1/((1+AC94)*(1+AA94+Z94)*(1+W94+X94)))*(('VALORES CIF Y FOB'!AM93/AI94)),"-")</f>
        <v>-</v>
      </c>
      <c r="BC94" s="282" t="str">
        <f t="shared" si="21"/>
        <v>-</v>
      </c>
      <c r="BD94" s="282"/>
      <c r="BE94" s="282">
        <v>1</v>
      </c>
      <c r="BF94" s="282">
        <f>+IF(OR(P94="EXPORTABLE",P94="AMBOS"),(1/((1-AD94)*(1-Y94-Z94)))*(('VALORES CIF Y FOB'!AU93/AI94)),"-")</f>
        <v>1.0645779922815077</v>
      </c>
      <c r="BG94" s="282">
        <f t="shared" si="22"/>
        <v>1.000062631820118</v>
      </c>
      <c r="BH94" s="282"/>
      <c r="BI94" s="282">
        <v>1</v>
      </c>
      <c r="BJ94" s="282" t="str">
        <f>+IF(OR(P94="IMPORTABLE",P94="AMBOS"),(1/((1+AC94)*(1+AA94+Z94)*(1+W94+X94)))*('VALORES CIF Y FOB'!AQ93/AI94),"-")</f>
        <v>-</v>
      </c>
      <c r="BK94" s="282" t="str">
        <f t="shared" si="23"/>
        <v>-</v>
      </c>
      <c r="BL94" s="282"/>
      <c r="BM94" s="282">
        <v>1</v>
      </c>
      <c r="BN94" s="282">
        <f>+IF(OR(P94="EXPORTABLE",P94="AMBOS"),(1/((1-AD94)*(1-Y94-Z94)))*('VALORES CIF Y FOB'!AY93/AI94),"-")</f>
        <v>1.1000397457696509</v>
      </c>
      <c r="BO94" s="203">
        <f t="shared" si="24"/>
        <v>1.0333753386198383</v>
      </c>
      <c r="BP94" s="204"/>
      <c r="BQ94" s="205">
        <v>1</v>
      </c>
      <c r="BR94" s="285" t="str">
        <f t="shared" si="14"/>
        <v>-</v>
      </c>
      <c r="BS94" s="109"/>
    </row>
    <row r="95" spans="1:71" ht="18" x14ac:dyDescent="0.2">
      <c r="A95" s="188" t="str">
        <f>+'VALORES CIF Y FOB'!A94</f>
        <v>Productos refractarios, materiales de construcción de arcilla y otros productos de porcelana y cerámica</v>
      </c>
      <c r="B95" s="189" t="str">
        <f>+'VALORES CIF Y FOB'!B94</f>
        <v>NP089</v>
      </c>
      <c r="C95" s="190"/>
      <c r="D95" s="191">
        <f>+'VALORES CIF Y FOB'!D94</f>
        <v>29842.012991126627</v>
      </c>
      <c r="E95" s="192">
        <f>+'VALORES CIF Y FOB'!E94</f>
        <v>0.70575317634191059</v>
      </c>
      <c r="F95" s="192">
        <f>+'VALORES CIF Y FOB'!F94</f>
        <v>0.66146629637208254</v>
      </c>
      <c r="G95" s="192">
        <f>+'VALORES CIF Y FOB'!G94</f>
        <v>0.16631701656612094</v>
      </c>
      <c r="H95" s="192">
        <f>+'VALORES CIF Y FOB'!H94</f>
        <v>0.56522960723402382</v>
      </c>
      <c r="I95" s="192">
        <f>+'VALORES CIF Y FOB'!I94</f>
        <v>-0.53943615977578963</v>
      </c>
      <c r="J95" s="191" t="str">
        <f>+'VALORES CIF Y FOB'!J94</f>
        <v>IMPORTABLE</v>
      </c>
      <c r="K95" s="191" t="str">
        <f>+'VALORES CIF Y FOB'!K94</f>
        <v>Transable</v>
      </c>
      <c r="L95" s="191">
        <f>+'VALORES CIF Y FOB'!L94</f>
        <v>0</v>
      </c>
      <c r="M95" s="191" t="str">
        <f>+'VALORES CIF Y FOB'!M94</f>
        <v>Transable</v>
      </c>
      <c r="N95" s="191">
        <f>+'VALORES CIF Y FOB'!N94</f>
        <v>0</v>
      </c>
      <c r="O95" s="193" t="str">
        <f>+'VALORES CIF Y FOB'!O94</f>
        <v>Transable</v>
      </c>
      <c r="P95" s="194" t="str">
        <f>+'VALORES CIF Y FOB'!P94</f>
        <v>IMPORTABLE</v>
      </c>
      <c r="Q95" s="194">
        <f>+'VALORES CIF Y FOB'!Q94</f>
        <v>0</v>
      </c>
      <c r="R95" s="195">
        <f>+'VALORES CIF Y FOB'!R94</f>
        <v>0</v>
      </c>
      <c r="S95" s="195">
        <f>+'VALORES CIF Y FOB'!S94</f>
        <v>0</v>
      </c>
      <c r="T95" s="195">
        <f>+'VALORES CIF Y FOB'!T94</f>
        <v>0</v>
      </c>
      <c r="U95" s="195">
        <f>+'VALORES CIF Y FOB'!U94</f>
        <v>0</v>
      </c>
      <c r="V95" s="196"/>
      <c r="W95" s="197">
        <f>+'VALORES CIF Y FOB'!W94</f>
        <v>0</v>
      </c>
      <c r="X95" s="197">
        <f>+'VALORES CIF Y FOB'!X94</f>
        <v>4.1729220487680053E-2</v>
      </c>
      <c r="Y95" s="197">
        <f>+'VALORES CIF Y FOB'!Y94</f>
        <v>0</v>
      </c>
      <c r="Z95" s="197">
        <f>+'VALORES CIF Y FOB'!Z94</f>
        <v>0</v>
      </c>
      <c r="AA95" s="197">
        <f>+'VALORES CIF Y FOB'!AA94</f>
        <v>6.6498791504013527E-2</v>
      </c>
      <c r="AB95" s="195"/>
      <c r="AC95" s="197">
        <f>+'VALORES CIF Y FOB'!AC94</f>
        <v>0.36627990081372369</v>
      </c>
      <c r="AD95" s="197">
        <f>+'VALORES CIF Y FOB'!AD94</f>
        <v>0.14567440665107606</v>
      </c>
      <c r="AE95" s="197">
        <f>+'VALORES CIF Y FOB'!AE94</f>
        <v>0.34196985638735999</v>
      </c>
      <c r="AF95" s="197">
        <f>+'VALORES CIF Y FOB'!AF94</f>
        <v>0.35911908762398947</v>
      </c>
      <c r="AG95" s="196"/>
      <c r="AH95" s="198">
        <f t="shared" si="15"/>
        <v>1.06451132</v>
      </c>
      <c r="AI95" s="198">
        <f t="shared" si="16"/>
        <v>602.91999999999996</v>
      </c>
      <c r="AJ95" s="198">
        <f t="shared" si="17"/>
        <v>641.81516505439993</v>
      </c>
      <c r="AK95" s="199"/>
      <c r="AL95" s="200">
        <v>1</v>
      </c>
      <c r="AM95" s="281">
        <f>+IF(OR(P95="IMPORTABLE",P95="AMBOS"),((1/((1+AA95+Z95)*(1+W95+X95)))*(('VALORES CIF Y FOB'!BC94/AI95))),"-")</f>
        <v>1.3091058079726772</v>
      </c>
      <c r="AN95" s="281">
        <f t="shared" si="18"/>
        <v>0</v>
      </c>
      <c r="AO95" s="281">
        <v>1</v>
      </c>
      <c r="AP95" s="281" t="str">
        <f>+IF(OR(P95="EXPORTABLE",P95="AMBOS"),(1/((1-Y95-Z95)))*(('VALORES CIF Y FOB'!BI94/AI95)),"-")</f>
        <v>-</v>
      </c>
      <c r="AQ95" s="281">
        <f t="shared" si="19"/>
        <v>0</v>
      </c>
      <c r="AR95" s="281">
        <v>1</v>
      </c>
      <c r="AS95" s="281">
        <f>+IF(OR(P95="IMPORTABLE",P95="AMBOS"),(1/((1+AC95)*(1+AA95+Z95)*(1+W95+X95)))*('VALORES CIF Y FOB'!BF94/AI95)*(1),"-")</f>
        <v>0.71833466031144977</v>
      </c>
      <c r="AT95" s="281"/>
      <c r="AU95" s="281">
        <v>1</v>
      </c>
      <c r="AV95" s="281" t="str">
        <f>+IF(OR(P95="EXPORTABLE",P95="AMBOS"),(1/((1-AD95)*(1-Y95-Z95)))*('VALORES CIF Y FOB'!BL94/AI95)*(1),"-")</f>
        <v>-</v>
      </c>
      <c r="AW95" s="201"/>
      <c r="AX95" s="201">
        <v>1</v>
      </c>
      <c r="AY95" s="201" t="str">
        <f t="shared" si="25"/>
        <v>-</v>
      </c>
      <c r="AZ95" s="202">
        <f t="shared" si="20"/>
        <v>0</v>
      </c>
      <c r="BA95" s="203">
        <v>1</v>
      </c>
      <c r="BB95" s="282">
        <f>+IF(OR(P95="IMPORTABLE",P95="AMBOS"),(1/((1+AC95)*(1+AA95+Z95)*(1+W95+X95)))*(('VALORES CIF Y FOB'!AM94/AI95)),"-")</f>
        <v>0.94258684258378711</v>
      </c>
      <c r="BC95" s="282">
        <f t="shared" si="21"/>
        <v>0.88546436742803936</v>
      </c>
      <c r="BD95" s="282"/>
      <c r="BE95" s="282">
        <v>1</v>
      </c>
      <c r="BF95" s="282" t="str">
        <f>+IF(OR(P95="EXPORTABLE",P95="AMBOS"),(1/((1-AD95)*(1-Y95-Z95)))*(('VALORES CIF Y FOB'!AU94/AI95)),"-")</f>
        <v>-</v>
      </c>
      <c r="BG95" s="282" t="str">
        <f t="shared" si="22"/>
        <v>-</v>
      </c>
      <c r="BH95" s="282"/>
      <c r="BI95" s="282">
        <v>1</v>
      </c>
      <c r="BJ95" s="282">
        <f>+IF(OR(P95="IMPORTABLE",P95="AMBOS"),(1/((1+AC95)*(1+AA95+Z95)*(1+W95+X95)))*('VALORES CIF Y FOB'!AQ94/AI95),"-")</f>
        <v>0.7173015022057041</v>
      </c>
      <c r="BK95" s="282">
        <f t="shared" si="23"/>
        <v>0.6738317279760857</v>
      </c>
      <c r="BL95" s="282"/>
      <c r="BM95" s="282">
        <v>1</v>
      </c>
      <c r="BN95" s="282" t="str">
        <f>+IF(OR(P95="EXPORTABLE",P95="AMBOS"),(1/((1-AD95)*(1-Y95-Z95)))*('VALORES CIF Y FOB'!AY94/AI95),"-")</f>
        <v>-</v>
      </c>
      <c r="BO95" s="203" t="str">
        <f t="shared" si="24"/>
        <v>-</v>
      </c>
      <c r="BP95" s="204"/>
      <c r="BQ95" s="205">
        <v>1</v>
      </c>
      <c r="BR95" s="285" t="str">
        <f t="shared" si="14"/>
        <v>-</v>
      </c>
      <c r="BS95" s="109"/>
    </row>
    <row r="96" spans="1:71" ht="18" x14ac:dyDescent="0.2">
      <c r="A96" s="188" t="str">
        <f>+'VALORES CIF Y FOB'!A95</f>
        <v>Cemento, cal y yeso</v>
      </c>
      <c r="B96" s="189" t="str">
        <f>+'VALORES CIF Y FOB'!B95</f>
        <v>NP090</v>
      </c>
      <c r="C96" s="190"/>
      <c r="D96" s="191">
        <f>+'VALORES CIF Y FOB'!D95</f>
        <v>-8229.6826418184482</v>
      </c>
      <c r="E96" s="192">
        <f>+'VALORES CIF Y FOB'!E95</f>
        <v>5.2250742131084556E-2</v>
      </c>
      <c r="F96" s="192">
        <f>+'VALORES CIF Y FOB'!F95</f>
        <v>5.1681638980085633E-2</v>
      </c>
      <c r="G96" s="192">
        <f>+'VALORES CIF Y FOB'!G95</f>
        <v>0.1205376348539523</v>
      </c>
      <c r="H96" s="192">
        <f>+'VALORES CIF Y FOB'!H95</f>
        <v>0.12718304325026866</v>
      </c>
      <c r="I96" s="192">
        <f>+'VALORES CIF Y FOB'!I95</f>
        <v>6.8286892722867754E-2</v>
      </c>
      <c r="J96" s="191" t="str">
        <f>+'VALORES CIF Y FOB'!J95</f>
        <v>EXPORTABLE</v>
      </c>
      <c r="K96" s="191" t="str">
        <f>+'VALORES CIF Y FOB'!K95</f>
        <v>No transable</v>
      </c>
      <c r="L96" s="191">
        <f>+'VALORES CIF Y FOB'!L95</f>
        <v>1</v>
      </c>
      <c r="M96" s="191" t="str">
        <f>+'VALORES CIF Y FOB'!M95</f>
        <v>Transable</v>
      </c>
      <c r="N96" s="191">
        <f>+'VALORES CIF Y FOB'!N95</f>
        <v>0</v>
      </c>
      <c r="O96" s="193" t="str">
        <f>+'VALORES CIF Y FOB'!O95</f>
        <v>Transable</v>
      </c>
      <c r="P96" s="194" t="str">
        <f>+'VALORES CIF Y FOB'!P95</f>
        <v>EXPORTABLE</v>
      </c>
      <c r="Q96" s="194">
        <f>+'VALORES CIF Y FOB'!Q95</f>
        <v>0</v>
      </c>
      <c r="R96" s="195">
        <f>+'VALORES CIF Y FOB'!R95</f>
        <v>0</v>
      </c>
      <c r="S96" s="195">
        <f>+'VALORES CIF Y FOB'!S95</f>
        <v>0</v>
      </c>
      <c r="T96" s="195">
        <f>+'VALORES CIF Y FOB'!T95</f>
        <v>0</v>
      </c>
      <c r="U96" s="195">
        <f>+'VALORES CIF Y FOB'!U95</f>
        <v>0</v>
      </c>
      <c r="V96" s="196"/>
      <c r="W96" s="197">
        <f>+'VALORES CIF Y FOB'!W95</f>
        <v>3.3538178780197755E-2</v>
      </c>
      <c r="X96" s="197">
        <f>+'VALORES CIF Y FOB'!X95</f>
        <v>6.7025078430837812E-2</v>
      </c>
      <c r="Y96" s="197">
        <f>+'VALORES CIF Y FOB'!Y95</f>
        <v>0</v>
      </c>
      <c r="Z96" s="197">
        <f>+'VALORES CIF Y FOB'!Z95</f>
        <v>0</v>
      </c>
      <c r="AA96" s="197">
        <f>+'VALORES CIF Y FOB'!AA95</f>
        <v>5.1654997111836236E-2</v>
      </c>
      <c r="AB96" s="195"/>
      <c r="AC96" s="197">
        <f>+'VALORES CIF Y FOB'!AC95</f>
        <v>4.8938940308557832E-2</v>
      </c>
      <c r="AD96" s="197">
        <f>+'VALORES CIF Y FOB'!AD95</f>
        <v>6.9515558902880331E-5</v>
      </c>
      <c r="AE96" s="197">
        <f>+'VALORES CIF Y FOB'!AE95</f>
        <v>0.26583312511560009</v>
      </c>
      <c r="AF96" s="197">
        <f>+'VALORES CIF Y FOB'!AF95</f>
        <v>0.25450038342168424</v>
      </c>
      <c r="AG96" s="196"/>
      <c r="AH96" s="198">
        <f t="shared" si="15"/>
        <v>1.06451132</v>
      </c>
      <c r="AI96" s="198">
        <f t="shared" si="16"/>
        <v>602.91999999999996</v>
      </c>
      <c r="AJ96" s="198">
        <f t="shared" si="17"/>
        <v>641.81516505439993</v>
      </c>
      <c r="AK96" s="199"/>
      <c r="AL96" s="200">
        <v>1</v>
      </c>
      <c r="AM96" s="281" t="str">
        <f>+IF(OR(P96="IMPORTABLE",P96="AMBOS"),((1/((1+AA96+Z96)*(1+W96+X96)))*(('VALORES CIF Y FOB'!BC95/AI96))),"-")</f>
        <v>-</v>
      </c>
      <c r="AN96" s="281">
        <f t="shared" si="18"/>
        <v>0</v>
      </c>
      <c r="AO96" s="281">
        <v>1</v>
      </c>
      <c r="AP96" s="281">
        <f>+IF(OR(P96="EXPORTABLE",P96="AMBOS"),(1/((1-Y96-Z96)))*(('VALORES CIF Y FOB'!BI95/AI96)),"-")</f>
        <v>1.0644373199006316</v>
      </c>
      <c r="AQ96" s="281">
        <f t="shared" si="19"/>
        <v>0</v>
      </c>
      <c r="AR96" s="281">
        <v>1</v>
      </c>
      <c r="AS96" s="281" t="str">
        <f>+IF(OR(P96="IMPORTABLE",P96="AMBOS"),(1/((1+AC96)*(1+AA96+Z96)*(1+W96+X96)))*('VALORES CIF Y FOB'!BF95/AI96)*(1),"-")</f>
        <v>-</v>
      </c>
      <c r="AT96" s="281"/>
      <c r="AU96" s="281">
        <v>1</v>
      </c>
      <c r="AV96" s="281">
        <f>+IF(OR(P96="EXPORTABLE",P96="AMBOS"),(1/((1-AD96)*(1-Y96-Z96)))*('VALORES CIF Y FOB'!BL95/AI96)*(1),"-")</f>
        <v>1.3475133639617896</v>
      </c>
      <c r="AW96" s="201"/>
      <c r="AX96" s="201">
        <v>1</v>
      </c>
      <c r="AY96" s="201" t="str">
        <f t="shared" si="25"/>
        <v>-</v>
      </c>
      <c r="AZ96" s="202">
        <f t="shared" si="20"/>
        <v>0</v>
      </c>
      <c r="BA96" s="203">
        <v>1</v>
      </c>
      <c r="BB96" s="282" t="str">
        <f>+IF(OR(P96="IMPORTABLE",P96="AMBOS"),(1/((1+AC96)*(1+AA96+Z96)*(1+W96+X96)))*(('VALORES CIF Y FOB'!AM95/AI96)),"-")</f>
        <v>-</v>
      </c>
      <c r="BC96" s="282" t="str">
        <f t="shared" si="21"/>
        <v>-</v>
      </c>
      <c r="BD96" s="282"/>
      <c r="BE96" s="282">
        <v>1</v>
      </c>
      <c r="BF96" s="282">
        <f>+IF(OR(P96="EXPORTABLE",P96="AMBOS"),(1/((1-AD96)*(1-Y96-Z96)))*(('VALORES CIF Y FOB'!AU95/AI96)),"-")</f>
        <v>1.0645158048522323</v>
      </c>
      <c r="BG96" s="282">
        <f t="shared" si="22"/>
        <v>1.000004213062039</v>
      </c>
      <c r="BH96" s="282"/>
      <c r="BI96" s="282">
        <v>1</v>
      </c>
      <c r="BJ96" s="282" t="str">
        <f>+IF(OR(P96="IMPORTABLE",P96="AMBOS"),(1/((1+AC96)*(1+AA96+Z96)*(1+W96+X96)))*('VALORES CIF Y FOB'!AQ95/AI96),"-")</f>
        <v>-</v>
      </c>
      <c r="BK96" s="282" t="str">
        <f t="shared" si="23"/>
        <v>-</v>
      </c>
      <c r="BL96" s="282"/>
      <c r="BM96" s="282">
        <v>1</v>
      </c>
      <c r="BN96" s="282">
        <f>+IF(OR(P96="EXPORTABLE",P96="AMBOS"),(1/((1-AD96)*(1-Y96-Z96)))*('VALORES CIF Y FOB'!AY95/AI96),"-")</f>
        <v>1.3303674107908048</v>
      </c>
      <c r="BO96" s="203">
        <f t="shared" si="24"/>
        <v>1.2497447286805785</v>
      </c>
      <c r="BP96" s="204"/>
      <c r="BQ96" s="205">
        <v>1</v>
      </c>
      <c r="BR96" s="285" t="str">
        <f t="shared" si="14"/>
        <v>-</v>
      </c>
      <c r="BS96" s="109"/>
    </row>
    <row r="97" spans="1:71" ht="18" x14ac:dyDescent="0.2">
      <c r="A97" s="188" t="str">
        <f>+'VALORES CIF Y FOB'!A96</f>
        <v xml:space="preserve">Artículos de hormigón, cemento y yeso y otros productos minerales no metálicos n.c.p. </v>
      </c>
      <c r="B97" s="189" t="str">
        <f>+'VALORES CIF Y FOB'!B96</f>
        <v>NP091</v>
      </c>
      <c r="C97" s="190"/>
      <c r="D97" s="191">
        <f>+'VALORES CIF Y FOB'!D96</f>
        <v>14093.448140612678</v>
      </c>
      <c r="E97" s="192">
        <f>+'VALORES CIF Y FOB'!E96</f>
        <v>0.14319271100583883</v>
      </c>
      <c r="F97" s="192">
        <f>+'VALORES CIF Y FOB'!F96</f>
        <v>0.16299791436465025</v>
      </c>
      <c r="G97" s="192">
        <f>+'VALORES CIF Y FOB'!G96</f>
        <v>5.9836899868307647E-2</v>
      </c>
      <c r="H97" s="192">
        <f>+'VALORES CIF Y FOB'!H96</f>
        <v>6.9837057453785767E-2</v>
      </c>
      <c r="I97" s="192">
        <f>+'VALORES CIF Y FOB'!I96</f>
        <v>-8.3355811137531169E-2</v>
      </c>
      <c r="J97" s="191" t="str">
        <f>+'VALORES CIF Y FOB'!J96</f>
        <v>IMPORTABLE</v>
      </c>
      <c r="K97" s="191" t="str">
        <f>+'VALORES CIF Y FOB'!K96</f>
        <v>No transable</v>
      </c>
      <c r="L97" s="191">
        <f>+'VALORES CIF Y FOB'!L96</f>
        <v>0</v>
      </c>
      <c r="M97" s="191" t="str">
        <f>+'VALORES CIF Y FOB'!M96</f>
        <v>No transable</v>
      </c>
      <c r="N97" s="191">
        <f>+'VALORES CIF Y FOB'!N96</f>
        <v>0</v>
      </c>
      <c r="O97" s="193" t="str">
        <f>+'VALORES CIF Y FOB'!O96</f>
        <v>No transable</v>
      </c>
      <c r="P97" s="194" t="str">
        <f>+'VALORES CIF Y FOB'!P96</f>
        <v>No transable</v>
      </c>
      <c r="Q97" s="194">
        <f>+'VALORES CIF Y FOB'!Q96</f>
        <v>1</v>
      </c>
      <c r="R97" s="195">
        <f>+'VALORES CIF Y FOB'!R96</f>
        <v>0.14319271100583883</v>
      </c>
      <c r="S97" s="195">
        <f>+'VALORES CIF Y FOB'!S96</f>
        <v>0.16299791436465025</v>
      </c>
      <c r="T97" s="195">
        <f>+'VALORES CIF Y FOB'!T96</f>
        <v>6.9837057453785767E-2</v>
      </c>
      <c r="U97" s="195">
        <f>+'VALORES CIF Y FOB'!U96</f>
        <v>8.3355811137531169E-2</v>
      </c>
      <c r="V97" s="196"/>
      <c r="W97" s="197">
        <f>+'VALORES CIF Y FOB'!W96</f>
        <v>0</v>
      </c>
      <c r="X97" s="197">
        <f>+'VALORES CIF Y FOB'!X96</f>
        <v>0.14655726159735302</v>
      </c>
      <c r="Y97" s="197">
        <f>+'VALORES CIF Y FOB'!Y96</f>
        <v>0</v>
      </c>
      <c r="Z97" s="197">
        <f>+'VALORES CIF Y FOB'!Z96</f>
        <v>0</v>
      </c>
      <c r="AA97" s="197">
        <f>+'VALORES CIF Y FOB'!AA96</f>
        <v>3.6910829150172235E-2</v>
      </c>
      <c r="AB97" s="195"/>
      <c r="AC97" s="197">
        <f>+'VALORES CIF Y FOB'!AC96</f>
        <v>0.54919401706136295</v>
      </c>
      <c r="AD97" s="197">
        <f>+'VALORES CIF Y FOB'!AD96</f>
        <v>4.6184838772072391E-2</v>
      </c>
      <c r="AE97" s="197">
        <f>+'VALORES CIF Y FOB'!AE96</f>
        <v>0.12947429030247032</v>
      </c>
      <c r="AF97" s="197">
        <f>+'VALORES CIF Y FOB'!AF96</f>
        <v>0.18957510450843812</v>
      </c>
      <c r="AG97" s="196"/>
      <c r="AH97" s="198">
        <f t="shared" si="15"/>
        <v>1.06451132</v>
      </c>
      <c r="AI97" s="198">
        <f t="shared" si="16"/>
        <v>602.91999999999996</v>
      </c>
      <c r="AJ97" s="198">
        <f t="shared" si="17"/>
        <v>641.81516505439993</v>
      </c>
      <c r="AK97" s="199"/>
      <c r="AL97" s="200">
        <v>1</v>
      </c>
      <c r="AM97" s="281" t="str">
        <f>+IF(OR(P97="IMPORTABLE",P97="AMBOS"),((1/((1+AA97+Z97)*(1+W97+X97)))*(('VALORES CIF Y FOB'!BC96/AI97))),"-")</f>
        <v>-</v>
      </c>
      <c r="AN97" s="281">
        <f t="shared" si="18"/>
        <v>0</v>
      </c>
      <c r="AO97" s="281">
        <v>1</v>
      </c>
      <c r="AP97" s="281" t="str">
        <f>+IF(OR(P97="EXPORTABLE",P97="AMBOS"),(1/((1-Y97-Z97)))*(('VALORES CIF Y FOB'!BI96/AI97)),"-")</f>
        <v>-</v>
      </c>
      <c r="AQ97" s="281">
        <f t="shared" si="19"/>
        <v>0</v>
      </c>
      <c r="AR97" s="281">
        <v>1</v>
      </c>
      <c r="AS97" s="281" t="str">
        <f>+IF(OR(P97="IMPORTABLE",P97="AMBOS"),(1/((1+AC97)*(1+AA97+Z97)*(1+W97+X97)))*('VALORES CIF Y FOB'!BF96/AI97)*(1),"-")</f>
        <v>-</v>
      </c>
      <c r="AT97" s="281"/>
      <c r="AU97" s="281">
        <v>1</v>
      </c>
      <c r="AV97" s="281" t="str">
        <f>+IF(OR(P97="EXPORTABLE",P97="AMBOS"),(1/((1-AD97)*(1-Y97-Z97)))*('VALORES CIF Y FOB'!BL96/AI97)*(1),"-")</f>
        <v>-</v>
      </c>
      <c r="AW97" s="201"/>
      <c r="AX97" s="201">
        <v>1</v>
      </c>
      <c r="AY97" s="201">
        <f t="shared" si="25"/>
        <v>0.77219662837672531</v>
      </c>
      <c r="AZ97" s="202">
        <f t="shared" si="20"/>
        <v>0</v>
      </c>
      <c r="BA97" s="203">
        <v>1</v>
      </c>
      <c r="BB97" s="282" t="str">
        <f>+IF(OR(P97="IMPORTABLE",P97="AMBOS"),(1/((1+AC97)*(1+AA97+Z97)*(1+W97+X97)))*(('VALORES CIF Y FOB'!AM96/AI97)),"-")</f>
        <v>-</v>
      </c>
      <c r="BC97" s="282" t="str">
        <f t="shared" si="21"/>
        <v>-</v>
      </c>
      <c r="BD97" s="282"/>
      <c r="BE97" s="282">
        <v>1</v>
      </c>
      <c r="BF97" s="282" t="str">
        <f>+IF(OR(P97="EXPORTABLE",P97="AMBOS"),(1/((1-AD97)*(1-Y97-Z97)))*(('VALORES CIF Y FOB'!AU96/AI97)),"-")</f>
        <v>-</v>
      </c>
      <c r="BG97" s="282" t="str">
        <f t="shared" si="22"/>
        <v>-</v>
      </c>
      <c r="BH97" s="282"/>
      <c r="BI97" s="282">
        <v>1</v>
      </c>
      <c r="BJ97" s="282" t="str">
        <f>+IF(OR(P97="IMPORTABLE",P97="AMBOS"),(1/((1+AC97)*(1+AA97+Z97)*(1+W97+X97)))*('VALORES CIF Y FOB'!AQ96/AI97),"-")</f>
        <v>-</v>
      </c>
      <c r="BK97" s="282" t="str">
        <f t="shared" si="23"/>
        <v>-</v>
      </c>
      <c r="BL97" s="282"/>
      <c r="BM97" s="282">
        <v>1</v>
      </c>
      <c r="BN97" s="282" t="str">
        <f>+IF(OR(P97="EXPORTABLE",P97="AMBOS"),(1/((1-AD97)*(1-Y97-Z97)))*('VALORES CIF Y FOB'!AY96/AI97),"-")</f>
        <v>-</v>
      </c>
      <c r="BO97" s="203" t="str">
        <f t="shared" si="24"/>
        <v>-</v>
      </c>
      <c r="BP97" s="204"/>
      <c r="BQ97" s="205">
        <v>1</v>
      </c>
      <c r="BR97" s="285">
        <f t="shared" si="14"/>
        <v>0.77219662837672531</v>
      </c>
      <c r="BS97" s="109"/>
    </row>
    <row r="98" spans="1:71" ht="18" x14ac:dyDescent="0.2">
      <c r="A98" s="188" t="str">
        <f>+'VALORES CIF Y FOB'!A97</f>
        <v xml:space="preserve">Productos Básicos de Hierro y Acero </v>
      </c>
      <c r="B98" s="189" t="str">
        <f>+'VALORES CIF Y FOB'!B97</f>
        <v>NP092</v>
      </c>
      <c r="C98" s="190"/>
      <c r="D98" s="191">
        <f>+'VALORES CIF Y FOB'!D97</f>
        <v>243401.69558354001</v>
      </c>
      <c r="E98" s="192">
        <f>+'VALORES CIF Y FOB'!E97</f>
        <v>0.72763747122428124</v>
      </c>
      <c r="F98" s="192">
        <f>+'VALORES CIF Y FOB'!F97</f>
        <v>0.54421245386930361</v>
      </c>
      <c r="G98" s="192">
        <f>+'VALORES CIF Y FOB'!G97</f>
        <v>0.15578701418559296</v>
      </c>
      <c r="H98" s="192">
        <f>+'VALORES CIF Y FOB'!H97</f>
        <v>0.57198402029039119</v>
      </c>
      <c r="I98" s="192">
        <f>+'VALORES CIF Y FOB'!I97</f>
        <v>-0.57185045703868831</v>
      </c>
      <c r="J98" s="191" t="str">
        <f>+'VALORES CIF Y FOB'!J97</f>
        <v>IMPORTABLE</v>
      </c>
      <c r="K98" s="191" t="str">
        <f>+'VALORES CIF Y FOB'!K97</f>
        <v>Transable</v>
      </c>
      <c r="L98" s="191">
        <f>+'VALORES CIF Y FOB'!L97</f>
        <v>0</v>
      </c>
      <c r="M98" s="191" t="str">
        <f>+'VALORES CIF Y FOB'!M97</f>
        <v>Transable</v>
      </c>
      <c r="N98" s="191">
        <f>+'VALORES CIF Y FOB'!N97</f>
        <v>0</v>
      </c>
      <c r="O98" s="193" t="str">
        <f>+'VALORES CIF Y FOB'!O97</f>
        <v>Transable</v>
      </c>
      <c r="P98" s="194" t="str">
        <f>+'VALORES CIF Y FOB'!P97</f>
        <v>IMPORTABLE</v>
      </c>
      <c r="Q98" s="194">
        <f>+'VALORES CIF Y FOB'!Q97</f>
        <v>0</v>
      </c>
      <c r="R98" s="195">
        <f>+'VALORES CIF Y FOB'!R97</f>
        <v>0</v>
      </c>
      <c r="S98" s="195">
        <f>+'VALORES CIF Y FOB'!S97</f>
        <v>0</v>
      </c>
      <c r="T98" s="195">
        <f>+'VALORES CIF Y FOB'!T97</f>
        <v>0</v>
      </c>
      <c r="U98" s="195">
        <f>+'VALORES CIF Y FOB'!U97</f>
        <v>0</v>
      </c>
      <c r="V98" s="196"/>
      <c r="W98" s="197">
        <f>+'VALORES CIF Y FOB'!W97</f>
        <v>0</v>
      </c>
      <c r="X98" s="197">
        <f>+'VALORES CIF Y FOB'!X97</f>
        <v>1.7571299095159081E-2</v>
      </c>
      <c r="Y98" s="197">
        <f>+'VALORES CIF Y FOB'!Y97</f>
        <v>0</v>
      </c>
      <c r="Z98" s="197">
        <f>+'VALORES CIF Y FOB'!Z97</f>
        <v>0</v>
      </c>
      <c r="AA98" s="197">
        <f>+'VALORES CIF Y FOB'!AA97</f>
        <v>9.2393389084249947E-3</v>
      </c>
      <c r="AB98" s="195"/>
      <c r="AC98" s="197">
        <f>+'VALORES CIF Y FOB'!AC97</f>
        <v>0.16343112688159953</v>
      </c>
      <c r="AD98" s="197">
        <f>+'VALORES CIF Y FOB'!AD97</f>
        <v>1.0639822301254095E-2</v>
      </c>
      <c r="AE98" s="197">
        <f>+'VALORES CIF Y FOB'!AE97</f>
        <v>9.0127224332974647E-3</v>
      </c>
      <c r="AF98" s="197">
        <f>+'VALORES CIF Y FOB'!AF97</f>
        <v>0.12137333975654829</v>
      </c>
      <c r="AG98" s="196"/>
      <c r="AH98" s="198">
        <f t="shared" si="15"/>
        <v>1.06451132</v>
      </c>
      <c r="AI98" s="198">
        <f t="shared" si="16"/>
        <v>602.91999999999996</v>
      </c>
      <c r="AJ98" s="198">
        <f t="shared" si="17"/>
        <v>641.81516505439993</v>
      </c>
      <c r="AK98" s="199"/>
      <c r="AL98" s="200">
        <v>1</v>
      </c>
      <c r="AM98" s="281">
        <f>+IF(OR(P98="IMPORTABLE",P98="AMBOS"),((1/((1+AA98+Z98)*(1+W98+X98)))*(('VALORES CIF Y FOB'!BC97/AI98))),"-")</f>
        <v>1.2059573352608668</v>
      </c>
      <c r="AN98" s="281">
        <f t="shared" si="18"/>
        <v>0</v>
      </c>
      <c r="AO98" s="281">
        <v>1</v>
      </c>
      <c r="AP98" s="281" t="str">
        <f>+IF(OR(P98="EXPORTABLE",P98="AMBOS"),(1/((1-Y98-Z98)))*(('VALORES CIF Y FOB'!BI97/AI98)),"-")</f>
        <v>-</v>
      </c>
      <c r="AQ98" s="281">
        <f t="shared" si="19"/>
        <v>0</v>
      </c>
      <c r="AR98" s="281">
        <v>1</v>
      </c>
      <c r="AS98" s="281">
        <f>+IF(OR(P98="IMPORTABLE",P98="AMBOS"),(1/((1+AC98)*(1+AA98+Z98)*(1+W98+X98)))*('VALORES CIF Y FOB'!BF97/AI98)*(1),"-")</f>
        <v>1.028522572998309</v>
      </c>
      <c r="AT98" s="281"/>
      <c r="AU98" s="281">
        <v>1</v>
      </c>
      <c r="AV98" s="281" t="str">
        <f>+IF(OR(P98="EXPORTABLE",P98="AMBOS"),(1/((1-AD98)*(1-Y98-Z98)))*('VALORES CIF Y FOB'!BL97/AI98)*(1),"-")</f>
        <v>-</v>
      </c>
      <c r="AW98" s="201"/>
      <c r="AX98" s="201">
        <v>1</v>
      </c>
      <c r="AY98" s="201" t="str">
        <f t="shared" si="25"/>
        <v>-</v>
      </c>
      <c r="AZ98" s="202">
        <f t="shared" si="20"/>
        <v>0</v>
      </c>
      <c r="BA98" s="203">
        <v>1</v>
      </c>
      <c r="BB98" s="282">
        <f>+IF(OR(P98="IMPORTABLE",P98="AMBOS"),(1/((1+AC98)*(1+AA98+Z98)*(1+W98+X98)))*(('VALORES CIF Y FOB'!AM97/AI98)),"-")</f>
        <v>1.0277282954032252</v>
      </c>
      <c r="BC98" s="282">
        <f t="shared" si="21"/>
        <v>0.96544609352132138</v>
      </c>
      <c r="BD98" s="282"/>
      <c r="BE98" s="282">
        <v>1</v>
      </c>
      <c r="BF98" s="282" t="str">
        <f>+IF(OR(P98="EXPORTABLE",P98="AMBOS"),(1/((1-AD98)*(1-Y98-Z98)))*(('VALORES CIF Y FOB'!AU97/AI98)),"-")</f>
        <v>-</v>
      </c>
      <c r="BG98" s="282" t="str">
        <f t="shared" si="22"/>
        <v>-</v>
      </c>
      <c r="BH98" s="282"/>
      <c r="BI98" s="282">
        <v>1</v>
      </c>
      <c r="BJ98" s="282">
        <f>+IF(OR(P98="IMPORTABLE",P98="AMBOS"),(1/((1+AC98)*(1+AA98+Z98)*(1+W98+X98)))*('VALORES CIF Y FOB'!AQ97/AI98),"-")</f>
        <v>1.0201850836779218</v>
      </c>
      <c r="BK98" s="282">
        <f t="shared" si="23"/>
        <v>0.9583600141311055</v>
      </c>
      <c r="BL98" s="282"/>
      <c r="BM98" s="282">
        <v>1</v>
      </c>
      <c r="BN98" s="282" t="str">
        <f>+IF(OR(P98="EXPORTABLE",P98="AMBOS"),(1/((1-AD98)*(1-Y98-Z98)))*('VALORES CIF Y FOB'!AY97/AI98),"-")</f>
        <v>-</v>
      </c>
      <c r="BO98" s="203" t="str">
        <f t="shared" si="24"/>
        <v>-</v>
      </c>
      <c r="BP98" s="204"/>
      <c r="BQ98" s="205">
        <v>1</v>
      </c>
      <c r="BR98" s="285" t="str">
        <f t="shared" si="14"/>
        <v>-</v>
      </c>
      <c r="BS98" s="109"/>
    </row>
    <row r="99" spans="1:71" ht="18" x14ac:dyDescent="0.2">
      <c r="A99" s="188" t="str">
        <f>+'VALORES CIF Y FOB'!A98</f>
        <v>Productos primarios de aluminio, zinc, oro, plata y otros semiacabados por un proceso de fundición</v>
      </c>
      <c r="B99" s="189" t="str">
        <f>+'VALORES CIF Y FOB'!B98</f>
        <v>NP093</v>
      </c>
      <c r="C99" s="190"/>
      <c r="D99" s="191">
        <f>+'VALORES CIF Y FOB'!D98</f>
        <v>90929.097162036633</v>
      </c>
      <c r="E99" s="192">
        <f>+'VALORES CIF Y FOB'!E98</f>
        <v>0.66720856724450417</v>
      </c>
      <c r="F99" s="192">
        <f>+'VALORES CIF Y FOB'!F98</f>
        <v>0.42563294466517243</v>
      </c>
      <c r="G99" s="192">
        <f>+'VALORES CIF Y FOB'!G98</f>
        <v>0.24092026537917752</v>
      </c>
      <c r="H99" s="192">
        <f>+'VALORES CIF Y FOB'!H98</f>
        <v>0.72393770291611814</v>
      </c>
      <c r="I99" s="192">
        <f>+'VALORES CIF Y FOB'!I98</f>
        <v>-0.42628830186532668</v>
      </c>
      <c r="J99" s="191" t="str">
        <f>+'VALORES CIF Y FOB'!J98</f>
        <v>IMPORTABLE</v>
      </c>
      <c r="K99" s="191" t="str">
        <f>+'VALORES CIF Y FOB'!K98</f>
        <v>Transable</v>
      </c>
      <c r="L99" s="191">
        <f>+'VALORES CIF Y FOB'!L98</f>
        <v>0</v>
      </c>
      <c r="M99" s="191" t="str">
        <f>+'VALORES CIF Y FOB'!M98</f>
        <v>Transable</v>
      </c>
      <c r="N99" s="191">
        <f>+'VALORES CIF Y FOB'!N98</f>
        <v>0</v>
      </c>
      <c r="O99" s="193" t="str">
        <f>+'VALORES CIF Y FOB'!O98</f>
        <v>Transable</v>
      </c>
      <c r="P99" s="194" t="str">
        <f>+'VALORES CIF Y FOB'!P98</f>
        <v>IMPORTABLE</v>
      </c>
      <c r="Q99" s="194">
        <f>+'VALORES CIF Y FOB'!Q98</f>
        <v>0</v>
      </c>
      <c r="R99" s="195">
        <f>+'VALORES CIF Y FOB'!R98</f>
        <v>0</v>
      </c>
      <c r="S99" s="195">
        <f>+'VALORES CIF Y FOB'!S98</f>
        <v>0</v>
      </c>
      <c r="T99" s="195">
        <f>+'VALORES CIF Y FOB'!T98</f>
        <v>0</v>
      </c>
      <c r="U99" s="195">
        <f>+'VALORES CIF Y FOB'!U98</f>
        <v>0</v>
      </c>
      <c r="V99" s="196"/>
      <c r="W99" s="197">
        <f>+'VALORES CIF Y FOB'!W98</f>
        <v>0</v>
      </c>
      <c r="X99" s="197">
        <f>+'VALORES CIF Y FOB'!X98</f>
        <v>1.223652709062085E-2</v>
      </c>
      <c r="Y99" s="197">
        <f>+'VALORES CIF Y FOB'!Y98</f>
        <v>0</v>
      </c>
      <c r="Z99" s="197">
        <f>+'VALORES CIF Y FOB'!Z98</f>
        <v>0</v>
      </c>
      <c r="AA99" s="197">
        <f>+'VALORES CIF Y FOB'!AA98</f>
        <v>8.8885544575417752E-3</v>
      </c>
      <c r="AB99" s="195"/>
      <c r="AC99" s="197">
        <f>+'VALORES CIF Y FOB'!AC98</f>
        <v>5.4844633589818011E-2</v>
      </c>
      <c r="AD99" s="197">
        <f>+'VALORES CIF Y FOB'!AD98</f>
        <v>2.9905418121391733E-2</v>
      </c>
      <c r="AE99" s="197">
        <f>+'VALORES CIF Y FOB'!AE98</f>
        <v>3.1497956571446238E-2</v>
      </c>
      <c r="AF99" s="197">
        <f>+'VALORES CIF Y FOB'!AF98</f>
        <v>4.7074845808874319E-2</v>
      </c>
      <c r="AG99" s="196"/>
      <c r="AH99" s="198">
        <f t="shared" si="15"/>
        <v>1.06451132</v>
      </c>
      <c r="AI99" s="198">
        <f t="shared" si="16"/>
        <v>602.91999999999996</v>
      </c>
      <c r="AJ99" s="198">
        <f t="shared" si="17"/>
        <v>641.81516505439993</v>
      </c>
      <c r="AK99" s="199"/>
      <c r="AL99" s="200">
        <v>1</v>
      </c>
      <c r="AM99" s="281">
        <f>+IF(OR(P99="IMPORTABLE",P99="AMBOS"),((1/((1+AA99+Z99)*(1+W99+X99)))*(('VALORES CIF Y FOB'!BC98/AI99))),"-")</f>
        <v>1.0995464526091925</v>
      </c>
      <c r="AN99" s="281">
        <f t="shared" si="18"/>
        <v>0</v>
      </c>
      <c r="AO99" s="281">
        <v>1</v>
      </c>
      <c r="AP99" s="281" t="str">
        <f>+IF(OR(P99="EXPORTABLE",P99="AMBOS"),(1/((1-Y99-Z99)))*(('VALORES CIF Y FOB'!BI98/AI99)),"-")</f>
        <v>-</v>
      </c>
      <c r="AQ99" s="281">
        <f t="shared" si="19"/>
        <v>0</v>
      </c>
      <c r="AR99" s="281">
        <v>1</v>
      </c>
      <c r="AS99" s="281">
        <f>+IF(OR(P99="IMPORTABLE",P99="AMBOS"),(1/((1+AC99)*(1+AA99+Z99)*(1+W99+X99)))*('VALORES CIF Y FOB'!BF98/AI99)*(1),"-")</f>
        <v>1.0112519448061135</v>
      </c>
      <c r="AT99" s="281"/>
      <c r="AU99" s="281">
        <v>1</v>
      </c>
      <c r="AV99" s="281" t="str">
        <f>+IF(OR(P99="EXPORTABLE",P99="AMBOS"),(1/((1-AD99)*(1-Y99-Z99)))*('VALORES CIF Y FOB'!BL98/AI99)*(1),"-")</f>
        <v>-</v>
      </c>
      <c r="AW99" s="201"/>
      <c r="AX99" s="201">
        <v>1</v>
      </c>
      <c r="AY99" s="201" t="str">
        <f t="shared" si="25"/>
        <v>-</v>
      </c>
      <c r="AZ99" s="202">
        <f t="shared" si="20"/>
        <v>0</v>
      </c>
      <c r="BA99" s="203">
        <v>1</v>
      </c>
      <c r="BB99" s="282">
        <f>+IF(OR(P99="IMPORTABLE",P99="AMBOS"),(1/((1+AC99)*(1+AA99+Z99)*(1+W99+X99)))*(('VALORES CIF Y FOB'!AM98/AI99)),"-")</f>
        <v>1.0390932307836005</v>
      </c>
      <c r="BC99" s="282">
        <f t="shared" si="21"/>
        <v>0.97612229316979038</v>
      </c>
      <c r="BD99" s="282"/>
      <c r="BE99" s="282">
        <v>1</v>
      </c>
      <c r="BF99" s="282" t="str">
        <f>+IF(OR(P99="EXPORTABLE",P99="AMBOS"),(1/((1-AD99)*(1-Y99-Z99)))*(('VALORES CIF Y FOB'!AU98/AI99)),"-")</f>
        <v>-</v>
      </c>
      <c r="BG99" s="282" t="str">
        <f t="shared" si="22"/>
        <v>-</v>
      </c>
      <c r="BH99" s="282"/>
      <c r="BI99" s="282">
        <v>1</v>
      </c>
      <c r="BJ99" s="282">
        <f>+IF(OR(P99="IMPORTABLE",P99="AMBOS"),(1/((1+AC99)*(1+AA99+Z99)*(1+W99+X99)))*('VALORES CIF Y FOB'!AQ98/AI99),"-")</f>
        <v>1.0098538156074526</v>
      </c>
      <c r="BK99" s="282">
        <f t="shared" si="23"/>
        <v>0.94865483967559194</v>
      </c>
      <c r="BL99" s="282"/>
      <c r="BM99" s="282">
        <v>1</v>
      </c>
      <c r="BN99" s="282" t="str">
        <f>+IF(OR(P99="EXPORTABLE",P99="AMBOS"),(1/((1-AD99)*(1-Y99-Z99)))*('VALORES CIF Y FOB'!AY98/AI99),"-")</f>
        <v>-</v>
      </c>
      <c r="BO99" s="203" t="str">
        <f t="shared" si="24"/>
        <v>-</v>
      </c>
      <c r="BP99" s="204"/>
      <c r="BQ99" s="205">
        <v>1</v>
      </c>
      <c r="BR99" s="285" t="str">
        <f t="shared" si="14"/>
        <v>-</v>
      </c>
      <c r="BS99" s="109"/>
    </row>
    <row r="100" spans="1:71" ht="18" x14ac:dyDescent="0.2">
      <c r="A100" s="188" t="str">
        <f>+'VALORES CIF Y FOB'!A99</f>
        <v>Productos metálicos para uso estructural, tanques, depósitos, recipientes de metal y generadores de vapor</v>
      </c>
      <c r="B100" s="189" t="str">
        <f>+'VALORES CIF Y FOB'!B99</f>
        <v>NP094</v>
      </c>
      <c r="C100" s="190"/>
      <c r="D100" s="191">
        <f>+'VALORES CIF Y FOB'!D99</f>
        <v>35419.0267679846</v>
      </c>
      <c r="E100" s="192">
        <f>+'VALORES CIF Y FOB'!E99</f>
        <v>0.34942611018615333</v>
      </c>
      <c r="F100" s="192">
        <f>+'VALORES CIF Y FOB'!F99</f>
        <v>5.0568028305123794E-3</v>
      </c>
      <c r="G100" s="192">
        <f>+'VALORES CIF Y FOB'!G99</f>
        <v>2.5723511663497258E-2</v>
      </c>
      <c r="H100" s="192">
        <f>+'VALORES CIF Y FOB'!H99</f>
        <v>3.9539723413827305E-2</v>
      </c>
      <c r="I100" s="192">
        <f>+'VALORES CIF Y FOB'!I99</f>
        <v>-0.32370259852265609</v>
      </c>
      <c r="J100" s="191" t="str">
        <f>+'VALORES CIF Y FOB'!J99</f>
        <v>IMPORTABLE</v>
      </c>
      <c r="K100" s="191" t="str">
        <f>+'VALORES CIF Y FOB'!K99</f>
        <v>No transable</v>
      </c>
      <c r="L100" s="191">
        <f>+'VALORES CIF Y FOB'!L99</f>
        <v>1</v>
      </c>
      <c r="M100" s="191" t="str">
        <f>+'VALORES CIF Y FOB'!M99</f>
        <v>Transable</v>
      </c>
      <c r="N100" s="191">
        <f>+'VALORES CIF Y FOB'!N99</f>
        <v>0</v>
      </c>
      <c r="O100" s="193" t="str">
        <f>+'VALORES CIF Y FOB'!O99</f>
        <v>Transable</v>
      </c>
      <c r="P100" s="194" t="str">
        <f>+'VALORES CIF Y FOB'!P99</f>
        <v>IMPORTABLE</v>
      </c>
      <c r="Q100" s="194">
        <f>+'VALORES CIF Y FOB'!Q99</f>
        <v>0</v>
      </c>
      <c r="R100" s="195">
        <f>+'VALORES CIF Y FOB'!R99</f>
        <v>0</v>
      </c>
      <c r="S100" s="195">
        <f>+'VALORES CIF Y FOB'!S99</f>
        <v>0</v>
      </c>
      <c r="T100" s="195">
        <f>+'VALORES CIF Y FOB'!T99</f>
        <v>0</v>
      </c>
      <c r="U100" s="195">
        <f>+'VALORES CIF Y FOB'!U99</f>
        <v>0</v>
      </c>
      <c r="V100" s="196"/>
      <c r="W100" s="197">
        <f>+'VALORES CIF Y FOB'!W99</f>
        <v>0</v>
      </c>
      <c r="X100" s="197">
        <f>+'VALORES CIF Y FOB'!X99</f>
        <v>7.5420728012594224E-2</v>
      </c>
      <c r="Y100" s="197">
        <f>+'VALORES CIF Y FOB'!Y99</f>
        <v>0</v>
      </c>
      <c r="Z100" s="197">
        <f>+'VALORES CIF Y FOB'!Z99</f>
        <v>0</v>
      </c>
      <c r="AA100" s="197">
        <f>+'VALORES CIF Y FOB'!AA99</f>
        <v>2.2244832182006402E-2</v>
      </c>
      <c r="AB100" s="195"/>
      <c r="AC100" s="197">
        <f>+'VALORES CIF Y FOB'!AC99</f>
        <v>5.5447631419124975E-2</v>
      </c>
      <c r="AD100" s="197">
        <f>+'VALORES CIF Y FOB'!AD99</f>
        <v>0.1220924106453921</v>
      </c>
      <c r="AE100" s="197">
        <f>+'VALORES CIF Y FOB'!AE99</f>
        <v>0.19544276072466032</v>
      </c>
      <c r="AF100" s="197">
        <f>+'VALORES CIF Y FOB'!AF99</f>
        <v>0.14652044426030358</v>
      </c>
      <c r="AG100" s="196"/>
      <c r="AH100" s="198">
        <f t="shared" si="15"/>
        <v>1.06451132</v>
      </c>
      <c r="AI100" s="198">
        <f t="shared" si="16"/>
        <v>602.91999999999996</v>
      </c>
      <c r="AJ100" s="198">
        <f t="shared" si="17"/>
        <v>641.81516505439993</v>
      </c>
      <c r="AK100" s="199"/>
      <c r="AL100" s="200">
        <v>1</v>
      </c>
      <c r="AM100" s="281">
        <f>+IF(OR(P100="IMPORTABLE",P100="AMBOS"),((1/((1+AA100+Z100)*(1+W100+X100)))*(('VALORES CIF Y FOB'!BC99/AI100))),"-")</f>
        <v>1.0220064743058601</v>
      </c>
      <c r="AN100" s="281">
        <f t="shared" si="18"/>
        <v>0</v>
      </c>
      <c r="AO100" s="281">
        <v>1</v>
      </c>
      <c r="AP100" s="281" t="str">
        <f>+IF(OR(P100="EXPORTABLE",P100="AMBOS"),(1/((1-Y100-Z100)))*(('VALORES CIF Y FOB'!BI99/AI100)),"-")</f>
        <v>-</v>
      </c>
      <c r="AQ100" s="281">
        <f t="shared" si="19"/>
        <v>0</v>
      </c>
      <c r="AR100" s="281">
        <v>1</v>
      </c>
      <c r="AS100" s="281">
        <f>+IF(OR(P100="IMPORTABLE",P100="AMBOS"),(1/((1+AC100)*(1+AA100+Z100)*(1+W100+X100)))*('VALORES CIF Y FOB'!BF99/AI100)*(1),"-")</f>
        <v>0.78900758582486963</v>
      </c>
      <c r="AT100" s="281"/>
      <c r="AU100" s="281">
        <v>1</v>
      </c>
      <c r="AV100" s="281" t="str">
        <f>+IF(OR(P100="EXPORTABLE",P100="AMBOS"),(1/((1-AD100)*(1-Y100-Z100)))*('VALORES CIF Y FOB'!BL99/AI100)*(1),"-")</f>
        <v>-</v>
      </c>
      <c r="AW100" s="201"/>
      <c r="AX100" s="201">
        <v>1</v>
      </c>
      <c r="AY100" s="201" t="str">
        <f t="shared" si="25"/>
        <v>-</v>
      </c>
      <c r="AZ100" s="202">
        <f t="shared" si="20"/>
        <v>0</v>
      </c>
      <c r="BA100" s="203">
        <v>1</v>
      </c>
      <c r="BB100" s="282">
        <f>+IF(OR(P100="IMPORTABLE",P100="AMBOS"),(1/((1+AC100)*(1+AA100+Z100)*(1+W100+X100)))*(('VALORES CIF Y FOB'!AM99/AI100)),"-")</f>
        <v>0.96523283898173384</v>
      </c>
      <c r="BC100" s="282">
        <f t="shared" si="21"/>
        <v>0.9067379753009428</v>
      </c>
      <c r="BD100" s="282"/>
      <c r="BE100" s="282">
        <v>1</v>
      </c>
      <c r="BF100" s="282" t="str">
        <f>+IF(OR(P100="EXPORTABLE",P100="AMBOS"),(1/((1-AD100)*(1-Y100-Z100)))*(('VALORES CIF Y FOB'!AU99/AI100)),"-")</f>
        <v>-</v>
      </c>
      <c r="BG100" s="282" t="str">
        <f t="shared" si="22"/>
        <v>-</v>
      </c>
      <c r="BH100" s="282"/>
      <c r="BI100" s="282">
        <v>1</v>
      </c>
      <c r="BJ100" s="282">
        <f>+IF(OR(P100="IMPORTABLE",P100="AMBOS"),(1/((1+AC100)*(1+AA100+Z100)*(1+W100+X100)))*('VALORES CIF Y FOB'!AQ99/AI100),"-")</f>
        <v>0.79679115587035576</v>
      </c>
      <c r="BK100" s="282">
        <f t="shared" si="23"/>
        <v>0.74850416421157062</v>
      </c>
      <c r="BL100" s="282"/>
      <c r="BM100" s="282">
        <v>1</v>
      </c>
      <c r="BN100" s="282" t="str">
        <f>+IF(OR(P100="EXPORTABLE",P100="AMBOS"),(1/((1-AD100)*(1-Y100-Z100)))*('VALORES CIF Y FOB'!AY99/AI100),"-")</f>
        <v>-</v>
      </c>
      <c r="BO100" s="203" t="str">
        <f t="shared" si="24"/>
        <v>-</v>
      </c>
      <c r="BP100" s="204"/>
      <c r="BQ100" s="205">
        <v>1</v>
      </c>
      <c r="BR100" s="285" t="str">
        <f t="shared" si="14"/>
        <v>-</v>
      </c>
      <c r="BS100" s="109"/>
    </row>
    <row r="101" spans="1:71" ht="18" x14ac:dyDescent="0.2">
      <c r="A101" s="188" t="str">
        <f>+'VALORES CIF Y FOB'!A100</f>
        <v>Otros productos de metal</v>
      </c>
      <c r="B101" s="189" t="str">
        <f>+'VALORES CIF Y FOB'!B100</f>
        <v>NP095</v>
      </c>
      <c r="C101" s="190"/>
      <c r="D101" s="191">
        <f>+'VALORES CIF Y FOB'!D100</f>
        <v>186435.25896965966</v>
      </c>
      <c r="E101" s="192">
        <f>+'VALORES CIF Y FOB'!E100</f>
        <v>0.70293309077382382</v>
      </c>
      <c r="F101" s="192">
        <f>+'VALORES CIF Y FOB'!F100</f>
        <v>0.46629591512970414</v>
      </c>
      <c r="G101" s="192">
        <f>+'VALORES CIF Y FOB'!G100</f>
        <v>0.15050471461502385</v>
      </c>
      <c r="H101" s="192">
        <f>+'VALORES CIF Y FOB'!H100</f>
        <v>0.50663574413949575</v>
      </c>
      <c r="I101" s="192">
        <f>+'VALORES CIF Y FOB'!I100</f>
        <v>-0.55242837615879992</v>
      </c>
      <c r="J101" s="191" t="str">
        <f>+'VALORES CIF Y FOB'!J100</f>
        <v>IMPORTABLE</v>
      </c>
      <c r="K101" s="191" t="str">
        <f>+'VALORES CIF Y FOB'!K100</f>
        <v>Transable</v>
      </c>
      <c r="L101" s="191">
        <f>+'VALORES CIF Y FOB'!L100</f>
        <v>0</v>
      </c>
      <c r="M101" s="191" t="str">
        <f>+'VALORES CIF Y FOB'!M100</f>
        <v>Transable</v>
      </c>
      <c r="N101" s="191">
        <f>+'VALORES CIF Y FOB'!N100</f>
        <v>0</v>
      </c>
      <c r="O101" s="193" t="str">
        <f>+'VALORES CIF Y FOB'!O100</f>
        <v>Transable</v>
      </c>
      <c r="P101" s="194" t="str">
        <f>+'VALORES CIF Y FOB'!P100</f>
        <v>IMPORTABLE</v>
      </c>
      <c r="Q101" s="194">
        <f>+'VALORES CIF Y FOB'!Q100</f>
        <v>0</v>
      </c>
      <c r="R101" s="195">
        <f>+'VALORES CIF Y FOB'!R100</f>
        <v>0</v>
      </c>
      <c r="S101" s="195">
        <f>+'VALORES CIF Y FOB'!S100</f>
        <v>0</v>
      </c>
      <c r="T101" s="195">
        <f>+'VALORES CIF Y FOB'!T100</f>
        <v>0</v>
      </c>
      <c r="U101" s="195">
        <f>+'VALORES CIF Y FOB'!U100</f>
        <v>0</v>
      </c>
      <c r="V101" s="196"/>
      <c r="W101" s="197">
        <f>+'VALORES CIF Y FOB'!W100</f>
        <v>3.5153431300894386E-6</v>
      </c>
      <c r="X101" s="197">
        <f>+'VALORES CIF Y FOB'!X100</f>
        <v>2.1527267446909356E-2</v>
      </c>
      <c r="Y101" s="197">
        <f>+'VALORES CIF Y FOB'!Y100</f>
        <v>0</v>
      </c>
      <c r="Z101" s="197">
        <f>+'VALORES CIF Y FOB'!Z100</f>
        <v>0</v>
      </c>
      <c r="AA101" s="197">
        <f>+'VALORES CIF Y FOB'!AA100</f>
        <v>2.5220055750570666E-2</v>
      </c>
      <c r="AB101" s="195"/>
      <c r="AC101" s="197">
        <f>+'VALORES CIF Y FOB'!AC100</f>
        <v>0.14855370053935543</v>
      </c>
      <c r="AD101" s="197">
        <f>+'VALORES CIF Y FOB'!AD100</f>
        <v>2.999895950776903E-2</v>
      </c>
      <c r="AE101" s="197">
        <f>+'VALORES CIF Y FOB'!AE100</f>
        <v>0.15916985909002868</v>
      </c>
      <c r="AF101" s="197">
        <f>+'VALORES CIF Y FOB'!AF100</f>
        <v>0.15170692939029287</v>
      </c>
      <c r="AG101" s="196"/>
      <c r="AH101" s="198">
        <f t="shared" si="15"/>
        <v>1.06451132</v>
      </c>
      <c r="AI101" s="198">
        <f t="shared" si="16"/>
        <v>602.91999999999996</v>
      </c>
      <c r="AJ101" s="198">
        <f t="shared" si="17"/>
        <v>641.81516505439993</v>
      </c>
      <c r="AK101" s="199"/>
      <c r="AL101" s="200">
        <v>1</v>
      </c>
      <c r="AM101" s="281">
        <f>+IF(OR(P101="IMPORTABLE",P101="AMBOS"),((1/((1+AA101+Z101)*(1+W101+X101)))*(('VALORES CIF Y FOB'!BC100/AI101))),"-")</f>
        <v>1.1674358828947229</v>
      </c>
      <c r="AN101" s="281">
        <f t="shared" si="18"/>
        <v>0</v>
      </c>
      <c r="AO101" s="281">
        <v>1</v>
      </c>
      <c r="AP101" s="281" t="str">
        <f>+IF(OR(P101="EXPORTABLE",P101="AMBOS"),(1/((1-Y101-Z101)))*(('VALORES CIF Y FOB'!BI100/AI101)),"-")</f>
        <v>-</v>
      </c>
      <c r="AQ101" s="281">
        <f t="shared" si="19"/>
        <v>0</v>
      </c>
      <c r="AR101" s="281">
        <v>1</v>
      </c>
      <c r="AS101" s="281">
        <f>+IF(OR(P101="IMPORTABLE",P101="AMBOS"),(1/((1+AC101)*(1+AA101+Z101)*(1+W101+X101)))*('VALORES CIF Y FOB'!BF100/AI101)*(1),"-")</f>
        <v>0.8755788052914274</v>
      </c>
      <c r="AT101" s="281"/>
      <c r="AU101" s="281">
        <v>1</v>
      </c>
      <c r="AV101" s="281" t="str">
        <f>+IF(OR(P101="EXPORTABLE",P101="AMBOS"),(1/((1-AD101)*(1-Y101-Z101)))*('VALORES CIF Y FOB'!BL100/AI101)*(1),"-")</f>
        <v>-</v>
      </c>
      <c r="AW101" s="201"/>
      <c r="AX101" s="201">
        <v>1</v>
      </c>
      <c r="AY101" s="201" t="str">
        <f t="shared" si="25"/>
        <v>-</v>
      </c>
      <c r="AZ101" s="202">
        <f t="shared" si="20"/>
        <v>0</v>
      </c>
      <c r="BA101" s="203">
        <v>1</v>
      </c>
      <c r="BB101" s="282">
        <f>+IF(OR(P101="IMPORTABLE",P101="AMBOS"),(1/((1+AC101)*(1+AA101+Z101)*(1+W101+X101)))*(('VALORES CIF Y FOB'!AM100/AI101)),"-")</f>
        <v>1.0084728780043675</v>
      </c>
      <c r="BC101" s="282">
        <f t="shared" si="21"/>
        <v>0.94735758940014614</v>
      </c>
      <c r="BD101" s="282"/>
      <c r="BE101" s="282">
        <v>1</v>
      </c>
      <c r="BF101" s="282" t="str">
        <f>+IF(OR(P101="EXPORTABLE",P101="AMBOS"),(1/((1-AD101)*(1-Y101-Z101)))*(('VALORES CIF Y FOB'!AU100/AI101)),"-")</f>
        <v>-</v>
      </c>
      <c r="BG101" s="282" t="str">
        <f t="shared" si="22"/>
        <v>-</v>
      </c>
      <c r="BH101" s="282"/>
      <c r="BI101" s="282">
        <v>1</v>
      </c>
      <c r="BJ101" s="282">
        <f>+IF(OR(P101="IMPORTABLE",P101="AMBOS"),(1/((1+AC101)*(1+AA101+Z101)*(1+W101+X101)))*('VALORES CIF Y FOB'!AQ100/AI101),"-")</f>
        <v>0.87614816072194124</v>
      </c>
      <c r="BK101" s="282">
        <f t="shared" si="23"/>
        <v>0.82305199039305776</v>
      </c>
      <c r="BL101" s="282"/>
      <c r="BM101" s="282">
        <v>1</v>
      </c>
      <c r="BN101" s="282" t="str">
        <f>+IF(OR(P101="EXPORTABLE",P101="AMBOS"),(1/((1-AD101)*(1-Y101-Z101)))*('VALORES CIF Y FOB'!AY100/AI101),"-")</f>
        <v>-</v>
      </c>
      <c r="BO101" s="203" t="str">
        <f t="shared" si="24"/>
        <v>-</v>
      </c>
      <c r="BP101" s="204"/>
      <c r="BQ101" s="205">
        <v>1</v>
      </c>
      <c r="BR101" s="285" t="str">
        <f t="shared" si="14"/>
        <v>-</v>
      </c>
      <c r="BS101" s="109"/>
    </row>
    <row r="102" spans="1:71" ht="18" x14ac:dyDescent="0.2">
      <c r="A102" s="188" t="str">
        <f>+'VALORES CIF Y FOB'!A101</f>
        <v>Componentes y tableros electrónicos, computadoras y equipo periférico</v>
      </c>
      <c r="B102" s="189" t="str">
        <f>+'VALORES CIF Y FOB'!B101</f>
        <v>NP096</v>
      </c>
      <c r="C102" s="190"/>
      <c r="D102" s="191">
        <f>+'VALORES CIF Y FOB'!D101</f>
        <v>454585.71244063304</v>
      </c>
      <c r="E102" s="192">
        <f>+'VALORES CIF Y FOB'!E101</f>
        <v>0.91306180042842111</v>
      </c>
      <c r="F102" s="192">
        <f>+'VALORES CIF Y FOB'!F101</f>
        <v>5.7435839999026052E-2</v>
      </c>
      <c r="G102" s="192">
        <f>+'VALORES CIF Y FOB'!G101</f>
        <v>5.4514239526144044E-2</v>
      </c>
      <c r="H102" s="192">
        <f>+'VALORES CIF Y FOB'!H101</f>
        <v>0.6270458762061295</v>
      </c>
      <c r="I102" s="192">
        <f>+'VALORES CIF Y FOB'!I101</f>
        <v>-0.85854756090227702</v>
      </c>
      <c r="J102" s="191" t="str">
        <f>+'VALORES CIF Y FOB'!J101</f>
        <v>IMPORTABLE</v>
      </c>
      <c r="K102" s="191" t="str">
        <f>+'VALORES CIF Y FOB'!K101</f>
        <v>Transable</v>
      </c>
      <c r="L102" s="191">
        <f>+'VALORES CIF Y FOB'!L101</f>
        <v>0</v>
      </c>
      <c r="M102" s="191" t="str">
        <f>+'VALORES CIF Y FOB'!M101</f>
        <v>Transable</v>
      </c>
      <c r="N102" s="191">
        <f>+'VALORES CIF Y FOB'!N101</f>
        <v>0</v>
      </c>
      <c r="O102" s="193" t="str">
        <f>+'VALORES CIF Y FOB'!O101</f>
        <v>Transable</v>
      </c>
      <c r="P102" s="194" t="str">
        <f>+'VALORES CIF Y FOB'!P101</f>
        <v>IMPORTABLE</v>
      </c>
      <c r="Q102" s="194">
        <f>+'VALORES CIF Y FOB'!Q101</f>
        <v>0</v>
      </c>
      <c r="R102" s="195">
        <f>+'VALORES CIF Y FOB'!R101</f>
        <v>0</v>
      </c>
      <c r="S102" s="195">
        <f>+'VALORES CIF Y FOB'!S101</f>
        <v>0</v>
      </c>
      <c r="T102" s="195">
        <f>+'VALORES CIF Y FOB'!T101</f>
        <v>0</v>
      </c>
      <c r="U102" s="195">
        <f>+'VALORES CIF Y FOB'!U101</f>
        <v>0</v>
      </c>
      <c r="V102" s="196"/>
      <c r="W102" s="197">
        <f>+'VALORES CIF Y FOB'!W101</f>
        <v>0</v>
      </c>
      <c r="X102" s="197">
        <f>+'VALORES CIF Y FOB'!X101</f>
        <v>3.1787743756346534E-2</v>
      </c>
      <c r="Y102" s="197">
        <f>+'VALORES CIF Y FOB'!Y101</f>
        <v>0</v>
      </c>
      <c r="Z102" s="197">
        <f>+'VALORES CIF Y FOB'!Z101</f>
        <v>0</v>
      </c>
      <c r="AA102" s="197">
        <f>+'VALORES CIF Y FOB'!AA101</f>
        <v>5.25307133060703E-4</v>
      </c>
      <c r="AB102" s="195"/>
      <c r="AC102" s="197">
        <f>+'VALORES CIF Y FOB'!AC101</f>
        <v>2.7478050097854822E-2</v>
      </c>
      <c r="AD102" s="197">
        <f>+'VALORES CIF Y FOB'!AD101</f>
        <v>1.0927051371134312E-4</v>
      </c>
      <c r="AE102" s="197">
        <f>+'VALORES CIF Y FOB'!AE101</f>
        <v>1.1907181817144254E-2</v>
      </c>
      <c r="AF102" s="197">
        <f>+'VALORES CIF Y FOB'!AF101</f>
        <v>2.6124345829831024E-2</v>
      </c>
      <c r="AG102" s="196"/>
      <c r="AH102" s="198">
        <f t="shared" si="15"/>
        <v>1.06451132</v>
      </c>
      <c r="AI102" s="198">
        <f t="shared" si="16"/>
        <v>602.91999999999996</v>
      </c>
      <c r="AJ102" s="198">
        <f t="shared" si="17"/>
        <v>641.81516505439993</v>
      </c>
      <c r="AK102" s="199"/>
      <c r="AL102" s="200">
        <v>1</v>
      </c>
      <c r="AM102" s="281">
        <f>+IF(OR(P102="IMPORTABLE",P102="AMBOS"),((1/((1+AA102+Z102)*(1+W102+X102)))*(('VALORES CIF Y FOB'!BC101/AI102))),"-")</f>
        <v>1.0595083753125258</v>
      </c>
      <c r="AN102" s="281">
        <f t="shared" si="18"/>
        <v>0</v>
      </c>
      <c r="AO102" s="281">
        <v>1</v>
      </c>
      <c r="AP102" s="281" t="str">
        <f>+IF(OR(P102="EXPORTABLE",P102="AMBOS"),(1/((1-Y102-Z102)))*(('VALORES CIF Y FOB'!BI101/AI102)),"-")</f>
        <v>-</v>
      </c>
      <c r="AQ102" s="281">
        <f t="shared" si="19"/>
        <v>0</v>
      </c>
      <c r="AR102" s="281">
        <v>1</v>
      </c>
      <c r="AS102" s="281">
        <f>+IF(OR(P102="IMPORTABLE",P102="AMBOS"),(1/((1+AC102)*(1+AA102+Z102)*(1+W102+X102)))*('VALORES CIF Y FOB'!BF101/AI102)*(1),"-")</f>
        <v>1.0192237217160975</v>
      </c>
      <c r="AT102" s="281"/>
      <c r="AU102" s="281">
        <v>1</v>
      </c>
      <c r="AV102" s="281" t="str">
        <f>+IF(OR(P102="EXPORTABLE",P102="AMBOS"),(1/((1-AD102)*(1-Y102-Z102)))*('VALORES CIF Y FOB'!BL101/AI102)*(1),"-")</f>
        <v>-</v>
      </c>
      <c r="AW102" s="201"/>
      <c r="AX102" s="201">
        <v>1</v>
      </c>
      <c r="AY102" s="201" t="str">
        <f t="shared" si="25"/>
        <v>-</v>
      </c>
      <c r="AZ102" s="202">
        <f t="shared" si="20"/>
        <v>0</v>
      </c>
      <c r="BA102" s="203">
        <v>1</v>
      </c>
      <c r="BB102" s="282">
        <f>+IF(OR(P102="IMPORTABLE",P102="AMBOS"),(1/((1+AC102)*(1+AA102+Z102)*(1+W102+X102)))*(('VALORES CIF Y FOB'!AM101/AI102)),"-")</f>
        <v>1.0295025225496768</v>
      </c>
      <c r="BC102" s="282">
        <f t="shared" si="21"/>
        <v>0.96711279927927596</v>
      </c>
      <c r="BD102" s="282"/>
      <c r="BE102" s="282">
        <v>1</v>
      </c>
      <c r="BF102" s="282" t="str">
        <f>+IF(OR(P102="EXPORTABLE",P102="AMBOS"),(1/((1-AD102)*(1-Y102-Z102)))*(('VALORES CIF Y FOB'!AU101/AI102)),"-")</f>
        <v>-</v>
      </c>
      <c r="BG102" s="282" t="str">
        <f t="shared" si="22"/>
        <v>-</v>
      </c>
      <c r="BH102" s="282"/>
      <c r="BI102" s="282">
        <v>1</v>
      </c>
      <c r="BJ102" s="282">
        <f>+IF(OR(P102="IMPORTABLE",P102="AMBOS"),(1/((1+AC102)*(1+AA102+Z102)*(1+W102+X102)))*('VALORES CIF Y FOB'!AQ101/AI102),"-")</f>
        <v>1.0182767047414787</v>
      </c>
      <c r="BK102" s="282">
        <f t="shared" si="23"/>
        <v>0.95656728642536071</v>
      </c>
      <c r="BL102" s="282"/>
      <c r="BM102" s="282">
        <v>1</v>
      </c>
      <c r="BN102" s="282" t="str">
        <f>+IF(OR(P102="EXPORTABLE",P102="AMBOS"),(1/((1-AD102)*(1-Y102-Z102)))*('VALORES CIF Y FOB'!AY101/AI102),"-")</f>
        <v>-</v>
      </c>
      <c r="BO102" s="203" t="str">
        <f t="shared" si="24"/>
        <v>-</v>
      </c>
      <c r="BP102" s="204"/>
      <c r="BQ102" s="205">
        <v>1</v>
      </c>
      <c r="BR102" s="285" t="str">
        <f t="shared" si="14"/>
        <v>-</v>
      </c>
      <c r="BS102" s="109"/>
    </row>
    <row r="103" spans="1:71" ht="18" x14ac:dyDescent="0.2">
      <c r="A103" s="188" t="str">
        <f>+'VALORES CIF Y FOB'!A102</f>
        <v>Equipos de comunicaciones y aparatos electrónicos de consumo</v>
      </c>
      <c r="B103" s="189" t="str">
        <f>+'VALORES CIF Y FOB'!B102</f>
        <v>NP097</v>
      </c>
      <c r="C103" s="190"/>
      <c r="D103" s="191">
        <f>+'VALORES CIF Y FOB'!D102</f>
        <v>304782.42795350461</v>
      </c>
      <c r="E103" s="192">
        <f>+'VALORES CIF Y FOB'!E102</f>
        <v>0.97553208772806865</v>
      </c>
      <c r="F103" s="192">
        <f>+'VALORES CIF Y FOB'!F102</f>
        <v>0.10814036229158347</v>
      </c>
      <c r="G103" s="192">
        <f>+'VALORES CIF Y FOB'!G102</f>
        <v>2.2957424377553617E-2</v>
      </c>
      <c r="H103" s="192">
        <f>+'VALORES CIF Y FOB'!H102</f>
        <v>0.93826658042621036</v>
      </c>
      <c r="I103" s="192">
        <f>+'VALORES CIF Y FOB'!I102</f>
        <v>-0.95257466335051499</v>
      </c>
      <c r="J103" s="191" t="str">
        <f>+'VALORES CIF Y FOB'!J102</f>
        <v>IMPORTABLE</v>
      </c>
      <c r="K103" s="191" t="str">
        <f>+'VALORES CIF Y FOB'!K102</f>
        <v>Transable</v>
      </c>
      <c r="L103" s="191">
        <f>+'VALORES CIF Y FOB'!L102</f>
        <v>0</v>
      </c>
      <c r="M103" s="191" t="str">
        <f>+'VALORES CIF Y FOB'!M102</f>
        <v>Transable</v>
      </c>
      <c r="N103" s="191">
        <f>+'VALORES CIF Y FOB'!N102</f>
        <v>0</v>
      </c>
      <c r="O103" s="193" t="str">
        <f>+'VALORES CIF Y FOB'!O102</f>
        <v>Transable</v>
      </c>
      <c r="P103" s="194" t="str">
        <f>+'VALORES CIF Y FOB'!P102</f>
        <v>IMPORTABLE</v>
      </c>
      <c r="Q103" s="194">
        <f>+'VALORES CIF Y FOB'!Q102</f>
        <v>0</v>
      </c>
      <c r="R103" s="195">
        <f>+'VALORES CIF Y FOB'!R102</f>
        <v>0</v>
      </c>
      <c r="S103" s="195">
        <f>+'VALORES CIF Y FOB'!S102</f>
        <v>0</v>
      </c>
      <c r="T103" s="195">
        <f>+'VALORES CIF Y FOB'!T102</f>
        <v>0</v>
      </c>
      <c r="U103" s="195">
        <f>+'VALORES CIF Y FOB'!U102</f>
        <v>0</v>
      </c>
      <c r="V103" s="196"/>
      <c r="W103" s="197">
        <f>+'VALORES CIF Y FOB'!W102</f>
        <v>5.2496128565995342E-3</v>
      </c>
      <c r="X103" s="197">
        <f>+'VALORES CIF Y FOB'!X102</f>
        <v>5.2726865898433853E-2</v>
      </c>
      <c r="Y103" s="197">
        <f>+'VALORES CIF Y FOB'!Y102</f>
        <v>0</v>
      </c>
      <c r="Z103" s="197">
        <f>+'VALORES CIF Y FOB'!Z102</f>
        <v>0</v>
      </c>
      <c r="AA103" s="197">
        <f>+'VALORES CIF Y FOB'!AA102</f>
        <v>4.8348076819247264E-2</v>
      </c>
      <c r="AB103" s="195"/>
      <c r="AC103" s="197">
        <f>+'VALORES CIF Y FOB'!AC102</f>
        <v>0.1410863319756776</v>
      </c>
      <c r="AD103" s="197">
        <f>+'VALORES CIF Y FOB'!AD102</f>
        <v>2.5075031179250258E-2</v>
      </c>
      <c r="AE103" s="197">
        <f>+'VALORES CIF Y FOB'!AE102</f>
        <v>3.6832535237938981E-2</v>
      </c>
      <c r="AF103" s="197">
        <f>+'VALORES CIF Y FOB'!AF102</f>
        <v>0.13853403854540802</v>
      </c>
      <c r="AG103" s="196"/>
      <c r="AH103" s="198">
        <f t="shared" si="15"/>
        <v>1.06451132</v>
      </c>
      <c r="AI103" s="198">
        <f t="shared" si="16"/>
        <v>602.91999999999996</v>
      </c>
      <c r="AJ103" s="198">
        <f t="shared" si="17"/>
        <v>641.81516505439993</v>
      </c>
      <c r="AK103" s="199"/>
      <c r="AL103" s="200">
        <v>1</v>
      </c>
      <c r="AM103" s="281">
        <f>+IF(OR(P103="IMPORTABLE",P103="AMBOS"),((1/((1+AA103+Z103)*(1+W103+X103)))*(('VALORES CIF Y FOB'!BC102/AI103))),"-")</f>
        <v>1.0951844584997437</v>
      </c>
      <c r="AN103" s="281">
        <f t="shared" si="18"/>
        <v>0</v>
      </c>
      <c r="AO103" s="281">
        <v>1</v>
      </c>
      <c r="AP103" s="281" t="str">
        <f>+IF(OR(P103="EXPORTABLE",P103="AMBOS"),(1/((1-Y103-Z103)))*(('VALORES CIF Y FOB'!BI102/AI103)),"-")</f>
        <v>-</v>
      </c>
      <c r="AQ103" s="281">
        <f t="shared" si="19"/>
        <v>0</v>
      </c>
      <c r="AR103" s="281">
        <v>1</v>
      </c>
      <c r="AS103" s="281">
        <f>+IF(OR(P103="IMPORTABLE",P103="AMBOS"),(1/((1+AC103)*(1+AA103+Z103)*(1+W103+X103)))*('VALORES CIF Y FOB'!BF102/AI103)*(1),"-")</f>
        <v>0.92879349825191404</v>
      </c>
      <c r="AT103" s="281"/>
      <c r="AU103" s="281">
        <v>1</v>
      </c>
      <c r="AV103" s="281" t="str">
        <f>+IF(OR(P103="EXPORTABLE",P103="AMBOS"),(1/((1-AD103)*(1-Y103-Z103)))*('VALORES CIF Y FOB'!BL102/AI103)*(1),"-")</f>
        <v>-</v>
      </c>
      <c r="AW103" s="201"/>
      <c r="AX103" s="201">
        <v>1</v>
      </c>
      <c r="AY103" s="201" t="str">
        <f t="shared" si="25"/>
        <v>-</v>
      </c>
      <c r="AZ103" s="202">
        <f t="shared" si="20"/>
        <v>0</v>
      </c>
      <c r="BA103" s="203">
        <v>1</v>
      </c>
      <c r="BB103" s="282">
        <f>+IF(OR(P103="IMPORTABLE",P103="AMBOS"),(1/((1+AC103)*(1+AA103+Z103)*(1+W103+X103)))*(('VALORES CIF Y FOB'!AM102/AI103)),"-")</f>
        <v>0.95258200877920163</v>
      </c>
      <c r="BC103" s="282">
        <f t="shared" si="21"/>
        <v>0.89485380839275774</v>
      </c>
      <c r="BD103" s="282"/>
      <c r="BE103" s="282">
        <v>1</v>
      </c>
      <c r="BF103" s="282" t="str">
        <f>+IF(OR(P103="EXPORTABLE",P103="AMBOS"),(1/((1-AD103)*(1-Y103-Z103)))*(('VALORES CIF Y FOB'!AU102/AI103)),"-")</f>
        <v>-</v>
      </c>
      <c r="BG103" s="282" t="str">
        <f t="shared" si="22"/>
        <v>-</v>
      </c>
      <c r="BH103" s="282"/>
      <c r="BI103" s="282">
        <v>1</v>
      </c>
      <c r="BJ103" s="282">
        <f>+IF(OR(P103="IMPORTABLE",P103="AMBOS"),(1/((1+AC103)*(1+AA103+Z103)*(1+W103+X103)))*('VALORES CIF Y FOB'!AQ102/AI103),"-")</f>
        <v>0.92347942190215426</v>
      </c>
      <c r="BK103" s="282">
        <f t="shared" si="23"/>
        <v>0.86751489115414404</v>
      </c>
      <c r="BL103" s="282"/>
      <c r="BM103" s="282">
        <v>1</v>
      </c>
      <c r="BN103" s="282" t="str">
        <f>+IF(OR(P103="EXPORTABLE",P103="AMBOS"),(1/((1-AD103)*(1-Y103-Z103)))*('VALORES CIF Y FOB'!AY102/AI103),"-")</f>
        <v>-</v>
      </c>
      <c r="BO103" s="203" t="str">
        <f t="shared" si="24"/>
        <v>-</v>
      </c>
      <c r="BP103" s="204"/>
      <c r="BQ103" s="205">
        <v>1</v>
      </c>
      <c r="BR103" s="285" t="str">
        <f t="shared" ref="BR103:BR134" si="26">IF(P103="No transable",1/((1+W103+X103+Z103)*(1+AE103)),"-")</f>
        <v>-</v>
      </c>
      <c r="BS103" s="109"/>
    </row>
    <row r="104" spans="1:71" ht="18" x14ac:dyDescent="0.2">
      <c r="A104" s="188" t="str">
        <f>+'VALORES CIF Y FOB'!A103</f>
        <v>Equipo de medición, prueba, navegación y control y de relojes</v>
      </c>
      <c r="B104" s="189" t="str">
        <f>+'VALORES CIF Y FOB'!B103</f>
        <v>NP098</v>
      </c>
      <c r="C104" s="190"/>
      <c r="D104" s="191">
        <f>+'VALORES CIF Y FOB'!D103</f>
        <v>46786.925317651039</v>
      </c>
      <c r="E104" s="192">
        <f>+'VALORES CIF Y FOB'!E103</f>
        <v>0.81805249961371673</v>
      </c>
      <c r="F104" s="192">
        <f>+'VALORES CIF Y FOB'!F103</f>
        <v>8.8890443841389361E-2</v>
      </c>
      <c r="G104" s="192">
        <f>+'VALORES CIF Y FOB'!G103</f>
        <v>0.17756389535863168</v>
      </c>
      <c r="H104" s="192">
        <f>+'VALORES CIF Y FOB'!H103</f>
        <v>0.97590730832605566</v>
      </c>
      <c r="I104" s="192">
        <f>+'VALORES CIF Y FOB'!I103</f>
        <v>-0.64048860425508503</v>
      </c>
      <c r="J104" s="191" t="str">
        <f>+'VALORES CIF Y FOB'!J103</f>
        <v>IMPORTABLE</v>
      </c>
      <c r="K104" s="191" t="str">
        <f>+'VALORES CIF Y FOB'!K103</f>
        <v>Transable</v>
      </c>
      <c r="L104" s="191">
        <f>+'VALORES CIF Y FOB'!L103</f>
        <v>0</v>
      </c>
      <c r="M104" s="191" t="str">
        <f>+'VALORES CIF Y FOB'!M103</f>
        <v>Transable</v>
      </c>
      <c r="N104" s="191">
        <f>+'VALORES CIF Y FOB'!N103</f>
        <v>0</v>
      </c>
      <c r="O104" s="193" t="str">
        <f>+'VALORES CIF Y FOB'!O103</f>
        <v>Transable</v>
      </c>
      <c r="P104" s="194" t="str">
        <f>+'VALORES CIF Y FOB'!P103</f>
        <v>IMPORTABLE</v>
      </c>
      <c r="Q104" s="194">
        <f>+'VALORES CIF Y FOB'!Q103</f>
        <v>0</v>
      </c>
      <c r="R104" s="195">
        <f>+'VALORES CIF Y FOB'!R103</f>
        <v>0</v>
      </c>
      <c r="S104" s="195">
        <f>+'VALORES CIF Y FOB'!S103</f>
        <v>0</v>
      </c>
      <c r="T104" s="195">
        <f>+'VALORES CIF Y FOB'!T103</f>
        <v>0</v>
      </c>
      <c r="U104" s="195">
        <f>+'VALORES CIF Y FOB'!U103</f>
        <v>0</v>
      </c>
      <c r="V104" s="196"/>
      <c r="W104" s="197">
        <f>+'VALORES CIF Y FOB'!W103</f>
        <v>0</v>
      </c>
      <c r="X104" s="197">
        <f>+'VALORES CIF Y FOB'!X103</f>
        <v>4.6902315897830088E-2</v>
      </c>
      <c r="Y104" s="197">
        <f>+'VALORES CIF Y FOB'!Y103</f>
        <v>0</v>
      </c>
      <c r="Z104" s="197">
        <f>+'VALORES CIF Y FOB'!Z103</f>
        <v>0</v>
      </c>
      <c r="AA104" s="197">
        <f>+'VALORES CIF Y FOB'!AA103</f>
        <v>1.3035398199150139E-2</v>
      </c>
      <c r="AB104" s="195"/>
      <c r="AC104" s="197">
        <f>+'VALORES CIF Y FOB'!AC103</f>
        <v>0.10641425030407516</v>
      </c>
      <c r="AD104" s="197">
        <f>+'VALORES CIF Y FOB'!AD103</f>
        <v>2.8977774574270618E-2</v>
      </c>
      <c r="AE104" s="197">
        <f>+'VALORES CIF Y FOB'!AE103</f>
        <v>4.0283245110748003E-2</v>
      </c>
      <c r="AF104" s="197">
        <f>+'VALORES CIF Y FOB'!AF103</f>
        <v>9.4382010653446438E-2</v>
      </c>
      <c r="AG104" s="196"/>
      <c r="AH104" s="198">
        <f t="shared" si="15"/>
        <v>1.06451132</v>
      </c>
      <c r="AI104" s="198">
        <f t="shared" si="16"/>
        <v>602.91999999999996</v>
      </c>
      <c r="AJ104" s="198">
        <f t="shared" si="17"/>
        <v>641.81516505439993</v>
      </c>
      <c r="AK104" s="199"/>
      <c r="AL104" s="200">
        <v>1</v>
      </c>
      <c r="AM104" s="281">
        <f>+IF(OR(P104="IMPORTABLE",P104="AMBOS"),((1/((1+AA104+Z104)*(1+W104+X104)))*(('VALORES CIF Y FOB'!BC103/AI104))),"-")</f>
        <v>1.1105478182044171</v>
      </c>
      <c r="AN104" s="281">
        <f t="shared" si="18"/>
        <v>0</v>
      </c>
      <c r="AO104" s="281">
        <v>1</v>
      </c>
      <c r="AP104" s="281" t="str">
        <f>+IF(OR(P104="EXPORTABLE",P104="AMBOS"),(1/((1-Y104-Z104)))*(('VALORES CIF Y FOB'!BI103/AI104)),"-")</f>
        <v>-</v>
      </c>
      <c r="AQ104" s="281">
        <f t="shared" si="19"/>
        <v>0</v>
      </c>
      <c r="AR104" s="281">
        <v>1</v>
      </c>
      <c r="AS104" s="281">
        <f>+IF(OR(P104="IMPORTABLE",P104="AMBOS"),(1/((1+AC104)*(1+AA104+Z104)*(1+W104+X104)))*('VALORES CIF Y FOB'!BF103/AI104)*(1),"-")</f>
        <v>0.96719115325990301</v>
      </c>
      <c r="AT104" s="281"/>
      <c r="AU104" s="281">
        <v>1</v>
      </c>
      <c r="AV104" s="281" t="str">
        <f>+IF(OR(P104="EXPORTABLE",P104="AMBOS"),(1/((1-AD104)*(1-Y104-Z104)))*('VALORES CIF Y FOB'!BL103/AI104)*(1),"-")</f>
        <v>-</v>
      </c>
      <c r="AW104" s="201"/>
      <c r="AX104" s="201">
        <v>1</v>
      </c>
      <c r="AY104" s="201" t="str">
        <f t="shared" si="25"/>
        <v>-</v>
      </c>
      <c r="AZ104" s="202">
        <f t="shared" si="20"/>
        <v>0</v>
      </c>
      <c r="BA104" s="203">
        <v>1</v>
      </c>
      <c r="BB104" s="282">
        <f>+IF(OR(P104="IMPORTABLE",P104="AMBOS"),(1/((1+AC104)*(1+AA104+Z104)*(1+W104+X104)))*(('VALORES CIF Y FOB'!AM103/AI104)),"-")</f>
        <v>0.99788558209106637</v>
      </c>
      <c r="BC104" s="282">
        <f t="shared" si="21"/>
        <v>0.93741190285422837</v>
      </c>
      <c r="BD104" s="282"/>
      <c r="BE104" s="282">
        <v>1</v>
      </c>
      <c r="BF104" s="282" t="str">
        <f>+IF(OR(P104="EXPORTABLE",P104="AMBOS"),(1/((1-AD104)*(1-Y104-Z104)))*(('VALORES CIF Y FOB'!AU103/AI104)),"-")</f>
        <v>-</v>
      </c>
      <c r="BG104" s="282" t="str">
        <f t="shared" si="22"/>
        <v>-</v>
      </c>
      <c r="BH104" s="282"/>
      <c r="BI104" s="282">
        <v>1</v>
      </c>
      <c r="BJ104" s="282">
        <f>+IF(OR(P104="IMPORTABLE",P104="AMBOS"),(1/((1+AC104)*(1+AA104+Z104)*(1+W104+X104)))*('VALORES CIF Y FOB'!AQ103/AI104),"-")</f>
        <v>0.96355541584026283</v>
      </c>
      <c r="BK104" s="282">
        <f t="shared" si="23"/>
        <v>0.90516220704939321</v>
      </c>
      <c r="BL104" s="282"/>
      <c r="BM104" s="282">
        <v>1</v>
      </c>
      <c r="BN104" s="282" t="str">
        <f>+IF(OR(P104="EXPORTABLE",P104="AMBOS"),(1/((1-AD104)*(1-Y104-Z104)))*('VALORES CIF Y FOB'!AY103/AI104),"-")</f>
        <v>-</v>
      </c>
      <c r="BO104" s="203" t="str">
        <f t="shared" si="24"/>
        <v>-</v>
      </c>
      <c r="BP104" s="204"/>
      <c r="BQ104" s="205">
        <v>1</v>
      </c>
      <c r="BR104" s="285" t="str">
        <f t="shared" si="26"/>
        <v>-</v>
      </c>
      <c r="BS104" s="109"/>
    </row>
    <row r="105" spans="1:71" ht="18" x14ac:dyDescent="0.2">
      <c r="A105" s="188" t="str">
        <f>+'VALORES CIF Y FOB'!A104</f>
        <v>Equipo de irradiación, electrónico, médico y terapéutico</v>
      </c>
      <c r="B105" s="189" t="str">
        <f>+'VALORES CIF Y FOB'!B104</f>
        <v>NP099</v>
      </c>
      <c r="C105" s="190"/>
      <c r="D105" s="191">
        <f>+'VALORES CIF Y FOB'!D104</f>
        <v>-3540.7216391331731</v>
      </c>
      <c r="E105" s="192">
        <f>+'VALORES CIF Y FOB'!E104</f>
        <v>0.43830384667873795</v>
      </c>
      <c r="F105" s="192">
        <f>+'VALORES CIF Y FOB'!F104</f>
        <v>3.0111245672581874E-2</v>
      </c>
      <c r="G105" s="192">
        <f>+'VALORES CIF Y FOB'!G104</f>
        <v>0.56258456955573122</v>
      </c>
      <c r="H105" s="192">
        <f>+'VALORES CIF Y FOB'!H104</f>
        <v>1.0015816669372151</v>
      </c>
      <c r="I105" s="192">
        <f>+'VALORES CIF Y FOB'!I104</f>
        <v>0.12428072287699325</v>
      </c>
      <c r="J105" s="191" t="str">
        <f>+'VALORES CIF Y FOB'!J104</f>
        <v>EXPORTABLE</v>
      </c>
      <c r="K105" s="191" t="str">
        <f>+'VALORES CIF Y FOB'!K104</f>
        <v>Transable</v>
      </c>
      <c r="L105" s="191">
        <f>+'VALORES CIF Y FOB'!L104</f>
        <v>0</v>
      </c>
      <c r="M105" s="191" t="str">
        <f>+'VALORES CIF Y FOB'!M104</f>
        <v>Transable</v>
      </c>
      <c r="N105" s="191">
        <f>+'VALORES CIF Y FOB'!N104</f>
        <v>0</v>
      </c>
      <c r="O105" s="193" t="str">
        <f>+'VALORES CIF Y FOB'!O104</f>
        <v>Transable</v>
      </c>
      <c r="P105" s="194" t="str">
        <f>+'VALORES CIF Y FOB'!P104</f>
        <v>EXPORTABLE</v>
      </c>
      <c r="Q105" s="194">
        <f>+'VALORES CIF Y FOB'!Q104</f>
        <v>0</v>
      </c>
      <c r="R105" s="195">
        <f>+'VALORES CIF Y FOB'!R104</f>
        <v>0</v>
      </c>
      <c r="S105" s="195">
        <f>+'VALORES CIF Y FOB'!S104</f>
        <v>0</v>
      </c>
      <c r="T105" s="195">
        <f>+'VALORES CIF Y FOB'!T104</f>
        <v>0</v>
      </c>
      <c r="U105" s="195">
        <f>+'VALORES CIF Y FOB'!U104</f>
        <v>0</v>
      </c>
      <c r="V105" s="196"/>
      <c r="W105" s="197">
        <f>+'VALORES CIF Y FOB'!W104</f>
        <v>0</v>
      </c>
      <c r="X105" s="197">
        <f>+'VALORES CIF Y FOB'!X104</f>
        <v>3.3666870983448706E-3</v>
      </c>
      <c r="Y105" s="197">
        <f>+'VALORES CIF Y FOB'!Y104</f>
        <v>0</v>
      </c>
      <c r="Z105" s="197">
        <f>+'VALORES CIF Y FOB'!Z104</f>
        <v>0</v>
      </c>
      <c r="AA105" s="197">
        <f>+'VALORES CIF Y FOB'!AA104</f>
        <v>1.4264555876734447E-3</v>
      </c>
      <c r="AB105" s="195"/>
      <c r="AC105" s="197">
        <f>+'VALORES CIF Y FOB'!AC104</f>
        <v>0.19446940866145457</v>
      </c>
      <c r="AD105" s="197">
        <f>+'VALORES CIF Y FOB'!AD104</f>
        <v>1.4332995370825127E-2</v>
      </c>
      <c r="AE105" s="197">
        <f>+'VALORES CIF Y FOB'!AE104</f>
        <v>1.4535235428723578E-2</v>
      </c>
      <c r="AF105" s="197">
        <f>+'VALORES CIF Y FOB'!AF104</f>
        <v>9.3401075705587991E-2</v>
      </c>
      <c r="AG105" s="196"/>
      <c r="AH105" s="198">
        <f t="shared" si="15"/>
        <v>1.06451132</v>
      </c>
      <c r="AI105" s="198">
        <f t="shared" si="16"/>
        <v>602.91999999999996</v>
      </c>
      <c r="AJ105" s="198">
        <f t="shared" si="17"/>
        <v>641.81516505439993</v>
      </c>
      <c r="AK105" s="199"/>
      <c r="AL105" s="200">
        <v>1</v>
      </c>
      <c r="AM105" s="281" t="str">
        <f>+IF(OR(P105="IMPORTABLE",P105="AMBOS"),((1/((1+AA105+Z105)*(1+W105+X105)))*(('VALORES CIF Y FOB'!BC104/AI105))),"-")</f>
        <v>-</v>
      </c>
      <c r="AN105" s="281">
        <f t="shared" si="18"/>
        <v>0</v>
      </c>
      <c r="AO105" s="281">
        <v>1</v>
      </c>
      <c r="AP105" s="281">
        <f>+IF(OR(P105="EXPORTABLE",P105="AMBOS"),(1/((1-Y105-Z105)))*(('VALORES CIF Y FOB'!BI104/AI105)),"-")</f>
        <v>1.0492536841782489</v>
      </c>
      <c r="AQ105" s="281">
        <f t="shared" si="19"/>
        <v>0</v>
      </c>
      <c r="AR105" s="281">
        <v>1</v>
      </c>
      <c r="AS105" s="281" t="str">
        <f>+IF(OR(P105="IMPORTABLE",P105="AMBOS"),(1/((1+AC105)*(1+AA105+Z105)*(1+W105+X105)))*('VALORES CIF Y FOB'!BF104/AI105)*(1),"-")</f>
        <v>-</v>
      </c>
      <c r="AT105" s="281"/>
      <c r="AU105" s="281">
        <v>1</v>
      </c>
      <c r="AV105" s="281">
        <f>+IF(OR(P105="EXPORTABLE",P105="AMBOS"),(1/((1-AD105)*(1-Y105-Z105)))*('VALORES CIF Y FOB'!BL104/AI105)*(1),"-")</f>
        <v>1.0802092408800466</v>
      </c>
      <c r="AW105" s="201"/>
      <c r="AX105" s="201">
        <v>1</v>
      </c>
      <c r="AY105" s="201" t="str">
        <f t="shared" si="25"/>
        <v>-</v>
      </c>
      <c r="AZ105" s="202">
        <f t="shared" si="20"/>
        <v>0</v>
      </c>
      <c r="BA105" s="203">
        <v>1</v>
      </c>
      <c r="BB105" s="282" t="str">
        <f>+IF(OR(P105="IMPORTABLE",P105="AMBOS"),(1/((1+AC105)*(1+AA105+Z105)*(1+W105+X105)))*(('VALORES CIF Y FOB'!AM104/AI105)),"-")</f>
        <v>-</v>
      </c>
      <c r="BC105" s="282" t="str">
        <f t="shared" si="21"/>
        <v>-</v>
      </c>
      <c r="BD105" s="282"/>
      <c r="BE105" s="282">
        <v>1</v>
      </c>
      <c r="BF105" s="282">
        <f>+IF(OR(P105="EXPORTABLE",P105="AMBOS"),(1/((1-AD105)*(1-Y105-Z105)))*(('VALORES CIF Y FOB'!AU104/AI105)),"-")</f>
        <v>1.0654494060337043</v>
      </c>
      <c r="BG105" s="282">
        <f t="shared" si="22"/>
        <v>1.0008812363157438</v>
      </c>
      <c r="BH105" s="282"/>
      <c r="BI105" s="282">
        <v>1</v>
      </c>
      <c r="BJ105" s="282" t="str">
        <f>+IF(OR(P105="IMPORTABLE",P105="AMBOS"),(1/((1+AC105)*(1+AA105+Z105)*(1+W105+X105)))*('VALORES CIF Y FOB'!AQ104/AI105),"-")</f>
        <v>-</v>
      </c>
      <c r="BK105" s="282" t="str">
        <f t="shared" si="23"/>
        <v>-</v>
      </c>
      <c r="BL105" s="282"/>
      <c r="BM105" s="282">
        <v>1</v>
      </c>
      <c r="BN105" s="282">
        <f>+IF(OR(P105="EXPORTABLE",P105="AMBOS"),(1/((1-AD105)*(1-Y105-Z105)))*('VALORES CIF Y FOB'!AY104/AI105),"-")</f>
        <v>1.0801960043883807</v>
      </c>
      <c r="BO105" s="203">
        <f t="shared" si="24"/>
        <v>1.014734164018454</v>
      </c>
      <c r="BP105" s="204"/>
      <c r="BQ105" s="205">
        <v>1</v>
      </c>
      <c r="BR105" s="285" t="str">
        <f t="shared" si="26"/>
        <v>-</v>
      </c>
      <c r="BS105" s="109"/>
    </row>
    <row r="106" spans="1:71" ht="18" x14ac:dyDescent="0.2">
      <c r="A106" s="188" t="str">
        <f>+'VALORES CIF Y FOB'!A105</f>
        <v>Instrumentos ópticos, fotográfico, soportes magnéticos y ópticos</v>
      </c>
      <c r="B106" s="189" t="str">
        <f>+'VALORES CIF Y FOB'!B105</f>
        <v>NP100</v>
      </c>
      <c r="C106" s="190"/>
      <c r="D106" s="191">
        <f>+'VALORES CIF Y FOB'!D105</f>
        <v>-8124.1621968457603</v>
      </c>
      <c r="E106" s="192">
        <f>+'VALORES CIF Y FOB'!E105</f>
        <v>0.36190700623294869</v>
      </c>
      <c r="F106" s="192">
        <f>+'VALORES CIF Y FOB'!F105</f>
        <v>2.4987937509858282E-3</v>
      </c>
      <c r="G106" s="192">
        <f>+'VALORES CIF Y FOB'!G105</f>
        <v>0.63145622665384549</v>
      </c>
      <c r="H106" s="192">
        <f>+'VALORES CIF Y FOB'!H105</f>
        <v>0.98959905973261841</v>
      </c>
      <c r="I106" s="192">
        <f>+'VALORES CIF Y FOB'!I105</f>
        <v>0.26954922042089685</v>
      </c>
      <c r="J106" s="191" t="str">
        <f>+'VALORES CIF Y FOB'!J105</f>
        <v>EXPORTABLE</v>
      </c>
      <c r="K106" s="191" t="str">
        <f>+'VALORES CIF Y FOB'!K105</f>
        <v>Transable</v>
      </c>
      <c r="L106" s="191">
        <f>+'VALORES CIF Y FOB'!L105</f>
        <v>0</v>
      </c>
      <c r="M106" s="191" t="str">
        <f>+'VALORES CIF Y FOB'!M105</f>
        <v>Transable</v>
      </c>
      <c r="N106" s="191">
        <f>+'VALORES CIF Y FOB'!N105</f>
        <v>0</v>
      </c>
      <c r="O106" s="193" t="str">
        <f>+'VALORES CIF Y FOB'!O105</f>
        <v>Transable</v>
      </c>
      <c r="P106" s="194" t="str">
        <f>+'VALORES CIF Y FOB'!P105</f>
        <v>EXPORTABLE</v>
      </c>
      <c r="Q106" s="194">
        <f>+'VALORES CIF Y FOB'!Q105</f>
        <v>0</v>
      </c>
      <c r="R106" s="195">
        <f>+'VALORES CIF Y FOB'!R105</f>
        <v>0</v>
      </c>
      <c r="S106" s="195">
        <f>+'VALORES CIF Y FOB'!S105</f>
        <v>0</v>
      </c>
      <c r="T106" s="195">
        <f>+'VALORES CIF Y FOB'!T105</f>
        <v>0</v>
      </c>
      <c r="U106" s="195">
        <f>+'VALORES CIF Y FOB'!U105</f>
        <v>0</v>
      </c>
      <c r="V106" s="196"/>
      <c r="W106" s="197">
        <f>+'VALORES CIF Y FOB'!W105</f>
        <v>0</v>
      </c>
      <c r="X106" s="197">
        <f>+'VALORES CIF Y FOB'!X105</f>
        <v>2.2193545912343689E-2</v>
      </c>
      <c r="Y106" s="197">
        <f>+'VALORES CIF Y FOB'!Y105</f>
        <v>0</v>
      </c>
      <c r="Z106" s="197">
        <f>+'VALORES CIF Y FOB'!Z105</f>
        <v>0</v>
      </c>
      <c r="AA106" s="197">
        <f>+'VALORES CIF Y FOB'!AA105</f>
        <v>5.0626753815346285E-3</v>
      </c>
      <c r="AB106" s="195"/>
      <c r="AC106" s="197">
        <f>+'VALORES CIF Y FOB'!AC105</f>
        <v>7.3247307465262701E-2</v>
      </c>
      <c r="AD106" s="197">
        <f>+'VALORES CIF Y FOB'!AD105</f>
        <v>3.266881793568306E-4</v>
      </c>
      <c r="AE106" s="197">
        <f>+'VALORES CIF Y FOB'!AE105</f>
        <v>3.5772997635541313E-3</v>
      </c>
      <c r="AF106" s="197">
        <f>+'VALORES CIF Y FOB'!AF105</f>
        <v>2.8775929401689316E-2</v>
      </c>
      <c r="AG106" s="196"/>
      <c r="AH106" s="198">
        <f t="shared" si="15"/>
        <v>1.06451132</v>
      </c>
      <c r="AI106" s="198">
        <f t="shared" si="16"/>
        <v>602.91999999999996</v>
      </c>
      <c r="AJ106" s="198">
        <f t="shared" si="17"/>
        <v>641.81516505439993</v>
      </c>
      <c r="AK106" s="199"/>
      <c r="AL106" s="200">
        <v>1</v>
      </c>
      <c r="AM106" s="281" t="str">
        <f>+IF(OR(P106="IMPORTABLE",P106="AMBOS"),((1/((1+AA106+Z106)*(1+W106+X106)))*(('VALORES CIF Y FOB'!BC105/AI106))),"-")</f>
        <v>-</v>
      </c>
      <c r="AN106" s="281">
        <f t="shared" si="18"/>
        <v>0</v>
      </c>
      <c r="AO106" s="281">
        <v>1</v>
      </c>
      <c r="AP106" s="281">
        <f>+IF(OR(P106="EXPORTABLE",P106="AMBOS"),(1/((1-Y106-Z106)))*(('VALORES CIF Y FOB'!BI105/AI106)),"-")</f>
        <v>1.0641635567349645</v>
      </c>
      <c r="AQ106" s="281">
        <f t="shared" si="19"/>
        <v>0</v>
      </c>
      <c r="AR106" s="281">
        <v>1</v>
      </c>
      <c r="AS106" s="281" t="str">
        <f>+IF(OR(P106="IMPORTABLE",P106="AMBOS"),(1/((1+AC106)*(1+AA106+Z106)*(1+W106+X106)))*('VALORES CIF Y FOB'!BF105/AI106)*(1),"-")</f>
        <v>-</v>
      </c>
      <c r="AT106" s="281"/>
      <c r="AU106" s="281">
        <v>1</v>
      </c>
      <c r="AV106" s="281">
        <f>+IF(OR(P106="EXPORTABLE",P106="AMBOS"),(1/((1-AD106)*(1-Y106-Z106)))*('VALORES CIF Y FOB'!BL105/AI106)*(1),"-")</f>
        <v>1.0683206405533328</v>
      </c>
      <c r="AW106" s="201"/>
      <c r="AX106" s="201">
        <v>1</v>
      </c>
      <c r="AY106" s="201" t="str">
        <f t="shared" si="25"/>
        <v>-</v>
      </c>
      <c r="AZ106" s="202">
        <f t="shared" si="20"/>
        <v>0</v>
      </c>
      <c r="BA106" s="203">
        <v>1</v>
      </c>
      <c r="BB106" s="282" t="str">
        <f>+IF(OR(P106="IMPORTABLE",P106="AMBOS"),(1/((1+AC106)*(1+AA106+Z106)*(1+W106+X106)))*(('VALORES CIF Y FOB'!AM105/AI106)),"-")</f>
        <v>-</v>
      </c>
      <c r="BC106" s="282" t="str">
        <f t="shared" si="21"/>
        <v>-</v>
      </c>
      <c r="BD106" s="282"/>
      <c r="BE106" s="282">
        <v>1</v>
      </c>
      <c r="BF106" s="282">
        <f>+IF(OR(P106="EXPORTABLE",P106="AMBOS"),(1/((1-AD106)*(1-Y106-Z106)))*(('VALORES CIF Y FOB'!AU105/AI106)),"-")</f>
        <v>1.0645324019729099</v>
      </c>
      <c r="BG106" s="282">
        <f t="shared" si="22"/>
        <v>1.0000198043670498</v>
      </c>
      <c r="BH106" s="282"/>
      <c r="BI106" s="282">
        <v>1</v>
      </c>
      <c r="BJ106" s="282" t="str">
        <f>+IF(OR(P106="IMPORTABLE",P106="AMBOS"),(1/((1+AC106)*(1+AA106+Z106)*(1+W106+X106)))*('VALORES CIF Y FOB'!AQ105/AI106),"-")</f>
        <v>-</v>
      </c>
      <c r="BK106" s="282" t="str">
        <f t="shared" si="23"/>
        <v>-</v>
      </c>
      <c r="BL106" s="282"/>
      <c r="BM106" s="282">
        <v>1</v>
      </c>
      <c r="BN106" s="282">
        <f>+IF(OR(P106="EXPORTABLE",P106="AMBOS"),(1/((1-AD106)*(1-Y106-Z106)))*('VALORES CIF Y FOB'!AY105/AI106),"-")</f>
        <v>1.0681108707799236</v>
      </c>
      <c r="BO106" s="203">
        <f t="shared" si="24"/>
        <v>1.0033814114629833</v>
      </c>
      <c r="BP106" s="204"/>
      <c r="BQ106" s="205">
        <v>1</v>
      </c>
      <c r="BR106" s="285" t="str">
        <f t="shared" si="26"/>
        <v>-</v>
      </c>
      <c r="BS106" s="109"/>
    </row>
    <row r="107" spans="1:71" ht="18" x14ac:dyDescent="0.2">
      <c r="A107" s="188" t="str">
        <f>+'VALORES CIF Y FOB'!A106</f>
        <v>Motores, generadores, transformadores eléctricos, aparatos de distribución y control de la energía eléctrica</v>
      </c>
      <c r="B107" s="189" t="str">
        <f>+'VALORES CIF Y FOB'!B106</f>
        <v>NP101</v>
      </c>
      <c r="C107" s="190"/>
      <c r="D107" s="191">
        <f>+'VALORES CIF Y FOB'!D106</f>
        <v>78688.63544443663</v>
      </c>
      <c r="E107" s="192">
        <f>+'VALORES CIF Y FOB'!E106</f>
        <v>0.65156815370028687</v>
      </c>
      <c r="F107" s="192">
        <f>+'VALORES CIF Y FOB'!F106</f>
        <v>0.17057670540219341</v>
      </c>
      <c r="G107" s="192">
        <f>+'VALORES CIF Y FOB'!G106</f>
        <v>0.24872834671206986</v>
      </c>
      <c r="H107" s="192">
        <f>+'VALORES CIF Y FOB'!H106</f>
        <v>0.71385078417349757</v>
      </c>
      <c r="I107" s="192">
        <f>+'VALORES CIF Y FOB'!I106</f>
        <v>-0.40283980698821703</v>
      </c>
      <c r="J107" s="191" t="str">
        <f>+'VALORES CIF Y FOB'!J106</f>
        <v>IMPORTABLE</v>
      </c>
      <c r="K107" s="191" t="str">
        <f>+'VALORES CIF Y FOB'!K106</f>
        <v>Transable</v>
      </c>
      <c r="L107" s="191">
        <f>+'VALORES CIF Y FOB'!L106</f>
        <v>0</v>
      </c>
      <c r="M107" s="191" t="str">
        <f>+'VALORES CIF Y FOB'!M106</f>
        <v>Transable</v>
      </c>
      <c r="N107" s="191">
        <f>+'VALORES CIF Y FOB'!N106</f>
        <v>0</v>
      </c>
      <c r="O107" s="193" t="str">
        <f>+'VALORES CIF Y FOB'!O106</f>
        <v>Transable</v>
      </c>
      <c r="P107" s="194" t="str">
        <f>+'VALORES CIF Y FOB'!P106</f>
        <v>IMPORTABLE</v>
      </c>
      <c r="Q107" s="194">
        <f>+'VALORES CIF Y FOB'!Q106</f>
        <v>0</v>
      </c>
      <c r="R107" s="195">
        <f>+'VALORES CIF Y FOB'!R106</f>
        <v>0</v>
      </c>
      <c r="S107" s="195">
        <f>+'VALORES CIF Y FOB'!S106</f>
        <v>0</v>
      </c>
      <c r="T107" s="195">
        <f>+'VALORES CIF Y FOB'!T106</f>
        <v>0</v>
      </c>
      <c r="U107" s="195">
        <f>+'VALORES CIF Y FOB'!U106</f>
        <v>0</v>
      </c>
      <c r="V107" s="196"/>
      <c r="W107" s="197">
        <f>+'VALORES CIF Y FOB'!W106</f>
        <v>0</v>
      </c>
      <c r="X107" s="197">
        <f>+'VALORES CIF Y FOB'!X106</f>
        <v>3.6423730993289133E-2</v>
      </c>
      <c r="Y107" s="197">
        <f>+'VALORES CIF Y FOB'!Y106</f>
        <v>0</v>
      </c>
      <c r="Z107" s="197">
        <f>+'VALORES CIF Y FOB'!Z106</f>
        <v>0</v>
      </c>
      <c r="AA107" s="197">
        <f>+'VALORES CIF Y FOB'!AA106</f>
        <v>8.0641410257338945E-3</v>
      </c>
      <c r="AB107" s="195"/>
      <c r="AC107" s="197">
        <f>+'VALORES CIF Y FOB'!AC106</f>
        <v>0.15476752297899701</v>
      </c>
      <c r="AD107" s="197">
        <f>+'VALORES CIF Y FOB'!AD106</f>
        <v>6.9601420346472875E-2</v>
      </c>
      <c r="AE107" s="197">
        <f>+'VALORES CIF Y FOB'!AE106</f>
        <v>0.11453446849574152</v>
      </c>
      <c r="AF107" s="197">
        <f>+'VALORES CIF Y FOB'!AF106</f>
        <v>0.14074901780980259</v>
      </c>
      <c r="AG107" s="196"/>
      <c r="AH107" s="198">
        <f t="shared" si="15"/>
        <v>1.06451132</v>
      </c>
      <c r="AI107" s="198">
        <f t="shared" si="16"/>
        <v>602.91999999999996</v>
      </c>
      <c r="AJ107" s="198">
        <f t="shared" si="17"/>
        <v>641.81516505439993</v>
      </c>
      <c r="AK107" s="199"/>
      <c r="AL107" s="200">
        <v>1</v>
      </c>
      <c r="AM107" s="281">
        <f>+IF(OR(P107="IMPORTABLE",P107="AMBOS"),((1/((1+AA107+Z107)*(1+W107+X107)))*(('VALORES CIF Y FOB'!BC106/AI107))),"-")</f>
        <v>1.1765742260282874</v>
      </c>
      <c r="AN107" s="281">
        <f t="shared" si="18"/>
        <v>0</v>
      </c>
      <c r="AO107" s="281">
        <v>1</v>
      </c>
      <c r="AP107" s="281" t="str">
        <f>+IF(OR(P107="EXPORTABLE",P107="AMBOS"),(1/((1-Y107-Z107)))*(('VALORES CIF Y FOB'!BI106/AI107)),"-")</f>
        <v>-</v>
      </c>
      <c r="AQ107" s="281">
        <f t="shared" si="19"/>
        <v>0</v>
      </c>
      <c r="AR107" s="281">
        <v>1</v>
      </c>
      <c r="AS107" s="281">
        <f>+IF(OR(P107="IMPORTABLE",P107="AMBOS"),(1/((1+AC107)*(1+AA107+Z107)*(1+W107+X107)))*('VALORES CIF Y FOB'!BF106/AI107)*(1),"-")</f>
        <v>0.91782706067141429</v>
      </c>
      <c r="AT107" s="281"/>
      <c r="AU107" s="281">
        <v>1</v>
      </c>
      <c r="AV107" s="281" t="str">
        <f>+IF(OR(P107="EXPORTABLE",P107="AMBOS"),(1/((1-AD107)*(1-Y107-Z107)))*('VALORES CIF Y FOB'!BL106/AI107)*(1),"-")</f>
        <v>-</v>
      </c>
      <c r="AW107" s="201"/>
      <c r="AX107" s="201">
        <v>1</v>
      </c>
      <c r="AY107" s="201" t="str">
        <f t="shared" si="25"/>
        <v>-</v>
      </c>
      <c r="AZ107" s="202">
        <f t="shared" si="20"/>
        <v>0</v>
      </c>
      <c r="BA107" s="203">
        <v>1</v>
      </c>
      <c r="BB107" s="282">
        <f>+IF(OR(P107="IMPORTABLE",P107="AMBOS"),(1/((1+AC107)*(1+AA107+Z107)*(1+W107+X107)))*(('VALORES CIF Y FOB'!AM106/AI107)),"-")</f>
        <v>1.0106085358781538</v>
      </c>
      <c r="BC107" s="282">
        <f t="shared" si="21"/>
        <v>0.94936382252670992</v>
      </c>
      <c r="BD107" s="282"/>
      <c r="BE107" s="282">
        <v>1</v>
      </c>
      <c r="BF107" s="282" t="str">
        <f>+IF(OR(P107="EXPORTABLE",P107="AMBOS"),(1/((1-AD107)*(1-Y107-Z107)))*(('VALORES CIF Y FOB'!AU106/AI107)),"-")</f>
        <v>-</v>
      </c>
      <c r="BG107" s="282" t="str">
        <f t="shared" si="22"/>
        <v>-</v>
      </c>
      <c r="BH107" s="282"/>
      <c r="BI107" s="282">
        <v>1</v>
      </c>
      <c r="BJ107" s="282">
        <f>+IF(OR(P107="IMPORTABLE",P107="AMBOS"),(1/((1+AC107)*(1+AA107+Z107)*(1+W107+X107)))*('VALORES CIF Y FOB'!AQ106/AI107),"-")</f>
        <v>0.91567577117007481</v>
      </c>
      <c r="BK107" s="282">
        <f t="shared" si="23"/>
        <v>0.86018415583412944</v>
      </c>
      <c r="BL107" s="282"/>
      <c r="BM107" s="282">
        <v>1</v>
      </c>
      <c r="BN107" s="282" t="str">
        <f>+IF(OR(P107="EXPORTABLE",P107="AMBOS"),(1/((1-AD107)*(1-Y107-Z107)))*('VALORES CIF Y FOB'!AY106/AI107),"-")</f>
        <v>-</v>
      </c>
      <c r="BO107" s="203" t="str">
        <f t="shared" si="24"/>
        <v>-</v>
      </c>
      <c r="BP107" s="204"/>
      <c r="BQ107" s="205">
        <v>1</v>
      </c>
      <c r="BR107" s="285" t="str">
        <f t="shared" si="26"/>
        <v>-</v>
      </c>
      <c r="BS107" s="109"/>
    </row>
    <row r="108" spans="1:71" ht="18" x14ac:dyDescent="0.2">
      <c r="A108" s="188" t="str">
        <f>+'VALORES CIF Y FOB'!A107</f>
        <v>Pilas, baterías, acumuladores, cables y dispositivos de cableado</v>
      </c>
      <c r="B108" s="189" t="str">
        <f>+'VALORES CIF Y FOB'!B107</f>
        <v>NP102</v>
      </c>
      <c r="C108" s="190"/>
      <c r="D108" s="191">
        <f>+'VALORES CIF Y FOB'!D107</f>
        <v>-15503.812196203813</v>
      </c>
      <c r="E108" s="192">
        <f>+'VALORES CIF Y FOB'!E107</f>
        <v>0.39696450916570053</v>
      </c>
      <c r="F108" s="192">
        <f>+'VALORES CIF Y FOB'!F107</f>
        <v>1.0151988961721063E-3</v>
      </c>
      <c r="G108" s="192">
        <f>+'VALORES CIF Y FOB'!G107</f>
        <v>0.46439572814470015</v>
      </c>
      <c r="H108" s="192">
        <f>+'VALORES CIF Y FOB'!H107</f>
        <v>0.77009684372342468</v>
      </c>
      <c r="I108" s="192">
        <f>+'VALORES CIF Y FOB'!I107</f>
        <v>6.7431218978999605E-2</v>
      </c>
      <c r="J108" s="191" t="str">
        <f>+'VALORES CIF Y FOB'!J107</f>
        <v>EXPORTABLE</v>
      </c>
      <c r="K108" s="191" t="str">
        <f>+'VALORES CIF Y FOB'!K107</f>
        <v>Transable</v>
      </c>
      <c r="L108" s="191">
        <f>+'VALORES CIF Y FOB'!L107</f>
        <v>0</v>
      </c>
      <c r="M108" s="191" t="str">
        <f>+'VALORES CIF Y FOB'!M107</f>
        <v>Transable</v>
      </c>
      <c r="N108" s="191">
        <f>+'VALORES CIF Y FOB'!N107</f>
        <v>0</v>
      </c>
      <c r="O108" s="193" t="str">
        <f>+'VALORES CIF Y FOB'!O107</f>
        <v>Transable</v>
      </c>
      <c r="P108" s="194" t="str">
        <f>+'VALORES CIF Y FOB'!P107</f>
        <v>EXPORTABLE</v>
      </c>
      <c r="Q108" s="194">
        <f>+'VALORES CIF Y FOB'!Q107</f>
        <v>0</v>
      </c>
      <c r="R108" s="195">
        <f>+'VALORES CIF Y FOB'!R107</f>
        <v>0</v>
      </c>
      <c r="S108" s="195">
        <f>+'VALORES CIF Y FOB'!S107</f>
        <v>0</v>
      </c>
      <c r="T108" s="195">
        <f>+'VALORES CIF Y FOB'!T107</f>
        <v>0</v>
      </c>
      <c r="U108" s="195">
        <f>+'VALORES CIF Y FOB'!U107</f>
        <v>0</v>
      </c>
      <c r="V108" s="196"/>
      <c r="W108" s="197">
        <f>+'VALORES CIF Y FOB'!W107</f>
        <v>2.6804300989209237E-3</v>
      </c>
      <c r="X108" s="197">
        <f>+'VALORES CIF Y FOB'!X107</f>
        <v>1.1938946702922341E-2</v>
      </c>
      <c r="Y108" s="197">
        <f>+'VALORES CIF Y FOB'!Y107</f>
        <v>0</v>
      </c>
      <c r="Z108" s="197">
        <f>+'VALORES CIF Y FOB'!Z107</f>
        <v>0</v>
      </c>
      <c r="AA108" s="197">
        <f>+'VALORES CIF Y FOB'!AA107</f>
        <v>6.0337948088341711E-2</v>
      </c>
      <c r="AB108" s="195"/>
      <c r="AC108" s="197">
        <f>+'VALORES CIF Y FOB'!AC107</f>
        <v>0.13500156580757733</v>
      </c>
      <c r="AD108" s="197">
        <f>+'VALORES CIF Y FOB'!AD107</f>
        <v>5.4537856410597912E-3</v>
      </c>
      <c r="AE108" s="197">
        <f>+'VALORES CIF Y FOB'!AE107</f>
        <v>9.5407003901174847E-2</v>
      </c>
      <c r="AF108" s="197">
        <f>+'VALORES CIF Y FOB'!AF107</f>
        <v>0.11112468731824349</v>
      </c>
      <c r="AG108" s="196"/>
      <c r="AH108" s="198">
        <f t="shared" si="15"/>
        <v>1.06451132</v>
      </c>
      <c r="AI108" s="198">
        <f t="shared" si="16"/>
        <v>602.91999999999996</v>
      </c>
      <c r="AJ108" s="198">
        <f t="shared" si="17"/>
        <v>641.81516505439993</v>
      </c>
      <c r="AK108" s="199"/>
      <c r="AL108" s="200">
        <v>1</v>
      </c>
      <c r="AM108" s="281" t="str">
        <f>+IF(OR(P108="IMPORTABLE",P108="AMBOS"),((1/((1+AA108+Z108)*(1+W108+X108)))*(('VALORES CIF Y FOB'!BC107/AI108))),"-")</f>
        <v>-</v>
      </c>
      <c r="AN108" s="281">
        <f t="shared" si="18"/>
        <v>0</v>
      </c>
      <c r="AO108" s="281">
        <v>1</v>
      </c>
      <c r="AP108" s="281">
        <f>+IF(OR(P108="EXPORTABLE",P108="AMBOS"),(1/((1-Y108-Z108)))*(('VALORES CIF Y FOB'!BI107/AI108)),"-")</f>
        <v>1.0587057034482383</v>
      </c>
      <c r="AQ108" s="281">
        <f t="shared" si="19"/>
        <v>0</v>
      </c>
      <c r="AR108" s="281">
        <v>1</v>
      </c>
      <c r="AS108" s="281" t="str">
        <f>+IF(OR(P108="IMPORTABLE",P108="AMBOS"),(1/((1+AC108)*(1+AA108+Z108)*(1+W108+X108)))*('VALORES CIF Y FOB'!BF107/AI108)*(1),"-")</f>
        <v>-</v>
      </c>
      <c r="AT108" s="281"/>
      <c r="AU108" s="281">
        <v>1</v>
      </c>
      <c r="AV108" s="281">
        <f>+IF(OR(P108="EXPORTABLE",P108="AMBOS"),(1/((1-AD108)*(1-Y108-Z108)))*('VALORES CIF Y FOB'!BL107/AI108)*(1),"-")</f>
        <v>1.1666300895390798</v>
      </c>
      <c r="AW108" s="201"/>
      <c r="AX108" s="201">
        <v>1</v>
      </c>
      <c r="AY108" s="201" t="str">
        <f t="shared" si="25"/>
        <v>-</v>
      </c>
      <c r="AZ108" s="202">
        <f t="shared" si="20"/>
        <v>0</v>
      </c>
      <c r="BA108" s="203">
        <v>1</v>
      </c>
      <c r="BB108" s="282" t="str">
        <f>+IF(OR(P108="IMPORTABLE",P108="AMBOS"),(1/((1+AC108)*(1+AA108+Z108)*(1+W108+X108)))*(('VALORES CIF Y FOB'!AM107/AI108)),"-")</f>
        <v>-</v>
      </c>
      <c r="BC108" s="282" t="str">
        <f t="shared" si="21"/>
        <v>-</v>
      </c>
      <c r="BD108" s="282"/>
      <c r="BE108" s="282">
        <v>1</v>
      </c>
      <c r="BF108" s="282">
        <f>+IF(OR(P108="EXPORTABLE",P108="AMBOS"),(1/((1-AD108)*(1-Y108-Z108)))*(('VALORES CIF Y FOB'!AU107/AI108)),"-")</f>
        <v>1.0648650802432367</v>
      </c>
      <c r="BG108" s="282">
        <f t="shared" si="22"/>
        <v>1.0003323217297837</v>
      </c>
      <c r="BH108" s="282"/>
      <c r="BI108" s="282">
        <v>1</v>
      </c>
      <c r="BJ108" s="282" t="str">
        <f>+IF(OR(P108="IMPORTABLE",P108="AMBOS"),(1/((1+AC108)*(1+AA108+Z108)*(1+W108+X108)))*('VALORES CIF Y FOB'!AQ107/AI108),"-")</f>
        <v>-</v>
      </c>
      <c r="BK108" s="282" t="str">
        <f t="shared" si="23"/>
        <v>-</v>
      </c>
      <c r="BL108" s="282"/>
      <c r="BM108" s="282">
        <v>1</v>
      </c>
      <c r="BN108" s="282">
        <f>+IF(OR(P108="EXPORTABLE",P108="AMBOS"),(1/((1-AD108)*(1-Y108-Z108)))*('VALORES CIF Y FOB'!AY107/AI108),"-")</f>
        <v>1.1607952668185</v>
      </c>
      <c r="BO108" s="203">
        <f t="shared" si="24"/>
        <v>1.0904489647122773</v>
      </c>
      <c r="BP108" s="204"/>
      <c r="BQ108" s="205">
        <v>1</v>
      </c>
      <c r="BR108" s="285" t="str">
        <f t="shared" si="26"/>
        <v>-</v>
      </c>
      <c r="BS108" s="109"/>
    </row>
    <row r="109" spans="1:71" ht="18" x14ac:dyDescent="0.2">
      <c r="A109" s="188" t="str">
        <f>+'VALORES CIF Y FOB'!A108</f>
        <v>Equipo eléctrico de iluminación</v>
      </c>
      <c r="B109" s="189" t="str">
        <f>+'VALORES CIF Y FOB'!B108</f>
        <v>NP103</v>
      </c>
      <c r="C109" s="190"/>
      <c r="D109" s="191">
        <f>+'VALORES CIF Y FOB'!D108</f>
        <v>17062.932504291875</v>
      </c>
      <c r="E109" s="192">
        <f>+'VALORES CIF Y FOB'!E108</f>
        <v>0.56101805979977126</v>
      </c>
      <c r="F109" s="192">
        <f>+'VALORES CIF Y FOB'!F108</f>
        <v>2.1425518733356352E-2</v>
      </c>
      <c r="G109" s="192">
        <f>+'VALORES CIF Y FOB'!G108</f>
        <v>0.11287524311172878</v>
      </c>
      <c r="H109" s="192">
        <f>+'VALORES CIF Y FOB'!H108</f>
        <v>0.25712958273464293</v>
      </c>
      <c r="I109" s="192">
        <f>+'VALORES CIF Y FOB'!I108</f>
        <v>-0.44814281668804251</v>
      </c>
      <c r="J109" s="191" t="str">
        <f>+'VALORES CIF Y FOB'!J108</f>
        <v>IMPORTABLE</v>
      </c>
      <c r="K109" s="191" t="str">
        <f>+'VALORES CIF Y FOB'!K108</f>
        <v>No transable</v>
      </c>
      <c r="L109" s="191">
        <f>+'VALORES CIF Y FOB'!L108</f>
        <v>1</v>
      </c>
      <c r="M109" s="191" t="str">
        <f>+'VALORES CIF Y FOB'!M108</f>
        <v>Transable</v>
      </c>
      <c r="N109" s="191">
        <f>+'VALORES CIF Y FOB'!N108</f>
        <v>0</v>
      </c>
      <c r="O109" s="193" t="str">
        <f>+'VALORES CIF Y FOB'!O108</f>
        <v>Transable</v>
      </c>
      <c r="P109" s="194" t="str">
        <f>+'VALORES CIF Y FOB'!P108</f>
        <v>IMPORTABLE</v>
      </c>
      <c r="Q109" s="194">
        <f>+'VALORES CIF Y FOB'!Q108</f>
        <v>0</v>
      </c>
      <c r="R109" s="195">
        <f>+'VALORES CIF Y FOB'!R108</f>
        <v>0</v>
      </c>
      <c r="S109" s="195">
        <f>+'VALORES CIF Y FOB'!S108</f>
        <v>0</v>
      </c>
      <c r="T109" s="195">
        <f>+'VALORES CIF Y FOB'!T108</f>
        <v>0</v>
      </c>
      <c r="U109" s="195">
        <f>+'VALORES CIF Y FOB'!U108</f>
        <v>0</v>
      </c>
      <c r="V109" s="196"/>
      <c r="W109" s="197">
        <f>+'VALORES CIF Y FOB'!W108</f>
        <v>3.5542441688963249E-5</v>
      </c>
      <c r="X109" s="197">
        <f>+'VALORES CIF Y FOB'!X108</f>
        <v>8.3691944355901354E-2</v>
      </c>
      <c r="Y109" s="197">
        <f>+'VALORES CIF Y FOB'!Y108</f>
        <v>0</v>
      </c>
      <c r="Z109" s="197">
        <f>+'VALORES CIF Y FOB'!Z108</f>
        <v>0</v>
      </c>
      <c r="AA109" s="197">
        <f>+'VALORES CIF Y FOB'!AA108</f>
        <v>6.3818325302523668E-2</v>
      </c>
      <c r="AB109" s="195"/>
      <c r="AC109" s="197">
        <f>+'VALORES CIF Y FOB'!AC108</f>
        <v>0.2978138180799989</v>
      </c>
      <c r="AD109" s="197">
        <f>+'VALORES CIF Y FOB'!AD108</f>
        <v>3.6433302344938079E-2</v>
      </c>
      <c r="AE109" s="197">
        <f>+'VALORES CIF Y FOB'!AE108</f>
        <v>0.4536230946684412</v>
      </c>
      <c r="AF109" s="197">
        <f>+'VALORES CIF Y FOB'!AF108</f>
        <v>0.36667129610149923</v>
      </c>
      <c r="AG109" s="196"/>
      <c r="AH109" s="198">
        <f t="shared" si="15"/>
        <v>1.06451132</v>
      </c>
      <c r="AI109" s="198">
        <f t="shared" si="16"/>
        <v>602.91999999999996</v>
      </c>
      <c r="AJ109" s="198">
        <f t="shared" si="17"/>
        <v>641.81516505439993</v>
      </c>
      <c r="AK109" s="199"/>
      <c r="AL109" s="200">
        <v>1</v>
      </c>
      <c r="AM109" s="281">
        <f>+IF(OR(P109="IMPORTABLE",P109="AMBOS"),((1/((1+AA109+Z109)*(1+W109+X109)))*(('VALORES CIF Y FOB'!BC108/AI109))),"-")</f>
        <v>1.1983263859394242</v>
      </c>
      <c r="AN109" s="281">
        <f t="shared" si="18"/>
        <v>0</v>
      </c>
      <c r="AO109" s="281">
        <v>1</v>
      </c>
      <c r="AP109" s="281" t="str">
        <f>+IF(OR(P109="EXPORTABLE",P109="AMBOS"),(1/((1-Y109-Z109)))*(('VALORES CIF Y FOB'!BI108/AI109)),"-")</f>
        <v>-</v>
      </c>
      <c r="AQ109" s="281">
        <f t="shared" si="19"/>
        <v>0</v>
      </c>
      <c r="AR109" s="281">
        <v>1</v>
      </c>
      <c r="AS109" s="281">
        <f>+IF(OR(P109="IMPORTABLE",P109="AMBOS"),(1/((1+AC109)*(1+AA109+Z109)*(1+W109+X109)))*('VALORES CIF Y FOB'!BF108/AI109)*(1),"-")</f>
        <v>0.60060771964973192</v>
      </c>
      <c r="AT109" s="281"/>
      <c r="AU109" s="281">
        <v>1</v>
      </c>
      <c r="AV109" s="281" t="str">
        <f>+IF(OR(P109="EXPORTABLE",P109="AMBOS"),(1/((1-AD109)*(1-Y109-Z109)))*('VALORES CIF Y FOB'!BL108/AI109)*(1),"-")</f>
        <v>-</v>
      </c>
      <c r="AW109" s="201"/>
      <c r="AX109" s="201">
        <v>1</v>
      </c>
      <c r="AY109" s="201" t="str">
        <f t="shared" si="25"/>
        <v>-</v>
      </c>
      <c r="AZ109" s="202">
        <f t="shared" si="20"/>
        <v>0</v>
      </c>
      <c r="BA109" s="203">
        <v>1</v>
      </c>
      <c r="BB109" s="282">
        <f>+IF(OR(P109="IMPORTABLE",P109="AMBOS"),(1/((1+AC109)*(1+AA109+Z109)*(1+W109+X109)))*(('VALORES CIF Y FOB'!AM108/AI109)),"-")</f>
        <v>0.9105018253150603</v>
      </c>
      <c r="BC109" s="282">
        <f t="shared" si="21"/>
        <v>0.85532376049797232</v>
      </c>
      <c r="BD109" s="282"/>
      <c r="BE109" s="282">
        <v>1</v>
      </c>
      <c r="BF109" s="282" t="str">
        <f>+IF(OR(P109="EXPORTABLE",P109="AMBOS"),(1/((1-AD109)*(1-Y109-Z109)))*(('VALORES CIF Y FOB'!AU108/AI109)),"-")</f>
        <v>-</v>
      </c>
      <c r="BG109" s="282" t="str">
        <f t="shared" si="22"/>
        <v>-</v>
      </c>
      <c r="BH109" s="282"/>
      <c r="BI109" s="282">
        <v>1</v>
      </c>
      <c r="BJ109" s="282">
        <f>+IF(OR(P109="IMPORTABLE",P109="AMBOS"),(1/((1+AC109)*(1+AA109+Z109)*(1+W109+X109)))*('VALORES CIF Y FOB'!AQ108/AI109),"-")</f>
        <v>0.60732555398619026</v>
      </c>
      <c r="BK109" s="282">
        <f t="shared" si="23"/>
        <v>0.57052052202337344</v>
      </c>
      <c r="BL109" s="282"/>
      <c r="BM109" s="282">
        <v>1</v>
      </c>
      <c r="BN109" s="282" t="str">
        <f>+IF(OR(P109="EXPORTABLE",P109="AMBOS"),(1/((1-AD109)*(1-Y109-Z109)))*('VALORES CIF Y FOB'!AY108/AI109),"-")</f>
        <v>-</v>
      </c>
      <c r="BO109" s="203" t="str">
        <f t="shared" si="24"/>
        <v>-</v>
      </c>
      <c r="BP109" s="204"/>
      <c r="BQ109" s="205">
        <v>1</v>
      </c>
      <c r="BR109" s="285" t="str">
        <f t="shared" si="26"/>
        <v>-</v>
      </c>
      <c r="BS109" s="109"/>
    </row>
    <row r="110" spans="1:71" ht="18" x14ac:dyDescent="0.2">
      <c r="A110" s="188" t="str">
        <f>+'VALORES CIF Y FOB'!A109</f>
        <v>Refrigeradoras, cocinas, lavadoras y otros aparatos de uso doméstico</v>
      </c>
      <c r="B110" s="189" t="str">
        <f>+'VALORES CIF Y FOB'!B109</f>
        <v>NP104</v>
      </c>
      <c r="C110" s="190"/>
      <c r="D110" s="191">
        <f>+'VALORES CIF Y FOB'!D109</f>
        <v>15117.15704209113</v>
      </c>
      <c r="E110" s="192">
        <f>+'VALORES CIF Y FOB'!E109</f>
        <v>0.49294679402179542</v>
      </c>
      <c r="F110" s="192">
        <f>+'VALORES CIF Y FOB'!F109</f>
        <v>1.6044096745520047E-3</v>
      </c>
      <c r="G110" s="192">
        <f>+'VALORES CIF Y FOB'!G109</f>
        <v>0.3718575873787609</v>
      </c>
      <c r="H110" s="192">
        <f>+'VALORES CIF Y FOB'!H109</f>
        <v>0.73336995604115163</v>
      </c>
      <c r="I110" s="192">
        <f>+'VALORES CIF Y FOB'!I109</f>
        <v>-0.12108920664303453</v>
      </c>
      <c r="J110" s="191" t="str">
        <f>+'VALORES CIF Y FOB'!J109</f>
        <v>IMPORTABLE</v>
      </c>
      <c r="K110" s="191" t="str">
        <f>+'VALORES CIF Y FOB'!K109</f>
        <v>Transable</v>
      </c>
      <c r="L110" s="191">
        <f>+'VALORES CIF Y FOB'!L109</f>
        <v>0</v>
      </c>
      <c r="M110" s="191" t="str">
        <f>+'VALORES CIF Y FOB'!M109</f>
        <v>Transable</v>
      </c>
      <c r="N110" s="191">
        <f>+'VALORES CIF Y FOB'!N109</f>
        <v>0</v>
      </c>
      <c r="O110" s="193" t="str">
        <f>+'VALORES CIF Y FOB'!O109</f>
        <v>Transable</v>
      </c>
      <c r="P110" s="194" t="str">
        <f>+'VALORES CIF Y FOB'!P109</f>
        <v>IMPORTABLE</v>
      </c>
      <c r="Q110" s="194">
        <f>+'VALORES CIF Y FOB'!Q109</f>
        <v>0</v>
      </c>
      <c r="R110" s="195">
        <f>+'VALORES CIF Y FOB'!R109</f>
        <v>0</v>
      </c>
      <c r="S110" s="195">
        <f>+'VALORES CIF Y FOB'!S109</f>
        <v>0</v>
      </c>
      <c r="T110" s="195">
        <f>+'VALORES CIF Y FOB'!T109</f>
        <v>0</v>
      </c>
      <c r="U110" s="195">
        <f>+'VALORES CIF Y FOB'!U109</f>
        <v>0</v>
      </c>
      <c r="V110" s="196"/>
      <c r="W110" s="197">
        <f>+'VALORES CIF Y FOB'!W109</f>
        <v>8.294712947523545E-3</v>
      </c>
      <c r="X110" s="197">
        <f>+'VALORES CIF Y FOB'!X109</f>
        <v>0.1202639784665791</v>
      </c>
      <c r="Y110" s="197">
        <f>+'VALORES CIF Y FOB'!Y109</f>
        <v>0</v>
      </c>
      <c r="Z110" s="197">
        <f>+'VALORES CIF Y FOB'!Z109</f>
        <v>0</v>
      </c>
      <c r="AA110" s="197">
        <f>+'VALORES CIF Y FOB'!AA109</f>
        <v>0.19133330325883732</v>
      </c>
      <c r="AB110" s="195"/>
      <c r="AC110" s="197">
        <f>+'VALORES CIF Y FOB'!AC109</f>
        <v>0.4544000734615859</v>
      </c>
      <c r="AD110" s="197">
        <f>+'VALORES CIF Y FOB'!AD109</f>
        <v>1.6390089791291273E-3</v>
      </c>
      <c r="AE110" s="197">
        <f>+'VALORES CIF Y FOB'!AE109</f>
        <v>0.14751380574852999</v>
      </c>
      <c r="AF110" s="197">
        <f>+'VALORES CIF Y FOB'!AF109</f>
        <v>0.29879337785719184</v>
      </c>
      <c r="AG110" s="196"/>
      <c r="AH110" s="198">
        <f t="shared" si="15"/>
        <v>1.06451132</v>
      </c>
      <c r="AI110" s="198">
        <f t="shared" si="16"/>
        <v>602.91999999999996</v>
      </c>
      <c r="AJ110" s="198">
        <f t="shared" si="17"/>
        <v>641.81516505439993</v>
      </c>
      <c r="AK110" s="199"/>
      <c r="AL110" s="200">
        <v>1</v>
      </c>
      <c r="AM110" s="281">
        <f>+IF(OR(P110="IMPORTABLE",P110="AMBOS"),((1/((1+AA110+Z110)*(1+W110+X110)))*(('VALORES CIF Y FOB'!BC109/AI110))),"-")</f>
        <v>1.1515339317248747</v>
      </c>
      <c r="AN110" s="281">
        <f t="shared" si="18"/>
        <v>0</v>
      </c>
      <c r="AO110" s="281">
        <v>1</v>
      </c>
      <c r="AP110" s="281" t="str">
        <f>+IF(OR(P110="EXPORTABLE",P110="AMBOS"),(1/((1-Y110-Z110)))*(('VALORES CIF Y FOB'!BI109/AI110)),"-")</f>
        <v>-</v>
      </c>
      <c r="AQ110" s="281">
        <f t="shared" si="19"/>
        <v>0</v>
      </c>
      <c r="AR110" s="281">
        <v>1</v>
      </c>
      <c r="AS110" s="281">
        <f>+IF(OR(P110="IMPORTABLE",P110="AMBOS"),(1/((1+AC110)*(1+AA110+Z110)*(1+W110+X110)))*('VALORES CIF Y FOB'!BF109/AI110)*(1),"-")</f>
        <v>0.71145389049217145</v>
      </c>
      <c r="AT110" s="281"/>
      <c r="AU110" s="281">
        <v>1</v>
      </c>
      <c r="AV110" s="281" t="str">
        <f>+IF(OR(P110="EXPORTABLE",P110="AMBOS"),(1/((1-AD110)*(1-Y110-Z110)))*('VALORES CIF Y FOB'!BL109/AI110)*(1),"-")</f>
        <v>-</v>
      </c>
      <c r="AW110" s="201"/>
      <c r="AX110" s="201">
        <v>1</v>
      </c>
      <c r="AY110" s="201" t="str">
        <f t="shared" si="25"/>
        <v>-</v>
      </c>
      <c r="AZ110" s="202">
        <f t="shared" si="20"/>
        <v>0</v>
      </c>
      <c r="BA110" s="203">
        <v>1</v>
      </c>
      <c r="BB110" s="282">
        <f>+IF(OR(P110="IMPORTABLE",P110="AMBOS"),(1/((1+AC110)*(1+AA110+Z110)*(1+W110+X110)))*(('VALORES CIF Y FOB'!AM109/AI110)),"-")</f>
        <v>0.77676763120454928</v>
      </c>
      <c r="BC110" s="282">
        <f t="shared" si="21"/>
        <v>0.72969410151932379</v>
      </c>
      <c r="BD110" s="282"/>
      <c r="BE110" s="282">
        <v>1</v>
      </c>
      <c r="BF110" s="282" t="str">
        <f>+IF(OR(P110="EXPORTABLE",P110="AMBOS"),(1/((1-AD110)*(1-Y110-Z110)))*(('VALORES CIF Y FOB'!AU109/AI110)),"-")</f>
        <v>-</v>
      </c>
      <c r="BG110" s="282" t="str">
        <f t="shared" si="22"/>
        <v>-</v>
      </c>
      <c r="BH110" s="282"/>
      <c r="BI110" s="282">
        <v>1</v>
      </c>
      <c r="BJ110" s="282">
        <f>+IF(OR(P110="IMPORTABLE",P110="AMBOS"),(1/((1+AC110)*(1+AA110+Z110)*(1+W110+X110)))*('VALORES CIF Y FOB'!AQ109/AI110),"-")</f>
        <v>0.701329425951432</v>
      </c>
      <c r="BK110" s="282">
        <f t="shared" si="23"/>
        <v>0.65882758856094825</v>
      </c>
      <c r="BL110" s="282"/>
      <c r="BM110" s="282">
        <v>1</v>
      </c>
      <c r="BN110" s="282" t="str">
        <f>+IF(OR(P110="EXPORTABLE",P110="AMBOS"),(1/((1-AD110)*(1-Y110-Z110)))*('VALORES CIF Y FOB'!AY109/AI110),"-")</f>
        <v>-</v>
      </c>
      <c r="BO110" s="203" t="str">
        <f t="shared" si="24"/>
        <v>-</v>
      </c>
      <c r="BP110" s="204"/>
      <c r="BQ110" s="205">
        <v>1</v>
      </c>
      <c r="BR110" s="285" t="str">
        <f t="shared" si="26"/>
        <v>-</v>
      </c>
      <c r="BS110" s="109"/>
    </row>
    <row r="111" spans="1:71" ht="18" x14ac:dyDescent="0.2">
      <c r="A111" s="188" t="str">
        <f>+'VALORES CIF Y FOB'!A110</f>
        <v>Otros tipos de equipo eléctrico</v>
      </c>
      <c r="B111" s="189" t="str">
        <f>+'VALORES CIF Y FOB'!B110</f>
        <v>NP105</v>
      </c>
      <c r="C111" s="190"/>
      <c r="D111" s="191">
        <f>+'VALORES CIF Y FOB'!D110</f>
        <v>-4565.2186331724188</v>
      </c>
      <c r="E111" s="192">
        <f>+'VALORES CIF Y FOB'!E110</f>
        <v>0.43878936912005584</v>
      </c>
      <c r="F111" s="192">
        <f>+'VALORES CIF Y FOB'!F110</f>
        <v>0.18305761950456156</v>
      </c>
      <c r="G111" s="192">
        <f>+'VALORES CIF Y FOB'!G110</f>
        <v>0.54620533298818119</v>
      </c>
      <c r="H111" s="192">
        <f>+'VALORES CIF Y FOB'!H110</f>
        <v>0.97326262713834266</v>
      </c>
      <c r="I111" s="192">
        <f>+'VALORES CIF Y FOB'!I110</f>
        <v>0.10741596386812537</v>
      </c>
      <c r="J111" s="191" t="str">
        <f>+'VALORES CIF Y FOB'!J110</f>
        <v>EXPORTABLE</v>
      </c>
      <c r="K111" s="191" t="str">
        <f>+'VALORES CIF Y FOB'!K110</f>
        <v>Transable</v>
      </c>
      <c r="L111" s="191">
        <f>+'VALORES CIF Y FOB'!L110</f>
        <v>0</v>
      </c>
      <c r="M111" s="191" t="str">
        <f>+'VALORES CIF Y FOB'!M110</f>
        <v>Transable</v>
      </c>
      <c r="N111" s="191">
        <f>+'VALORES CIF Y FOB'!N110</f>
        <v>0</v>
      </c>
      <c r="O111" s="193" t="str">
        <f>+'VALORES CIF Y FOB'!O110</f>
        <v>Transable</v>
      </c>
      <c r="P111" s="194" t="str">
        <f>+'VALORES CIF Y FOB'!P110</f>
        <v>EXPORTABLE</v>
      </c>
      <c r="Q111" s="194">
        <f>+'VALORES CIF Y FOB'!Q110</f>
        <v>0</v>
      </c>
      <c r="R111" s="195">
        <f>+'VALORES CIF Y FOB'!R110</f>
        <v>0</v>
      </c>
      <c r="S111" s="195">
        <f>+'VALORES CIF Y FOB'!S110</f>
        <v>0</v>
      </c>
      <c r="T111" s="195">
        <f>+'VALORES CIF Y FOB'!T110</f>
        <v>0</v>
      </c>
      <c r="U111" s="195">
        <f>+'VALORES CIF Y FOB'!U110</f>
        <v>0</v>
      </c>
      <c r="V111" s="196"/>
      <c r="W111" s="197">
        <f>+'VALORES CIF Y FOB'!W110</f>
        <v>4.6220738753117118E-4</v>
      </c>
      <c r="X111" s="197">
        <f>+'VALORES CIF Y FOB'!X110</f>
        <v>4.9439125807464901E-2</v>
      </c>
      <c r="Y111" s="197">
        <f>+'VALORES CIF Y FOB'!Y110</f>
        <v>0</v>
      </c>
      <c r="Z111" s="197">
        <f>+'VALORES CIF Y FOB'!Z110</f>
        <v>0</v>
      </c>
      <c r="AA111" s="197">
        <f>+'VALORES CIF Y FOB'!AA110</f>
        <v>1.7199686744401817E-2</v>
      </c>
      <c r="AB111" s="195"/>
      <c r="AC111" s="197">
        <f>+'VALORES CIF Y FOB'!AC110</f>
        <v>0.17190117877747166</v>
      </c>
      <c r="AD111" s="197">
        <f>+'VALORES CIF Y FOB'!AD110</f>
        <v>5.6071631451879659E-3</v>
      </c>
      <c r="AE111" s="197">
        <f>+'VALORES CIF Y FOB'!AE110</f>
        <v>3.3586140617039163E-2</v>
      </c>
      <c r="AF111" s="197">
        <f>+'VALORES CIF Y FOB'!AF110</f>
        <v>9.4276003916953774E-2</v>
      </c>
      <c r="AG111" s="196"/>
      <c r="AH111" s="198">
        <f t="shared" si="15"/>
        <v>1.06451132</v>
      </c>
      <c r="AI111" s="198">
        <f t="shared" si="16"/>
        <v>602.91999999999996</v>
      </c>
      <c r="AJ111" s="198">
        <f t="shared" si="17"/>
        <v>641.81516505439993</v>
      </c>
      <c r="AK111" s="199"/>
      <c r="AL111" s="200">
        <v>1</v>
      </c>
      <c r="AM111" s="281" t="str">
        <f>+IF(OR(P111="IMPORTABLE",P111="AMBOS"),((1/((1+AA111+Z111)*(1+W111+X111)))*(('VALORES CIF Y FOB'!BC110/AI111))),"-")</f>
        <v>-</v>
      </c>
      <c r="AN111" s="281">
        <f t="shared" si="18"/>
        <v>0</v>
      </c>
      <c r="AO111" s="281">
        <v>1</v>
      </c>
      <c r="AP111" s="281">
        <f>+IF(OR(P111="EXPORTABLE",P111="AMBOS"),(1/((1-Y111-Z111)))*(('VALORES CIF Y FOB'!BI110/AI111)),"-")</f>
        <v>1.0585424313588607</v>
      </c>
      <c r="AQ111" s="281">
        <f t="shared" si="19"/>
        <v>0</v>
      </c>
      <c r="AR111" s="281">
        <v>1</v>
      </c>
      <c r="AS111" s="281" t="str">
        <f>+IF(OR(P111="IMPORTABLE",P111="AMBOS"),(1/((1+AC111)*(1+AA111+Z111)*(1+W111+X111)))*('VALORES CIF Y FOB'!BF110/AI111)*(1),"-")</f>
        <v>-</v>
      </c>
      <c r="AT111" s="281"/>
      <c r="AU111" s="281">
        <v>1</v>
      </c>
      <c r="AV111" s="281">
        <f>+IF(OR(P111="EXPORTABLE",P111="AMBOS"),(1/((1-AD111)*(1-Y111-Z111)))*('VALORES CIF Y FOB'!BL110/AI111)*(1),"-")</f>
        <v>1.1004657492324483</v>
      </c>
      <c r="AW111" s="201"/>
      <c r="AX111" s="201">
        <v>1</v>
      </c>
      <c r="AY111" s="201" t="str">
        <f t="shared" si="25"/>
        <v>-</v>
      </c>
      <c r="AZ111" s="202">
        <f t="shared" si="20"/>
        <v>0</v>
      </c>
      <c r="BA111" s="203">
        <v>1</v>
      </c>
      <c r="BB111" s="282" t="str">
        <f>+IF(OR(P111="IMPORTABLE",P111="AMBOS"),(1/((1+AC111)*(1+AA111+Z111)*(1+W111+X111)))*(('VALORES CIF Y FOB'!AM110/AI111)),"-")</f>
        <v>-</v>
      </c>
      <c r="BC111" s="282" t="str">
        <f t="shared" si="21"/>
        <v>-</v>
      </c>
      <c r="BD111" s="282"/>
      <c r="BE111" s="282">
        <v>1</v>
      </c>
      <c r="BF111" s="282">
        <f>+IF(OR(P111="EXPORTABLE",P111="AMBOS"),(1/((1-AD111)*(1-Y111-Z111)))*(('VALORES CIF Y FOB'!AU110/AI111)),"-")</f>
        <v>1.0648750851866995</v>
      </c>
      <c r="BG111" s="282">
        <f t="shared" si="22"/>
        <v>1.0003417203554958</v>
      </c>
      <c r="BH111" s="282"/>
      <c r="BI111" s="282">
        <v>1</v>
      </c>
      <c r="BJ111" s="282" t="str">
        <f>+IF(OR(P111="IMPORTABLE",P111="AMBOS"),(1/((1+AC111)*(1+AA111+Z111)*(1+W111+X111)))*('VALORES CIF Y FOB'!AQ110/AI111),"-")</f>
        <v>-</v>
      </c>
      <c r="BK111" s="282" t="str">
        <f t="shared" si="23"/>
        <v>-</v>
      </c>
      <c r="BL111" s="282"/>
      <c r="BM111" s="282">
        <v>1</v>
      </c>
      <c r="BN111" s="282">
        <f>+IF(OR(P111="EXPORTABLE",P111="AMBOS"),(1/((1-AD111)*(1-Y111-Z111)))*('VALORES CIF Y FOB'!AY110/AI111),"-")</f>
        <v>1.0986506106855252</v>
      </c>
      <c r="BO111" s="203">
        <f t="shared" si="24"/>
        <v>1.0320703876455961</v>
      </c>
      <c r="BP111" s="204"/>
      <c r="BQ111" s="205">
        <v>1</v>
      </c>
      <c r="BR111" s="285" t="str">
        <f t="shared" si="26"/>
        <v>-</v>
      </c>
      <c r="BS111" s="109"/>
    </row>
    <row r="112" spans="1:71" ht="18" x14ac:dyDescent="0.2">
      <c r="A112" s="188" t="str">
        <f>+'VALORES CIF Y FOB'!A111</f>
        <v>Maquinaria de uso general y especial, partes y piezas</v>
      </c>
      <c r="B112" s="189" t="str">
        <f>+'VALORES CIF Y FOB'!B111</f>
        <v>NP106</v>
      </c>
      <c r="C112" s="190"/>
      <c r="D112" s="191">
        <f>+'VALORES CIF Y FOB'!D111</f>
        <v>389281.96946562961</v>
      </c>
      <c r="E112" s="192">
        <f>+'VALORES CIF Y FOB'!E111</f>
        <v>0.92074232866057193</v>
      </c>
      <c r="F112" s="192">
        <f>+'VALORES CIF Y FOB'!F111</f>
        <v>0.22128476843541375</v>
      </c>
      <c r="G112" s="192">
        <f>+'VALORES CIF Y FOB'!G111</f>
        <v>4.1982489208824456E-2</v>
      </c>
      <c r="H112" s="192">
        <f>+'VALORES CIF Y FOB'!H111</f>
        <v>0.52969622371354663</v>
      </c>
      <c r="I112" s="192">
        <f>+'VALORES CIF Y FOB'!I111</f>
        <v>-0.87875983945174752</v>
      </c>
      <c r="J112" s="191" t="str">
        <f>+'VALORES CIF Y FOB'!J111</f>
        <v>IMPORTABLE</v>
      </c>
      <c r="K112" s="191" t="str">
        <f>+'VALORES CIF Y FOB'!K111</f>
        <v>Transable</v>
      </c>
      <c r="L112" s="191">
        <f>+'VALORES CIF Y FOB'!L111</f>
        <v>0</v>
      </c>
      <c r="M112" s="191" t="str">
        <f>+'VALORES CIF Y FOB'!M111</f>
        <v>Transable</v>
      </c>
      <c r="N112" s="191">
        <f>+'VALORES CIF Y FOB'!N111</f>
        <v>0</v>
      </c>
      <c r="O112" s="193" t="str">
        <f>+'VALORES CIF Y FOB'!O111</f>
        <v>Transable</v>
      </c>
      <c r="P112" s="194" t="str">
        <f>+'VALORES CIF Y FOB'!P111</f>
        <v>IMPORTABLE</v>
      </c>
      <c r="Q112" s="194">
        <f>+'VALORES CIF Y FOB'!Q111</f>
        <v>0</v>
      </c>
      <c r="R112" s="195">
        <f>+'VALORES CIF Y FOB'!R111</f>
        <v>0</v>
      </c>
      <c r="S112" s="195">
        <f>+'VALORES CIF Y FOB'!S111</f>
        <v>0</v>
      </c>
      <c r="T112" s="195">
        <f>+'VALORES CIF Y FOB'!T111</f>
        <v>0</v>
      </c>
      <c r="U112" s="195">
        <f>+'VALORES CIF Y FOB'!U111</f>
        <v>0</v>
      </c>
      <c r="V112" s="196"/>
      <c r="W112" s="197">
        <f>+'VALORES CIF Y FOB'!W111</f>
        <v>5.993956313845275E-5</v>
      </c>
      <c r="X112" s="197">
        <f>+'VALORES CIF Y FOB'!X111</f>
        <v>5.217749055901847E-2</v>
      </c>
      <c r="Y112" s="197">
        <f>+'VALORES CIF Y FOB'!Y111</f>
        <v>0</v>
      </c>
      <c r="Z112" s="197">
        <f>+'VALORES CIF Y FOB'!Z111</f>
        <v>0</v>
      </c>
      <c r="AA112" s="197">
        <f>+'VALORES CIF Y FOB'!AA111</f>
        <v>1.3100786598016648E-2</v>
      </c>
      <c r="AB112" s="195"/>
      <c r="AC112" s="197">
        <f>+'VALORES CIF Y FOB'!AC111</f>
        <v>0.19203876188225336</v>
      </c>
      <c r="AD112" s="197">
        <f>+'VALORES CIF Y FOB'!AD111</f>
        <v>4.3970373711720592E-2</v>
      </c>
      <c r="AE112" s="197">
        <f>+'VALORES CIF Y FOB'!AE111</f>
        <v>0.12171631761701104</v>
      </c>
      <c r="AF112" s="197">
        <f>+'VALORES CIF Y FOB'!AF111</f>
        <v>0.18646517196282211</v>
      </c>
      <c r="AG112" s="196"/>
      <c r="AH112" s="198">
        <f t="shared" si="15"/>
        <v>1.06451132</v>
      </c>
      <c r="AI112" s="198">
        <f t="shared" si="16"/>
        <v>602.91999999999996</v>
      </c>
      <c r="AJ112" s="198">
        <f t="shared" si="17"/>
        <v>641.81516505439993</v>
      </c>
      <c r="AK112" s="199"/>
      <c r="AL112" s="200">
        <v>1</v>
      </c>
      <c r="AM112" s="281">
        <f>+IF(OR(P112="IMPORTABLE",P112="AMBOS"),((1/((1+AA112+Z112)*(1+W112+X112)))*(('VALORES CIF Y FOB'!BC111/AI112))),"-")</f>
        <v>1.1903488667326974</v>
      </c>
      <c r="AN112" s="281">
        <f t="shared" si="18"/>
        <v>0</v>
      </c>
      <c r="AO112" s="281">
        <v>1</v>
      </c>
      <c r="AP112" s="281" t="str">
        <f>+IF(OR(P112="EXPORTABLE",P112="AMBOS"),(1/((1-Y112-Z112)))*(('VALORES CIF Y FOB'!BI111/AI112)),"-")</f>
        <v>-</v>
      </c>
      <c r="AQ112" s="281">
        <f t="shared" si="19"/>
        <v>0</v>
      </c>
      <c r="AR112" s="281">
        <v>1</v>
      </c>
      <c r="AS112" s="281">
        <f>+IF(OR(P112="IMPORTABLE",P112="AMBOS"),(1/((1+AC112)*(1+AA112+Z112)*(1+W112+X112)))*('VALORES CIF Y FOB'!BF111/AI112)*(1),"-")</f>
        <v>0.89661941756702312</v>
      </c>
      <c r="AT112" s="281"/>
      <c r="AU112" s="281">
        <v>1</v>
      </c>
      <c r="AV112" s="281" t="str">
        <f>+IF(OR(P112="EXPORTABLE",P112="AMBOS"),(1/((1-AD112)*(1-Y112-Z112)))*('VALORES CIF Y FOB'!BL111/AI112)*(1),"-")</f>
        <v>-</v>
      </c>
      <c r="AW112" s="201"/>
      <c r="AX112" s="201">
        <v>1</v>
      </c>
      <c r="AY112" s="201" t="str">
        <f t="shared" si="25"/>
        <v>-</v>
      </c>
      <c r="AZ112" s="202">
        <f t="shared" si="20"/>
        <v>0</v>
      </c>
      <c r="BA112" s="203">
        <v>1</v>
      </c>
      <c r="BB112" s="282">
        <f>+IF(OR(P112="IMPORTABLE",P112="AMBOS"),(1/((1+AC112)*(1+AA112+Z112)*(1+W112+X112)))*(('VALORES CIF Y FOB'!AM111/AI112)),"-")</f>
        <v>0.98883316972365132</v>
      </c>
      <c r="BC112" s="282">
        <f t="shared" si="21"/>
        <v>0.9289080831227341</v>
      </c>
      <c r="BD112" s="282"/>
      <c r="BE112" s="282">
        <v>1</v>
      </c>
      <c r="BF112" s="282" t="str">
        <f>+IF(OR(P112="EXPORTABLE",P112="AMBOS"),(1/((1-AD112)*(1-Y112-Z112)))*(('VALORES CIF Y FOB'!AU111/AI112)),"-")</f>
        <v>-</v>
      </c>
      <c r="BG112" s="282" t="str">
        <f t="shared" si="22"/>
        <v>-</v>
      </c>
      <c r="BH112" s="282"/>
      <c r="BI112" s="282">
        <v>1</v>
      </c>
      <c r="BJ112" s="282">
        <f>+IF(OR(P112="IMPORTABLE",P112="AMBOS"),(1/((1+AC112)*(1+AA112+Z112)*(1+W112+X112)))*('VALORES CIF Y FOB'!AQ111/AI112),"-")</f>
        <v>0.89304937734505352</v>
      </c>
      <c r="BK112" s="282">
        <f t="shared" si="23"/>
        <v>0.83892896258261829</v>
      </c>
      <c r="BL112" s="282"/>
      <c r="BM112" s="282">
        <v>1</v>
      </c>
      <c r="BN112" s="282" t="str">
        <f>+IF(OR(P112="EXPORTABLE",P112="AMBOS"),(1/((1-AD112)*(1-Y112-Z112)))*('VALORES CIF Y FOB'!AY111/AI112),"-")</f>
        <v>-</v>
      </c>
      <c r="BO112" s="203" t="str">
        <f t="shared" si="24"/>
        <v>-</v>
      </c>
      <c r="BP112" s="204"/>
      <c r="BQ112" s="205">
        <v>1</v>
      </c>
      <c r="BR112" s="285" t="str">
        <f t="shared" si="26"/>
        <v>-</v>
      </c>
      <c r="BS112" s="109"/>
    </row>
    <row r="113" spans="1:71" ht="18" x14ac:dyDescent="0.2">
      <c r="A113" s="188" t="str">
        <f>+'VALORES CIF Y FOB'!A112</f>
        <v>Vehículos automotores, carrocerías, remolques y semirremolques</v>
      </c>
      <c r="B113" s="189" t="str">
        <f>+'VALORES CIF Y FOB'!B112</f>
        <v>NP107</v>
      </c>
      <c r="C113" s="190"/>
      <c r="D113" s="191">
        <f>+'VALORES CIF Y FOB'!D112</f>
        <v>358047.31165052578</v>
      </c>
      <c r="E113" s="192">
        <f>+'VALORES CIF Y FOB'!E112</f>
        <v>0.98890680263969544</v>
      </c>
      <c r="F113" s="192">
        <f>+'VALORES CIF Y FOB'!F112</f>
        <v>2.2607907335553236E-4</v>
      </c>
      <c r="G113" s="192">
        <f>+'VALORES CIF Y FOB'!G112</f>
        <v>3.2098576948807296E-4</v>
      </c>
      <c r="H113" s="192">
        <f>+'VALORES CIF Y FOB'!H112</f>
        <v>2.893536994452825E-2</v>
      </c>
      <c r="I113" s="192">
        <f>+'VALORES CIF Y FOB'!I112</f>
        <v>-0.98858581687020741</v>
      </c>
      <c r="J113" s="191" t="str">
        <f>+'VALORES CIF Y FOB'!J112</f>
        <v>IMPORTABLE</v>
      </c>
      <c r="K113" s="191" t="str">
        <f>+'VALORES CIF Y FOB'!K112</f>
        <v>No transable</v>
      </c>
      <c r="L113" s="191">
        <f>+'VALORES CIF Y FOB'!L112</f>
        <v>0</v>
      </c>
      <c r="M113" s="191" t="str">
        <f>+'VALORES CIF Y FOB'!M112</f>
        <v>No transable</v>
      </c>
      <c r="N113" s="191">
        <f>+'VALORES CIF Y FOB'!N112</f>
        <v>0</v>
      </c>
      <c r="O113" s="193" t="str">
        <f>+'VALORES CIF Y FOB'!O112</f>
        <v>No transable</v>
      </c>
      <c r="P113" s="194" t="str">
        <f>+'VALORES CIF Y FOB'!P112</f>
        <v>No transable</v>
      </c>
      <c r="Q113" s="194">
        <f>+'VALORES CIF Y FOB'!Q112</f>
        <v>1</v>
      </c>
      <c r="R113" s="195">
        <f>+'VALORES CIF Y FOB'!R112</f>
        <v>0.98890680263969544</v>
      </c>
      <c r="S113" s="195">
        <f>+'VALORES CIF Y FOB'!S112</f>
        <v>2.2607907335553236E-4</v>
      </c>
      <c r="T113" s="195">
        <f>+'VALORES CIF Y FOB'!T112</f>
        <v>2.893536994452825E-2</v>
      </c>
      <c r="U113" s="195">
        <f>+'VALORES CIF Y FOB'!U112</f>
        <v>0.98858581687020741</v>
      </c>
      <c r="V113" s="196"/>
      <c r="W113" s="197">
        <f>+'VALORES CIF Y FOB'!W112</f>
        <v>4.8778545880890881E-2</v>
      </c>
      <c r="X113" s="197">
        <f>+'VALORES CIF Y FOB'!X112</f>
        <v>0.21226810482903266</v>
      </c>
      <c r="Y113" s="197">
        <f>+'VALORES CIF Y FOB'!Y112</f>
        <v>0</v>
      </c>
      <c r="Z113" s="197">
        <f>+'VALORES CIF Y FOB'!Z112</f>
        <v>0</v>
      </c>
      <c r="AA113" s="197">
        <f>+'VALORES CIF Y FOB'!AA112</f>
        <v>0.29094705376649554</v>
      </c>
      <c r="AB113" s="195"/>
      <c r="AC113" s="197">
        <f>+'VALORES CIF Y FOB'!AC112</f>
        <v>0.2480952311277505</v>
      </c>
      <c r="AD113" s="197">
        <f>+'VALORES CIF Y FOB'!AD112</f>
        <v>2.6209813354183799E-2</v>
      </c>
      <c r="AE113" s="197">
        <f>+'VALORES CIF Y FOB'!AE112</f>
        <v>7.3902104200459031E-4</v>
      </c>
      <c r="AF113" s="197">
        <f>+'VALORES CIF Y FOB'!AF112</f>
        <v>0.24533911001047001</v>
      </c>
      <c r="AG113" s="196"/>
      <c r="AH113" s="198">
        <f t="shared" si="15"/>
        <v>1.06451132</v>
      </c>
      <c r="AI113" s="198">
        <f t="shared" si="16"/>
        <v>602.91999999999996</v>
      </c>
      <c r="AJ113" s="198">
        <f t="shared" si="17"/>
        <v>641.81516505439993</v>
      </c>
      <c r="AK113" s="199"/>
      <c r="AL113" s="200">
        <v>1</v>
      </c>
      <c r="AM113" s="281" t="str">
        <f>+IF(OR(P113="IMPORTABLE",P113="AMBOS"),((1/((1+AA113+Z113)*(1+W113+X113)))*(('VALORES CIF Y FOB'!BC112/AI113))),"-")</f>
        <v>-</v>
      </c>
      <c r="AN113" s="281">
        <f t="shared" si="18"/>
        <v>0</v>
      </c>
      <c r="AO113" s="281">
        <v>1</v>
      </c>
      <c r="AP113" s="281" t="str">
        <f>+IF(OR(P113="EXPORTABLE",P113="AMBOS"),(1/((1-Y113-Z113)))*(('VALORES CIF Y FOB'!BI112/AI113)),"-")</f>
        <v>-</v>
      </c>
      <c r="AQ113" s="281">
        <f t="shared" si="19"/>
        <v>0</v>
      </c>
      <c r="AR113" s="281">
        <v>1</v>
      </c>
      <c r="AS113" s="281" t="str">
        <f>+IF(OR(P113="IMPORTABLE",P113="AMBOS"),(1/((1+AC113)*(1+AA113+Z113)*(1+W113+X113)))*('VALORES CIF Y FOB'!BF112/AI113)*(1),"-")</f>
        <v>-</v>
      </c>
      <c r="AT113" s="281"/>
      <c r="AU113" s="281">
        <v>1</v>
      </c>
      <c r="AV113" s="281" t="str">
        <f>+IF(OR(P113="EXPORTABLE",P113="AMBOS"),(1/((1-AD113)*(1-Y113-Z113)))*('VALORES CIF Y FOB'!BL112/AI113)*(1),"-")</f>
        <v>-</v>
      </c>
      <c r="AW113" s="201"/>
      <c r="AX113" s="201">
        <v>1</v>
      </c>
      <c r="AY113" s="201">
        <f t="shared" si="25"/>
        <v>0.79240646977193752</v>
      </c>
      <c r="AZ113" s="202">
        <f t="shared" si="20"/>
        <v>0</v>
      </c>
      <c r="BA113" s="203">
        <v>1</v>
      </c>
      <c r="BB113" s="282" t="str">
        <f>+IF(OR(P113="IMPORTABLE",P113="AMBOS"),(1/((1+AC113)*(1+AA113+Z113)*(1+W113+X113)))*(('VALORES CIF Y FOB'!AM112/AI113)),"-")</f>
        <v>-</v>
      </c>
      <c r="BC113" s="282" t="str">
        <f t="shared" si="21"/>
        <v>-</v>
      </c>
      <c r="BD113" s="282"/>
      <c r="BE113" s="282">
        <v>1</v>
      </c>
      <c r="BF113" s="282" t="str">
        <f>+IF(OR(P113="EXPORTABLE",P113="AMBOS"),(1/((1-AD113)*(1-Y113-Z113)))*(('VALORES CIF Y FOB'!AU112/AI113)),"-")</f>
        <v>-</v>
      </c>
      <c r="BG113" s="282" t="str">
        <f t="shared" si="22"/>
        <v>-</v>
      </c>
      <c r="BH113" s="282"/>
      <c r="BI113" s="282">
        <v>1</v>
      </c>
      <c r="BJ113" s="282" t="str">
        <f>+IF(OR(P113="IMPORTABLE",P113="AMBOS"),(1/((1+AC113)*(1+AA113+Z113)*(1+W113+X113)))*('VALORES CIF Y FOB'!AQ112/AI113),"-")</f>
        <v>-</v>
      </c>
      <c r="BK113" s="282" t="str">
        <f t="shared" si="23"/>
        <v>-</v>
      </c>
      <c r="BL113" s="282"/>
      <c r="BM113" s="282">
        <v>1</v>
      </c>
      <c r="BN113" s="282" t="str">
        <f>+IF(OR(P113="EXPORTABLE",P113="AMBOS"),(1/((1-AD113)*(1-Y113-Z113)))*('VALORES CIF Y FOB'!AY112/AI113),"-")</f>
        <v>-</v>
      </c>
      <c r="BO113" s="203" t="str">
        <f t="shared" si="24"/>
        <v>-</v>
      </c>
      <c r="BP113" s="204"/>
      <c r="BQ113" s="205">
        <v>1</v>
      </c>
      <c r="BR113" s="285">
        <f t="shared" si="26"/>
        <v>0.79240646977193752</v>
      </c>
      <c r="BS113" s="109"/>
    </row>
    <row r="114" spans="1:71" ht="18" x14ac:dyDescent="0.2">
      <c r="A114" s="188" t="str">
        <f>+'VALORES CIF Y FOB'!A113</f>
        <v>Partes y piezas para vehículos automotores</v>
      </c>
      <c r="B114" s="189" t="str">
        <f>+'VALORES CIF Y FOB'!B113</f>
        <v>NP108</v>
      </c>
      <c r="C114" s="190"/>
      <c r="D114" s="191">
        <f>+'VALORES CIF Y FOB'!D113</f>
        <v>61552.893977352272</v>
      </c>
      <c r="E114" s="192">
        <f>+'VALORES CIF Y FOB'!E113</f>
        <v>0.86985404930872245</v>
      </c>
      <c r="F114" s="192">
        <f>+'VALORES CIF Y FOB'!F113</f>
        <v>0.34028355914317832</v>
      </c>
      <c r="G114" s="192">
        <f>+'VALORES CIF Y FOB'!G113</f>
        <v>9.5335988349083023E-2</v>
      </c>
      <c r="H114" s="192">
        <f>+'VALORES CIF Y FOB'!H113</f>
        <v>0.73253134532961317</v>
      </c>
      <c r="I114" s="192">
        <f>+'VALORES CIF Y FOB'!I113</f>
        <v>-0.77451806095963938</v>
      </c>
      <c r="J114" s="191" t="str">
        <f>+'VALORES CIF Y FOB'!J113</f>
        <v>IMPORTABLE</v>
      </c>
      <c r="K114" s="191" t="str">
        <f>+'VALORES CIF Y FOB'!K113</f>
        <v>Transable</v>
      </c>
      <c r="L114" s="191">
        <f>+'VALORES CIF Y FOB'!L113</f>
        <v>0</v>
      </c>
      <c r="M114" s="191" t="str">
        <f>+'VALORES CIF Y FOB'!M113</f>
        <v>Transable</v>
      </c>
      <c r="N114" s="191">
        <f>+'VALORES CIF Y FOB'!N113</f>
        <v>0</v>
      </c>
      <c r="O114" s="193" t="str">
        <f>+'VALORES CIF Y FOB'!O113</f>
        <v>Transable</v>
      </c>
      <c r="P114" s="194" t="str">
        <f>+'VALORES CIF Y FOB'!P113</f>
        <v>IMPORTABLE</v>
      </c>
      <c r="Q114" s="194">
        <f>+'VALORES CIF Y FOB'!Q113</f>
        <v>0</v>
      </c>
      <c r="R114" s="195">
        <f>+'VALORES CIF Y FOB'!R113</f>
        <v>0</v>
      </c>
      <c r="S114" s="195">
        <f>+'VALORES CIF Y FOB'!S113</f>
        <v>0</v>
      </c>
      <c r="T114" s="195">
        <f>+'VALORES CIF Y FOB'!T113</f>
        <v>0</v>
      </c>
      <c r="U114" s="195">
        <f>+'VALORES CIF Y FOB'!U113</f>
        <v>0</v>
      </c>
      <c r="V114" s="196"/>
      <c r="W114" s="197">
        <f>+'VALORES CIF Y FOB'!W113</f>
        <v>1.2352721710582123E-2</v>
      </c>
      <c r="X114" s="197">
        <f>+'VALORES CIF Y FOB'!X113</f>
        <v>0.12745899881005546</v>
      </c>
      <c r="Y114" s="197">
        <f>+'VALORES CIF Y FOB'!Y113</f>
        <v>0</v>
      </c>
      <c r="Z114" s="197">
        <f>+'VALORES CIF Y FOB'!Z113</f>
        <v>0</v>
      </c>
      <c r="AA114" s="197">
        <f>+'VALORES CIF Y FOB'!AA113</f>
        <v>0.12898448061022993</v>
      </c>
      <c r="AB114" s="195"/>
      <c r="AC114" s="197">
        <f>+'VALORES CIF Y FOB'!AC113</f>
        <v>0.28164033935013683</v>
      </c>
      <c r="AD114" s="197">
        <f>+'VALORES CIF Y FOB'!AD113</f>
        <v>3.1967973042652002E-3</v>
      </c>
      <c r="AE114" s="197">
        <f>+'VALORES CIF Y FOB'!AE113</f>
        <v>3.5763624493352554E-2</v>
      </c>
      <c r="AF114" s="197">
        <f>+'VALORES CIF Y FOB'!AF113</f>
        <v>0.24963997197717663</v>
      </c>
      <c r="AG114" s="196"/>
      <c r="AH114" s="198">
        <f t="shared" si="15"/>
        <v>1.06451132</v>
      </c>
      <c r="AI114" s="198">
        <f t="shared" si="16"/>
        <v>602.91999999999996</v>
      </c>
      <c r="AJ114" s="198">
        <f t="shared" si="17"/>
        <v>641.81516505439993</v>
      </c>
      <c r="AK114" s="199"/>
      <c r="AL114" s="200">
        <v>1</v>
      </c>
      <c r="AM114" s="281">
        <f>+IF(OR(P114="IMPORTABLE",P114="AMBOS"),((1/((1+AA114+Z114)*(1+W114+X114)))*(('VALORES CIF Y FOB'!BC113/AI114))),"-")</f>
        <v>1.0602184605428635</v>
      </c>
      <c r="AN114" s="281">
        <f t="shared" si="18"/>
        <v>0</v>
      </c>
      <c r="AO114" s="281">
        <v>1</v>
      </c>
      <c r="AP114" s="281" t="str">
        <f>+IF(OR(P114="EXPORTABLE",P114="AMBOS"),(1/((1-Y114-Z114)))*(('VALORES CIF Y FOB'!BI113/AI114)),"-")</f>
        <v>-</v>
      </c>
      <c r="AQ114" s="281">
        <f t="shared" si="19"/>
        <v>0</v>
      </c>
      <c r="AR114" s="281">
        <v>1</v>
      </c>
      <c r="AS114" s="281">
        <f>+IF(OR(P114="IMPORTABLE",P114="AMBOS"),(1/((1+AC114)*(1+AA114+Z114)*(1+W114+X114)))*('VALORES CIF Y FOB'!BF113/AI114)*(1),"-")</f>
        <v>0.80415190366284373</v>
      </c>
      <c r="AT114" s="281"/>
      <c r="AU114" s="281">
        <v>1</v>
      </c>
      <c r="AV114" s="281" t="str">
        <f>+IF(OR(P114="EXPORTABLE",P114="AMBOS"),(1/((1-AD114)*(1-Y114-Z114)))*('VALORES CIF Y FOB'!BL113/AI114)*(1),"-")</f>
        <v>-</v>
      </c>
      <c r="AW114" s="201"/>
      <c r="AX114" s="201">
        <v>1</v>
      </c>
      <c r="AY114" s="201" t="str">
        <f t="shared" si="25"/>
        <v>-</v>
      </c>
      <c r="AZ114" s="202">
        <f t="shared" si="20"/>
        <v>0</v>
      </c>
      <c r="BA114" s="203">
        <v>1</v>
      </c>
      <c r="BB114" s="282">
        <f>+IF(OR(P114="IMPORTABLE",P114="AMBOS"),(1/((1+AC114)*(1+AA114+Z114)*(1+W114+X114)))*(('VALORES CIF Y FOB'!AM113/AI114)),"-")</f>
        <v>0.81621906022424184</v>
      </c>
      <c r="BC114" s="282">
        <f t="shared" si="21"/>
        <v>0.76675470226492459</v>
      </c>
      <c r="BD114" s="282"/>
      <c r="BE114" s="282">
        <v>1</v>
      </c>
      <c r="BF114" s="282" t="str">
        <f>+IF(OR(P114="EXPORTABLE",P114="AMBOS"),(1/((1-AD114)*(1-Y114-Z114)))*(('VALORES CIF Y FOB'!AU113/AI114)),"-")</f>
        <v>-</v>
      </c>
      <c r="BG114" s="282" t="str">
        <f t="shared" si="22"/>
        <v>-</v>
      </c>
      <c r="BH114" s="282"/>
      <c r="BI114" s="282">
        <v>1</v>
      </c>
      <c r="BJ114" s="282">
        <f>+IF(OR(P114="IMPORTABLE",P114="AMBOS"),(1/((1+AC114)*(1+AA114+Z114)*(1+W114+X114)))*('VALORES CIF Y FOB'!AQ113/AI114),"-")</f>
        <v>0.79453431781693462</v>
      </c>
      <c r="BK114" s="282">
        <f t="shared" si="23"/>
        <v>0.74638409464441835</v>
      </c>
      <c r="BL114" s="282"/>
      <c r="BM114" s="282">
        <v>1</v>
      </c>
      <c r="BN114" s="282" t="str">
        <f>+IF(OR(P114="EXPORTABLE",P114="AMBOS"),(1/((1-AD114)*(1-Y114-Z114)))*('VALORES CIF Y FOB'!AY113/AI114),"-")</f>
        <v>-</v>
      </c>
      <c r="BO114" s="203" t="str">
        <f t="shared" si="24"/>
        <v>-</v>
      </c>
      <c r="BP114" s="204"/>
      <c r="BQ114" s="205">
        <v>1</v>
      </c>
      <c r="BR114" s="285" t="str">
        <f t="shared" si="26"/>
        <v>-</v>
      </c>
      <c r="BS114" s="109"/>
    </row>
    <row r="115" spans="1:71" ht="18" x14ac:dyDescent="0.2">
      <c r="A115" s="188" t="str">
        <f>+'VALORES CIF Y FOB'!A114</f>
        <v>Otros tipos de equipo de transporte</v>
      </c>
      <c r="B115" s="189" t="str">
        <f>+'VALORES CIF Y FOB'!B114</f>
        <v>NP109</v>
      </c>
      <c r="C115" s="190"/>
      <c r="D115" s="191">
        <f>+'VALORES CIF Y FOB'!D114</f>
        <v>44748.582142427971</v>
      </c>
      <c r="E115" s="192">
        <f>+'VALORES CIF Y FOB'!E114</f>
        <v>0.93912273651280709</v>
      </c>
      <c r="F115" s="192">
        <f>+'VALORES CIF Y FOB'!F114</f>
        <v>0.15195316079980459</v>
      </c>
      <c r="G115" s="192">
        <f>+'VALORES CIF Y FOB'!G114</f>
        <v>3.714321979227686E-2</v>
      </c>
      <c r="H115" s="192">
        <f>+'VALORES CIF Y FOB'!H114</f>
        <v>0.61013287497870083</v>
      </c>
      <c r="I115" s="192">
        <f>+'VALORES CIF Y FOB'!I114</f>
        <v>-0.90197951672053023</v>
      </c>
      <c r="J115" s="191" t="str">
        <f>+'VALORES CIF Y FOB'!J114</f>
        <v>IMPORTABLE</v>
      </c>
      <c r="K115" s="191" t="str">
        <f>+'VALORES CIF Y FOB'!K114</f>
        <v>Transable</v>
      </c>
      <c r="L115" s="191">
        <f>+'VALORES CIF Y FOB'!L114</f>
        <v>0</v>
      </c>
      <c r="M115" s="191" t="str">
        <f>+'VALORES CIF Y FOB'!M114</f>
        <v>Transable</v>
      </c>
      <c r="N115" s="191">
        <f>+'VALORES CIF Y FOB'!N114</f>
        <v>0</v>
      </c>
      <c r="O115" s="193" t="str">
        <f>+'VALORES CIF Y FOB'!O114</f>
        <v>Transable</v>
      </c>
      <c r="P115" s="194" t="str">
        <f>+'VALORES CIF Y FOB'!P114</f>
        <v>IMPORTABLE</v>
      </c>
      <c r="Q115" s="194">
        <f>+'VALORES CIF Y FOB'!Q114</f>
        <v>0</v>
      </c>
      <c r="R115" s="195">
        <f>+'VALORES CIF Y FOB'!R114</f>
        <v>0</v>
      </c>
      <c r="S115" s="195">
        <f>+'VALORES CIF Y FOB'!S114</f>
        <v>0</v>
      </c>
      <c r="T115" s="195">
        <f>+'VALORES CIF Y FOB'!T114</f>
        <v>0</v>
      </c>
      <c r="U115" s="195">
        <f>+'VALORES CIF Y FOB'!U114</f>
        <v>0</v>
      </c>
      <c r="V115" s="196"/>
      <c r="W115" s="197">
        <f>+'VALORES CIF Y FOB'!W114</f>
        <v>7.6212554095095855E-3</v>
      </c>
      <c r="X115" s="197">
        <f>+'VALORES CIF Y FOB'!X114</f>
        <v>0.1091313881526043</v>
      </c>
      <c r="Y115" s="197">
        <f>+'VALORES CIF Y FOB'!Y114</f>
        <v>0</v>
      </c>
      <c r="Z115" s="197">
        <f>+'VALORES CIF Y FOB'!Z114</f>
        <v>0</v>
      </c>
      <c r="AA115" s="197">
        <f>+'VALORES CIF Y FOB'!AA114</f>
        <v>6.4500348334858015E-2</v>
      </c>
      <c r="AB115" s="195"/>
      <c r="AC115" s="197">
        <f>+'VALORES CIF Y FOB'!AC114</f>
        <v>0.33503930498600698</v>
      </c>
      <c r="AD115" s="197">
        <f>+'VALORES CIF Y FOB'!AD114</f>
        <v>3.5465888369306149E-2</v>
      </c>
      <c r="AE115" s="197">
        <f>+'VALORES CIF Y FOB'!AE114</f>
        <v>0.17443359519389015</v>
      </c>
      <c r="AF115" s="197">
        <f>+'VALORES CIF Y FOB'!AF114</f>
        <v>0.32526104856835059</v>
      </c>
      <c r="AG115" s="196"/>
      <c r="AH115" s="198">
        <f t="shared" si="15"/>
        <v>1.06451132</v>
      </c>
      <c r="AI115" s="198">
        <f t="shared" si="16"/>
        <v>602.91999999999996</v>
      </c>
      <c r="AJ115" s="198">
        <f t="shared" si="17"/>
        <v>641.81516505439993</v>
      </c>
      <c r="AK115" s="199"/>
      <c r="AL115" s="200">
        <v>1</v>
      </c>
      <c r="AM115" s="281">
        <f>+IF(OR(P115="IMPORTABLE",P115="AMBOS"),((1/((1+AA115+Z115)*(1+W115+X115)))*(('VALORES CIF Y FOB'!BC114/AI115))),"-")</f>
        <v>1.1954778641062174</v>
      </c>
      <c r="AN115" s="281">
        <f t="shared" si="18"/>
        <v>0</v>
      </c>
      <c r="AO115" s="281">
        <v>1</v>
      </c>
      <c r="AP115" s="281" t="str">
        <f>+IF(OR(P115="EXPORTABLE",P115="AMBOS"),(1/((1-Y115-Z115)))*(('VALORES CIF Y FOB'!BI114/AI115)),"-")</f>
        <v>-</v>
      </c>
      <c r="AQ115" s="281">
        <f t="shared" si="19"/>
        <v>0</v>
      </c>
      <c r="AR115" s="281">
        <v>1</v>
      </c>
      <c r="AS115" s="281">
        <f>+IF(OR(P115="IMPORTABLE",P115="AMBOS"),(1/((1+AC115)*(1+AA115+Z115)*(1+W115+X115)))*('VALORES CIF Y FOB'!BF114/AI115)*(1),"-")</f>
        <v>0.77846329083822441</v>
      </c>
      <c r="AT115" s="281"/>
      <c r="AU115" s="281">
        <v>1</v>
      </c>
      <c r="AV115" s="281" t="str">
        <f>+IF(OR(P115="EXPORTABLE",P115="AMBOS"),(1/((1-AD115)*(1-Y115-Z115)))*('VALORES CIF Y FOB'!BL114/AI115)*(1),"-")</f>
        <v>-</v>
      </c>
      <c r="AW115" s="201"/>
      <c r="AX115" s="201">
        <v>1</v>
      </c>
      <c r="AY115" s="201" t="str">
        <f t="shared" si="25"/>
        <v>-</v>
      </c>
      <c r="AZ115" s="202">
        <f t="shared" si="20"/>
        <v>0</v>
      </c>
      <c r="BA115" s="203">
        <v>1</v>
      </c>
      <c r="BB115" s="282">
        <f>+IF(OR(P115="IMPORTABLE",P115="AMBOS"),(1/((1+AC115)*(1+AA115+Z115)*(1+W115+X115)))*(('VALORES CIF Y FOB'!AM114/AI115)),"-")</f>
        <v>0.881843998178239</v>
      </c>
      <c r="BC115" s="282">
        <f t="shared" si="21"/>
        <v>0.82840264975128586</v>
      </c>
      <c r="BD115" s="282"/>
      <c r="BE115" s="282">
        <v>1</v>
      </c>
      <c r="BF115" s="282" t="str">
        <f>+IF(OR(P115="EXPORTABLE",P115="AMBOS"),(1/((1-AD115)*(1-Y115-Z115)))*(('VALORES CIF Y FOB'!AU114/AI115)),"-")</f>
        <v>-</v>
      </c>
      <c r="BG115" s="282" t="str">
        <f t="shared" si="22"/>
        <v>-</v>
      </c>
      <c r="BH115" s="282"/>
      <c r="BI115" s="282">
        <v>1</v>
      </c>
      <c r="BJ115" s="282">
        <f>+IF(OR(P115="IMPORTABLE",P115="AMBOS"),(1/((1+AC115)*(1+AA115+Z115)*(1+W115+X115)))*('VALORES CIF Y FOB'!AQ114/AI115),"-")</f>
        <v>0.77193499148980815</v>
      </c>
      <c r="BK115" s="282">
        <f t="shared" si="23"/>
        <v>0.72515432855125317</v>
      </c>
      <c r="BL115" s="282"/>
      <c r="BM115" s="282">
        <v>1</v>
      </c>
      <c r="BN115" s="282" t="str">
        <f>+IF(OR(P115="EXPORTABLE",P115="AMBOS"),(1/((1-AD115)*(1-Y115-Z115)))*('VALORES CIF Y FOB'!AY114/AI115),"-")</f>
        <v>-</v>
      </c>
      <c r="BO115" s="203" t="str">
        <f t="shared" si="24"/>
        <v>-</v>
      </c>
      <c r="BP115" s="204"/>
      <c r="BQ115" s="205">
        <v>1</v>
      </c>
      <c r="BR115" s="285" t="str">
        <f t="shared" si="26"/>
        <v>-</v>
      </c>
      <c r="BS115" s="109"/>
    </row>
    <row r="116" spans="1:71" ht="18" x14ac:dyDescent="0.2">
      <c r="A116" s="188" t="str">
        <f>+'VALORES CIF Y FOB'!A115</f>
        <v>Muebles de madera</v>
      </c>
      <c r="B116" s="189" t="str">
        <f>+'VALORES CIF Y FOB'!B115</f>
        <v>NP110</v>
      </c>
      <c r="C116" s="190"/>
      <c r="D116" s="191">
        <f>+'VALORES CIF Y FOB'!D115</f>
        <v>5064.052245249035</v>
      </c>
      <c r="E116" s="192">
        <f>+'VALORES CIF Y FOB'!E115</f>
        <v>6.6899870047894189E-2</v>
      </c>
      <c r="F116" s="192">
        <f>+'VALORES CIF Y FOB'!F115</f>
        <v>4.6162075352488619E-4</v>
      </c>
      <c r="G116" s="192">
        <f>+'VALORES CIF Y FOB'!G115</f>
        <v>8.6464068271539206E-3</v>
      </c>
      <c r="H116" s="192">
        <f>+'VALORES CIF Y FOB'!H115</f>
        <v>9.2663226052682301E-3</v>
      </c>
      <c r="I116" s="192">
        <f>+'VALORES CIF Y FOB'!I115</f>
        <v>-5.8253463220740279E-2</v>
      </c>
      <c r="J116" s="191" t="str">
        <f>+'VALORES CIF Y FOB'!J115</f>
        <v>IMPORTABLE</v>
      </c>
      <c r="K116" s="191" t="str">
        <f>+'VALORES CIF Y FOB'!K115</f>
        <v>No transable</v>
      </c>
      <c r="L116" s="191">
        <f>+'VALORES CIF Y FOB'!L115</f>
        <v>1</v>
      </c>
      <c r="M116" s="191" t="str">
        <f>+'VALORES CIF Y FOB'!M115</f>
        <v>Transable</v>
      </c>
      <c r="N116" s="191">
        <f>+'VALORES CIF Y FOB'!N115</f>
        <v>0</v>
      </c>
      <c r="O116" s="193" t="str">
        <f>+'VALORES CIF Y FOB'!O115</f>
        <v>Transable</v>
      </c>
      <c r="P116" s="194" t="str">
        <f>+'VALORES CIF Y FOB'!P115</f>
        <v>IMPORTABLE</v>
      </c>
      <c r="Q116" s="194">
        <f>+'VALORES CIF Y FOB'!Q115</f>
        <v>0</v>
      </c>
      <c r="R116" s="195">
        <f>+'VALORES CIF Y FOB'!R115</f>
        <v>0</v>
      </c>
      <c r="S116" s="195">
        <f>+'VALORES CIF Y FOB'!S115</f>
        <v>0</v>
      </c>
      <c r="T116" s="195">
        <f>+'VALORES CIF Y FOB'!T115</f>
        <v>0</v>
      </c>
      <c r="U116" s="195">
        <f>+'VALORES CIF Y FOB'!U115</f>
        <v>0</v>
      </c>
      <c r="V116" s="196"/>
      <c r="W116" s="197">
        <f>+'VALORES CIF Y FOB'!W115</f>
        <v>0</v>
      </c>
      <c r="X116" s="197">
        <f>+'VALORES CIF Y FOB'!X115</f>
        <v>0.12397697476001193</v>
      </c>
      <c r="Y116" s="197">
        <f>+'VALORES CIF Y FOB'!Y115</f>
        <v>0</v>
      </c>
      <c r="Z116" s="197">
        <f>+'VALORES CIF Y FOB'!Z115</f>
        <v>0</v>
      </c>
      <c r="AA116" s="197">
        <f>+'VALORES CIF Y FOB'!AA115</f>
        <v>0.11854740299300205</v>
      </c>
      <c r="AB116" s="195"/>
      <c r="AC116" s="197">
        <f>+'VALORES CIF Y FOB'!AC115</f>
        <v>0.23226091345511354</v>
      </c>
      <c r="AD116" s="197">
        <f>+'VALORES CIF Y FOB'!AD115</f>
        <v>3.0285924267064199E-2</v>
      </c>
      <c r="AE116" s="197">
        <f>+'VALORES CIF Y FOB'!AE115</f>
        <v>6.2806878662053076E-2</v>
      </c>
      <c r="AF116" s="197">
        <f>+'VALORES CIF Y FOB'!AF115</f>
        <v>7.4143512252935403E-2</v>
      </c>
      <c r="AG116" s="196"/>
      <c r="AH116" s="198">
        <f t="shared" si="15"/>
        <v>1.06451132</v>
      </c>
      <c r="AI116" s="198">
        <f t="shared" si="16"/>
        <v>602.91999999999996</v>
      </c>
      <c r="AJ116" s="198">
        <f t="shared" si="17"/>
        <v>641.81516505439993</v>
      </c>
      <c r="AK116" s="199"/>
      <c r="AL116" s="200">
        <v>1</v>
      </c>
      <c r="AM116" s="281">
        <f>+IF(OR(P116="IMPORTABLE",P116="AMBOS"),((1/((1+AA116+Z116)*(1+W116+X116)))*(('VALORES CIF Y FOB'!BC115/AI116))),"-")</f>
        <v>1.0433767353571528</v>
      </c>
      <c r="AN116" s="281">
        <f t="shared" si="18"/>
        <v>0</v>
      </c>
      <c r="AO116" s="281">
        <v>1</v>
      </c>
      <c r="AP116" s="281" t="str">
        <f>+IF(OR(P116="EXPORTABLE",P116="AMBOS"),(1/((1-Y116-Z116)))*(('VALORES CIF Y FOB'!BI115/AI116)),"-")</f>
        <v>-</v>
      </c>
      <c r="AQ116" s="281">
        <f t="shared" si="19"/>
        <v>0</v>
      </c>
      <c r="AR116" s="281">
        <v>1</v>
      </c>
      <c r="AS116" s="281">
        <f>+IF(OR(P116="IMPORTABLE",P116="AMBOS"),(1/((1+AC116)*(1+AA116+Z116)*(1+W116+X116)))*('VALORES CIF Y FOB'!BF115/AI116)*(1),"-")</f>
        <v>0.80356120090582572</v>
      </c>
      <c r="AT116" s="281"/>
      <c r="AU116" s="281">
        <v>1</v>
      </c>
      <c r="AV116" s="281" t="str">
        <f>+IF(OR(P116="EXPORTABLE",P116="AMBOS"),(1/((1-AD116)*(1-Y116-Z116)))*('VALORES CIF Y FOB'!BL115/AI116)*(1),"-")</f>
        <v>-</v>
      </c>
      <c r="AW116" s="201"/>
      <c r="AX116" s="201">
        <v>1</v>
      </c>
      <c r="AY116" s="201" t="str">
        <f t="shared" si="25"/>
        <v>-</v>
      </c>
      <c r="AZ116" s="202">
        <f t="shared" si="20"/>
        <v>0</v>
      </c>
      <c r="BA116" s="203">
        <v>1</v>
      </c>
      <c r="BB116" s="282">
        <f>+IF(OR(P116="IMPORTABLE",P116="AMBOS"),(1/((1+AC116)*(1+AA116+Z116)*(1+W116+X116)))*(('VALORES CIF Y FOB'!AM115/AI116)),"-")</f>
        <v>0.83704579933346979</v>
      </c>
      <c r="BC116" s="282">
        <f t="shared" si="21"/>
        <v>0.78631930314603871</v>
      </c>
      <c r="BD116" s="282"/>
      <c r="BE116" s="282">
        <v>1</v>
      </c>
      <c r="BF116" s="282" t="str">
        <f>+IF(OR(P116="EXPORTABLE",P116="AMBOS"),(1/((1-AD116)*(1-Y116-Z116)))*(('VALORES CIF Y FOB'!AU115/AI116)),"-")</f>
        <v>-</v>
      </c>
      <c r="BG116" s="282" t="str">
        <f t="shared" si="22"/>
        <v>-</v>
      </c>
      <c r="BH116" s="282"/>
      <c r="BI116" s="282">
        <v>1</v>
      </c>
      <c r="BJ116" s="282">
        <f>+IF(OR(P116="IMPORTABLE",P116="AMBOS"),(1/((1+AC116)*(1+AA116+Z116)*(1+W116+X116)))*('VALORES CIF Y FOB'!AQ115/AI116),"-")</f>
        <v>0.79650496062870724</v>
      </c>
      <c r="BK116" s="282">
        <f t="shared" si="23"/>
        <v>0.74823531292152645</v>
      </c>
      <c r="BL116" s="282"/>
      <c r="BM116" s="282">
        <v>1</v>
      </c>
      <c r="BN116" s="282" t="str">
        <f>+IF(OR(P116="EXPORTABLE",P116="AMBOS"),(1/((1-AD116)*(1-Y116-Z116)))*('VALORES CIF Y FOB'!AY115/AI116),"-")</f>
        <v>-</v>
      </c>
      <c r="BO116" s="203" t="str">
        <f t="shared" si="24"/>
        <v>-</v>
      </c>
      <c r="BP116" s="204"/>
      <c r="BQ116" s="205">
        <v>1</v>
      </c>
      <c r="BR116" s="285" t="str">
        <f t="shared" si="26"/>
        <v>-</v>
      </c>
      <c r="BS116" s="109"/>
    </row>
    <row r="117" spans="1:71" ht="18" x14ac:dyDescent="0.2">
      <c r="A117" s="188" t="str">
        <f>+'VALORES CIF Y FOB'!A116</f>
        <v>Muebles de otro tipo de material, excepto de piedra, hormigón y cerámica</v>
      </c>
      <c r="B117" s="189" t="str">
        <f>+'VALORES CIF Y FOB'!B116</f>
        <v>NP111</v>
      </c>
      <c r="C117" s="190"/>
      <c r="D117" s="191">
        <f>+'VALORES CIF Y FOB'!D116</f>
        <v>27801.071799924714</v>
      </c>
      <c r="E117" s="192">
        <f>+'VALORES CIF Y FOB'!E116</f>
        <v>0.43325359977171218</v>
      </c>
      <c r="F117" s="192">
        <f>+'VALORES CIF Y FOB'!F116</f>
        <v>5.3809376787411507E-3</v>
      </c>
      <c r="G117" s="192">
        <f>+'VALORES CIF Y FOB'!G116</f>
        <v>0.14194507096303641</v>
      </c>
      <c r="H117" s="192">
        <f>+'VALORES CIF Y FOB'!H116</f>
        <v>0.25045606095752937</v>
      </c>
      <c r="I117" s="192">
        <f>+'VALORES CIF Y FOB'!I116</f>
        <v>-0.2913085288086758</v>
      </c>
      <c r="J117" s="191" t="str">
        <f>+'VALORES CIF Y FOB'!J116</f>
        <v>IMPORTABLE</v>
      </c>
      <c r="K117" s="191" t="str">
        <f>+'VALORES CIF Y FOB'!K116</f>
        <v>No transable</v>
      </c>
      <c r="L117" s="191">
        <f>+'VALORES CIF Y FOB'!L116</f>
        <v>1</v>
      </c>
      <c r="M117" s="191" t="str">
        <f>+'VALORES CIF Y FOB'!M116</f>
        <v>Transable</v>
      </c>
      <c r="N117" s="191">
        <f>+'VALORES CIF Y FOB'!N116</f>
        <v>0</v>
      </c>
      <c r="O117" s="193" t="str">
        <f>+'VALORES CIF Y FOB'!O116</f>
        <v>Transable</v>
      </c>
      <c r="P117" s="194" t="str">
        <f>+'VALORES CIF Y FOB'!P116</f>
        <v>IMPORTABLE</v>
      </c>
      <c r="Q117" s="194">
        <f>+'VALORES CIF Y FOB'!Q116</f>
        <v>0</v>
      </c>
      <c r="R117" s="195">
        <f>+'VALORES CIF Y FOB'!R116</f>
        <v>0</v>
      </c>
      <c r="S117" s="195">
        <f>+'VALORES CIF Y FOB'!S116</f>
        <v>0</v>
      </c>
      <c r="T117" s="195">
        <f>+'VALORES CIF Y FOB'!T116</f>
        <v>0</v>
      </c>
      <c r="U117" s="195">
        <f>+'VALORES CIF Y FOB'!U116</f>
        <v>0</v>
      </c>
      <c r="V117" s="196"/>
      <c r="W117" s="197">
        <f>+'VALORES CIF Y FOB'!W116</f>
        <v>0</v>
      </c>
      <c r="X117" s="197">
        <f>+'VALORES CIF Y FOB'!X116</f>
        <v>9.3637406702517911E-2</v>
      </c>
      <c r="Y117" s="197">
        <f>+'VALORES CIF Y FOB'!Y116</f>
        <v>0</v>
      </c>
      <c r="Z117" s="197">
        <f>+'VALORES CIF Y FOB'!Z116</f>
        <v>0</v>
      </c>
      <c r="AA117" s="197">
        <f>+'VALORES CIF Y FOB'!AA116</f>
        <v>9.3492909335062699E-2</v>
      </c>
      <c r="AB117" s="195"/>
      <c r="AC117" s="197">
        <f>+'VALORES CIF Y FOB'!AC116</f>
        <v>0.26988904546910142</v>
      </c>
      <c r="AD117" s="197">
        <f>+'VALORES CIF Y FOB'!AD116</f>
        <v>1.6423205831727593E-2</v>
      </c>
      <c r="AE117" s="197">
        <f>+'VALORES CIF Y FOB'!AE116</f>
        <v>0.23879556529132165</v>
      </c>
      <c r="AF117" s="197">
        <f>+'VALORES CIF Y FOB'!AF116</f>
        <v>0.25226693520170124</v>
      </c>
      <c r="AG117" s="196"/>
      <c r="AH117" s="198">
        <f t="shared" si="15"/>
        <v>1.06451132</v>
      </c>
      <c r="AI117" s="198">
        <f t="shared" si="16"/>
        <v>602.91999999999996</v>
      </c>
      <c r="AJ117" s="198">
        <f t="shared" si="17"/>
        <v>641.81516505439993</v>
      </c>
      <c r="AK117" s="199"/>
      <c r="AL117" s="200">
        <v>1</v>
      </c>
      <c r="AM117" s="281">
        <f>+IF(OR(P117="IMPORTABLE",P117="AMBOS"),((1/((1+AA117+Z117)*(1+W117+X117)))*(('VALORES CIF Y FOB'!BC116/AI117))),"-")</f>
        <v>1.1303859042299438</v>
      </c>
      <c r="AN117" s="281">
        <f t="shared" si="18"/>
        <v>0</v>
      </c>
      <c r="AO117" s="281">
        <v>1</v>
      </c>
      <c r="AP117" s="281" t="str">
        <f>+IF(OR(P117="EXPORTABLE",P117="AMBOS"),(1/((1-Y117-Z117)))*(('VALORES CIF Y FOB'!BI116/AI117)),"-")</f>
        <v>-</v>
      </c>
      <c r="AQ117" s="281">
        <f t="shared" si="19"/>
        <v>0</v>
      </c>
      <c r="AR117" s="281">
        <v>1</v>
      </c>
      <c r="AS117" s="281">
        <f>+IF(OR(P117="IMPORTABLE",P117="AMBOS"),(1/((1+AC117)*(1+AA117+Z117)*(1+W117+X117)))*('VALORES CIF Y FOB'!BF116/AI117)*(1),"-")</f>
        <v>0.72275852074115254</v>
      </c>
      <c r="AT117" s="281"/>
      <c r="AU117" s="281">
        <v>1</v>
      </c>
      <c r="AV117" s="281" t="str">
        <f>+IF(OR(P117="EXPORTABLE",P117="AMBOS"),(1/((1-AD117)*(1-Y117-Z117)))*('VALORES CIF Y FOB'!BL116/AI117)*(1),"-")</f>
        <v>-</v>
      </c>
      <c r="AW117" s="201"/>
      <c r="AX117" s="201">
        <v>1</v>
      </c>
      <c r="AY117" s="201" t="str">
        <f t="shared" si="25"/>
        <v>-</v>
      </c>
      <c r="AZ117" s="202">
        <f t="shared" si="20"/>
        <v>0</v>
      </c>
      <c r="BA117" s="203">
        <v>1</v>
      </c>
      <c r="BB117" s="282">
        <f>+IF(OR(P117="IMPORTABLE",P117="AMBOS"),(1/((1+AC117)*(1+AA117+Z117)*(1+W117+X117)))*(('VALORES CIF Y FOB'!AM116/AI117)),"-")</f>
        <v>0.87868061997437863</v>
      </c>
      <c r="BC117" s="282">
        <f t="shared" si="21"/>
        <v>0.82543097801381637</v>
      </c>
      <c r="BD117" s="282"/>
      <c r="BE117" s="282">
        <v>1</v>
      </c>
      <c r="BF117" s="282" t="str">
        <f>+IF(OR(P117="EXPORTABLE",P117="AMBOS"),(1/((1-AD117)*(1-Y117-Z117)))*(('VALORES CIF Y FOB'!AU116/AI117)),"-")</f>
        <v>-</v>
      </c>
      <c r="BG117" s="282" t="str">
        <f t="shared" si="22"/>
        <v>-</v>
      </c>
      <c r="BH117" s="282"/>
      <c r="BI117" s="282">
        <v>1</v>
      </c>
      <c r="BJ117" s="282">
        <f>+IF(OR(P117="IMPORTABLE",P117="AMBOS"),(1/((1+AC117)*(1+AA117+Z117)*(1+W117+X117)))*('VALORES CIF Y FOB'!AQ116/AI117),"-")</f>
        <v>0.72143768090822513</v>
      </c>
      <c r="BK117" s="282">
        <f t="shared" si="23"/>
        <v>0.67771724673460976</v>
      </c>
      <c r="BL117" s="282"/>
      <c r="BM117" s="282">
        <v>1</v>
      </c>
      <c r="BN117" s="282" t="str">
        <f>+IF(OR(P117="EXPORTABLE",P117="AMBOS"),(1/((1-AD117)*(1-Y117-Z117)))*('VALORES CIF Y FOB'!AY116/AI117),"-")</f>
        <v>-</v>
      </c>
      <c r="BO117" s="203" t="str">
        <f t="shared" si="24"/>
        <v>-</v>
      </c>
      <c r="BP117" s="204"/>
      <c r="BQ117" s="205">
        <v>1</v>
      </c>
      <c r="BR117" s="285" t="str">
        <f t="shared" si="26"/>
        <v>-</v>
      </c>
      <c r="BS117" s="109"/>
    </row>
    <row r="118" spans="1:71" ht="18" x14ac:dyDescent="0.2">
      <c r="A118" s="188" t="str">
        <f>+'VALORES CIF Y FOB'!A117</f>
        <v>Instrumentos y suministros médicos y dentales</v>
      </c>
      <c r="B118" s="189" t="str">
        <f>+'VALORES CIF Y FOB'!B117</f>
        <v>NP112</v>
      </c>
      <c r="C118" s="190"/>
      <c r="D118" s="191">
        <f>+'VALORES CIF Y FOB'!D117</f>
        <v>-473819.01343416458</v>
      </c>
      <c r="E118" s="192">
        <f>+'VALORES CIF Y FOB'!E117</f>
        <v>0.1422321985159346</v>
      </c>
      <c r="F118" s="192">
        <f>+'VALORES CIF Y FOB'!F117</f>
        <v>8.4553202707753669E-2</v>
      </c>
      <c r="G118" s="192">
        <f>+'VALORES CIF Y FOB'!G117</f>
        <v>0.83824459343377011</v>
      </c>
      <c r="H118" s="192">
        <f>+'VALORES CIF Y FOB'!H117</f>
        <v>0.97723951864768377</v>
      </c>
      <c r="I118" s="192">
        <f>+'VALORES CIF Y FOB'!I117</f>
        <v>0.69601239491783551</v>
      </c>
      <c r="J118" s="191" t="str">
        <f>+'VALORES CIF Y FOB'!J117</f>
        <v>EXPORTABLE</v>
      </c>
      <c r="K118" s="191" t="str">
        <f>+'VALORES CIF Y FOB'!K117</f>
        <v>Transable</v>
      </c>
      <c r="L118" s="191">
        <f>+'VALORES CIF Y FOB'!L117</f>
        <v>0</v>
      </c>
      <c r="M118" s="191" t="str">
        <f>+'VALORES CIF Y FOB'!M117</f>
        <v>Transable</v>
      </c>
      <c r="N118" s="191">
        <f>+'VALORES CIF Y FOB'!N117</f>
        <v>0</v>
      </c>
      <c r="O118" s="193" t="str">
        <f>+'VALORES CIF Y FOB'!O117</f>
        <v>Transable</v>
      </c>
      <c r="P118" s="194" t="str">
        <f>+'VALORES CIF Y FOB'!P117</f>
        <v>EXPORTABLE</v>
      </c>
      <c r="Q118" s="194">
        <f>+'VALORES CIF Y FOB'!Q117</f>
        <v>0</v>
      </c>
      <c r="R118" s="195">
        <f>+'VALORES CIF Y FOB'!R117</f>
        <v>0</v>
      </c>
      <c r="S118" s="195">
        <f>+'VALORES CIF Y FOB'!S117</f>
        <v>0</v>
      </c>
      <c r="T118" s="195">
        <f>+'VALORES CIF Y FOB'!T117</f>
        <v>0</v>
      </c>
      <c r="U118" s="195">
        <f>+'VALORES CIF Y FOB'!U117</f>
        <v>0</v>
      </c>
      <c r="V118" s="196"/>
      <c r="W118" s="197">
        <f>+'VALORES CIF Y FOB'!W117</f>
        <v>0</v>
      </c>
      <c r="X118" s="197">
        <f>+'VALORES CIF Y FOB'!X117</f>
        <v>4.8144146692282487E-3</v>
      </c>
      <c r="Y118" s="197">
        <f>+'VALORES CIF Y FOB'!Y117</f>
        <v>0</v>
      </c>
      <c r="Z118" s="197">
        <f>+'VALORES CIF Y FOB'!Z117</f>
        <v>0</v>
      </c>
      <c r="AA118" s="197">
        <f>+'VALORES CIF Y FOB'!AA117</f>
        <v>3.6405835037667035E-3</v>
      </c>
      <c r="AB118" s="195"/>
      <c r="AC118" s="197">
        <f>+'VALORES CIF Y FOB'!AC117</f>
        <v>0.26204005135410841</v>
      </c>
      <c r="AD118" s="197">
        <f>+'VALORES CIF Y FOB'!AD117</f>
        <v>1.682171425582836E-3</v>
      </c>
      <c r="AE118" s="197">
        <f>+'VALORES CIF Y FOB'!AE117</f>
        <v>7.862520277687168E-3</v>
      </c>
      <c r="AF118" s="197">
        <f>+'VALORES CIF Y FOB'!AF117</f>
        <v>4.4014755758208887E-2</v>
      </c>
      <c r="AG118" s="196"/>
      <c r="AH118" s="198">
        <f t="shared" si="15"/>
        <v>1.06451132</v>
      </c>
      <c r="AI118" s="198">
        <f t="shared" si="16"/>
        <v>602.91999999999996</v>
      </c>
      <c r="AJ118" s="198">
        <f t="shared" si="17"/>
        <v>641.81516505439993</v>
      </c>
      <c r="AK118" s="199"/>
      <c r="AL118" s="200">
        <v>1</v>
      </c>
      <c r="AM118" s="281" t="str">
        <f>+IF(OR(P118="IMPORTABLE",P118="AMBOS"),((1/((1+AA118+Z118)*(1+W118+X118)))*(('VALORES CIF Y FOB'!BC117/AI118))),"-")</f>
        <v>-</v>
      </c>
      <c r="AN118" s="281">
        <f t="shared" si="18"/>
        <v>0</v>
      </c>
      <c r="AO118" s="281">
        <v>1</v>
      </c>
      <c r="AP118" s="281">
        <f>+IF(OR(P118="EXPORTABLE",P118="AMBOS"),(1/((1-Y118-Z118)))*(('VALORES CIF Y FOB'!BI117/AI118)),"-")</f>
        <v>1.0627206294752867</v>
      </c>
      <c r="AQ118" s="281">
        <f t="shared" si="19"/>
        <v>0</v>
      </c>
      <c r="AR118" s="281">
        <v>1</v>
      </c>
      <c r="AS118" s="281" t="str">
        <f>+IF(OR(P118="IMPORTABLE",P118="AMBOS"),(1/((1+AC118)*(1+AA118+Z118)*(1+W118+X118)))*('VALORES CIF Y FOB'!BF117/AI118)*(1),"-")</f>
        <v>-</v>
      </c>
      <c r="AT118" s="281"/>
      <c r="AU118" s="281">
        <v>1</v>
      </c>
      <c r="AV118" s="281">
        <f>+IF(OR(P118="EXPORTABLE",P118="AMBOS"),(1/((1-AD118)*(1-Y118-Z118)))*('VALORES CIF Y FOB'!BL117/AI118)*(1),"-")</f>
        <v>1.0728951649036611</v>
      </c>
      <c r="AW118" s="201"/>
      <c r="AX118" s="201">
        <v>1</v>
      </c>
      <c r="AY118" s="201" t="str">
        <f t="shared" si="25"/>
        <v>-</v>
      </c>
      <c r="AZ118" s="202">
        <f t="shared" si="20"/>
        <v>0</v>
      </c>
      <c r="BA118" s="203">
        <v>1</v>
      </c>
      <c r="BB118" s="282" t="str">
        <f>+IF(OR(P118="IMPORTABLE",P118="AMBOS"),(1/((1+AC118)*(1+AA118+Z118)*(1+W118+X118)))*(('VALORES CIF Y FOB'!AM117/AI118)),"-")</f>
        <v>-</v>
      </c>
      <c r="BC118" s="282" t="str">
        <f t="shared" si="21"/>
        <v>-</v>
      </c>
      <c r="BD118" s="282"/>
      <c r="BE118" s="282">
        <v>1</v>
      </c>
      <c r="BF118" s="282">
        <f>+IF(OR(P118="EXPORTABLE",P118="AMBOS"),(1/((1-AD118)*(1-Y118-Z118)))*(('VALORES CIF Y FOB'!AU117/AI118)),"-")</f>
        <v>1.0646200219544524</v>
      </c>
      <c r="BG118" s="282">
        <f t="shared" si="22"/>
        <v>1.0001021144185225</v>
      </c>
      <c r="BH118" s="282"/>
      <c r="BI118" s="282">
        <v>1</v>
      </c>
      <c r="BJ118" s="282" t="str">
        <f>+IF(OR(P118="IMPORTABLE",P118="AMBOS"),(1/((1+AC118)*(1+AA118+Z118)*(1+W118+X118)))*('VALORES CIF Y FOB'!AQ117/AI118),"-")</f>
        <v>-</v>
      </c>
      <c r="BK118" s="282" t="str">
        <f t="shared" si="23"/>
        <v>-</v>
      </c>
      <c r="BL118" s="282"/>
      <c r="BM118" s="282">
        <v>1</v>
      </c>
      <c r="BN118" s="282">
        <f>+IF(OR(P118="EXPORTABLE",P118="AMBOS"),(1/((1-AD118)*(1-Y118-Z118)))*('VALORES CIF Y FOB'!AY117/AI118),"-")</f>
        <v>1.0724957906251518</v>
      </c>
      <c r="BO118" s="203">
        <f t="shared" si="24"/>
        <v>1.0075005971990525</v>
      </c>
      <c r="BP118" s="204"/>
      <c r="BQ118" s="205">
        <v>1</v>
      </c>
      <c r="BR118" s="285" t="str">
        <f t="shared" si="26"/>
        <v>-</v>
      </c>
      <c r="BS118" s="109"/>
    </row>
    <row r="119" spans="1:71" ht="18" x14ac:dyDescent="0.2">
      <c r="A119" s="188" t="str">
        <f>+'VALORES CIF Y FOB'!A118</f>
        <v>Otros productos manufactureros</v>
      </c>
      <c r="B119" s="189" t="str">
        <f>+'VALORES CIF Y FOB'!B118</f>
        <v>NP113</v>
      </c>
      <c r="C119" s="190"/>
      <c r="D119" s="191">
        <f>+'VALORES CIF Y FOB'!D118</f>
        <v>50198.813620161913</v>
      </c>
      <c r="E119" s="192">
        <f>+'VALORES CIF Y FOB'!E118</f>
        <v>0.56165952642327699</v>
      </c>
      <c r="F119" s="192">
        <f>+'VALORES CIF Y FOB'!F118</f>
        <v>0.29918888693932616</v>
      </c>
      <c r="G119" s="192">
        <f>+'VALORES CIF Y FOB'!G118</f>
        <v>0.19850944544504245</v>
      </c>
      <c r="H119" s="192">
        <f>+'VALORES CIF Y FOB'!H118</f>
        <v>0.45286588259867183</v>
      </c>
      <c r="I119" s="192">
        <f>+'VALORES CIF Y FOB'!I118</f>
        <v>-0.36315008097823454</v>
      </c>
      <c r="J119" s="191" t="str">
        <f>+'VALORES CIF Y FOB'!J118</f>
        <v>IMPORTABLE</v>
      </c>
      <c r="K119" s="191" t="str">
        <f>+'VALORES CIF Y FOB'!K118</f>
        <v>Transable</v>
      </c>
      <c r="L119" s="191">
        <f>+'VALORES CIF Y FOB'!L118</f>
        <v>0</v>
      </c>
      <c r="M119" s="191" t="str">
        <f>+'VALORES CIF Y FOB'!M118</f>
        <v>Transable</v>
      </c>
      <c r="N119" s="191">
        <f>+'VALORES CIF Y FOB'!N118</f>
        <v>0</v>
      </c>
      <c r="O119" s="193" t="str">
        <f>+'VALORES CIF Y FOB'!O118</f>
        <v>Transable</v>
      </c>
      <c r="P119" s="194" t="str">
        <f>+'VALORES CIF Y FOB'!P118</f>
        <v>IMPORTABLE</v>
      </c>
      <c r="Q119" s="194">
        <f>+'VALORES CIF Y FOB'!Q118</f>
        <v>0</v>
      </c>
      <c r="R119" s="195">
        <f>+'VALORES CIF Y FOB'!R118</f>
        <v>0</v>
      </c>
      <c r="S119" s="195">
        <f>+'VALORES CIF Y FOB'!S118</f>
        <v>0</v>
      </c>
      <c r="T119" s="195">
        <f>+'VALORES CIF Y FOB'!T118</f>
        <v>0</v>
      </c>
      <c r="U119" s="195">
        <f>+'VALORES CIF Y FOB'!U118</f>
        <v>0</v>
      </c>
      <c r="V119" s="196"/>
      <c r="W119" s="197">
        <f>+'VALORES CIF Y FOB'!W118</f>
        <v>2.9433902318824008E-4</v>
      </c>
      <c r="X119" s="197">
        <f>+'VALORES CIF Y FOB'!X118</f>
        <v>5.8890834905521695E-2</v>
      </c>
      <c r="Y119" s="197">
        <f>+'VALORES CIF Y FOB'!Y118</f>
        <v>0</v>
      </c>
      <c r="Z119" s="197">
        <f>+'VALORES CIF Y FOB'!Z118</f>
        <v>0</v>
      </c>
      <c r="AA119" s="197">
        <f>+'VALORES CIF Y FOB'!AA118</f>
        <v>0.10935082218047917</v>
      </c>
      <c r="AB119" s="195"/>
      <c r="AC119" s="197">
        <f>+'VALORES CIF Y FOB'!AC118</f>
        <v>0.27453936261743217</v>
      </c>
      <c r="AD119" s="197">
        <f>+'VALORES CIF Y FOB'!AD118</f>
        <v>2.3741970046077504E-2</v>
      </c>
      <c r="AE119" s="197">
        <f>+'VALORES CIF Y FOB'!AE118</f>
        <v>0.22055346407464588</v>
      </c>
      <c r="AF119" s="197">
        <f>+'VALORES CIF Y FOB'!AF118</f>
        <v>0.25087172736058294</v>
      </c>
      <c r="AG119" s="196"/>
      <c r="AH119" s="198">
        <f t="shared" si="15"/>
        <v>1.06451132</v>
      </c>
      <c r="AI119" s="198">
        <f t="shared" si="16"/>
        <v>602.91999999999996</v>
      </c>
      <c r="AJ119" s="198">
        <f t="shared" si="17"/>
        <v>641.81516505439993</v>
      </c>
      <c r="AK119" s="199"/>
      <c r="AL119" s="200">
        <v>1</v>
      </c>
      <c r="AM119" s="281">
        <f>+IF(OR(P119="IMPORTABLE",P119="AMBOS"),((1/((1+AA119+Z119)*(1+W119+X119)))*(('VALORES CIF Y FOB'!BC118/AI119))),"-")</f>
        <v>1.1546828995940244</v>
      </c>
      <c r="AN119" s="281">
        <f t="shared" si="18"/>
        <v>0</v>
      </c>
      <c r="AO119" s="281">
        <v>1</v>
      </c>
      <c r="AP119" s="281" t="str">
        <f>+IF(OR(P119="EXPORTABLE",P119="AMBOS"),(1/((1-Y119-Z119)))*(('VALORES CIF Y FOB'!BI118/AI119)),"-")</f>
        <v>-</v>
      </c>
      <c r="AQ119" s="281">
        <f t="shared" si="19"/>
        <v>0</v>
      </c>
      <c r="AR119" s="281">
        <v>1</v>
      </c>
      <c r="AS119" s="281">
        <f>+IF(OR(P119="IMPORTABLE",P119="AMBOS"),(1/((1+AC119)*(1+AA119+Z119)*(1+W119+X119)))*('VALORES CIF Y FOB'!BF118/AI119)*(1),"-")</f>
        <v>0.74918837378249359</v>
      </c>
      <c r="AT119" s="281"/>
      <c r="AU119" s="281">
        <v>1</v>
      </c>
      <c r="AV119" s="281" t="str">
        <f>+IF(OR(P119="EXPORTABLE",P119="AMBOS"),(1/((1-AD119)*(1-Y119-Z119)))*('VALORES CIF Y FOB'!BL118/AI119)*(1),"-")</f>
        <v>-</v>
      </c>
      <c r="AW119" s="201"/>
      <c r="AX119" s="201">
        <v>1</v>
      </c>
      <c r="AY119" s="201" t="str">
        <f t="shared" si="25"/>
        <v>-</v>
      </c>
      <c r="AZ119" s="202">
        <f t="shared" si="20"/>
        <v>0</v>
      </c>
      <c r="BA119" s="203">
        <v>1</v>
      </c>
      <c r="BB119" s="282">
        <f>+IF(OR(P119="IMPORTABLE",P119="AMBOS"),(1/((1+AC119)*(1+AA119+Z119)*(1+W119+X119)))*(('VALORES CIF Y FOB'!AM118/AI119)),"-")</f>
        <v>0.89413472142704686</v>
      </c>
      <c r="BC119" s="282">
        <f t="shared" si="21"/>
        <v>0.83994853284138571</v>
      </c>
      <c r="BD119" s="282"/>
      <c r="BE119" s="282">
        <v>1</v>
      </c>
      <c r="BF119" s="282" t="str">
        <f>+IF(OR(P119="EXPORTABLE",P119="AMBOS"),(1/((1-AD119)*(1-Y119-Z119)))*(('VALORES CIF Y FOB'!AU118/AI119)),"-")</f>
        <v>-</v>
      </c>
      <c r="BG119" s="282" t="str">
        <f t="shared" si="22"/>
        <v>-</v>
      </c>
      <c r="BH119" s="282"/>
      <c r="BI119" s="282">
        <v>1</v>
      </c>
      <c r="BJ119" s="282">
        <f>+IF(OR(P119="IMPORTABLE",P119="AMBOS"),(1/((1+AC119)*(1+AA119+Z119)*(1+W119+X119)))*('VALORES CIF Y FOB'!AQ118/AI119),"-")</f>
        <v>0.74686284238608369</v>
      </c>
      <c r="BK119" s="282">
        <f t="shared" si="23"/>
        <v>0.70160159723438509</v>
      </c>
      <c r="BL119" s="282"/>
      <c r="BM119" s="282">
        <v>1</v>
      </c>
      <c r="BN119" s="282" t="str">
        <f>+IF(OR(P119="EXPORTABLE",P119="AMBOS"),(1/((1-AD119)*(1-Y119-Z119)))*('VALORES CIF Y FOB'!AY118/AI119),"-")</f>
        <v>-</v>
      </c>
      <c r="BO119" s="203" t="str">
        <f t="shared" si="24"/>
        <v>-</v>
      </c>
      <c r="BP119" s="204"/>
      <c r="BQ119" s="205">
        <v>1</v>
      </c>
      <c r="BR119" s="285" t="str">
        <f t="shared" si="26"/>
        <v>-</v>
      </c>
      <c r="BS119" s="109"/>
    </row>
    <row r="120" spans="1:71" ht="18" x14ac:dyDescent="0.2">
      <c r="A120" s="188" t="str">
        <f>+'VALORES CIF Y FOB'!A119</f>
        <v>Desperdicios y desechos</v>
      </c>
      <c r="B120" s="189" t="str">
        <f>+'VALORES CIF Y FOB'!B119</f>
        <v>NP114</v>
      </c>
      <c r="C120" s="190"/>
      <c r="D120" s="191">
        <f>+'VALORES CIF Y FOB'!D119</f>
        <v>-35855.607794347641</v>
      </c>
      <c r="E120" s="192">
        <f>+'VALORES CIF Y FOB'!E119</f>
        <v>0.2563245964795749</v>
      </c>
      <c r="F120" s="192">
        <f>+'VALORES CIF Y FOB'!F119</f>
        <v>8.8153617750737018E-2</v>
      </c>
      <c r="G120" s="192">
        <f>+'VALORES CIF Y FOB'!G119</f>
        <v>0.70314602868361276</v>
      </c>
      <c r="H120" s="192">
        <f>+'VALORES CIF Y FOB'!H119</f>
        <v>0.94550125680511465</v>
      </c>
      <c r="I120" s="192">
        <f>+'VALORES CIF Y FOB'!I119</f>
        <v>0.44682143220403781</v>
      </c>
      <c r="J120" s="191" t="str">
        <f>+'VALORES CIF Y FOB'!J119</f>
        <v>EXPORTABLE</v>
      </c>
      <c r="K120" s="191" t="str">
        <f>+'VALORES CIF Y FOB'!K119</f>
        <v>Transable</v>
      </c>
      <c r="L120" s="191">
        <f>+'VALORES CIF Y FOB'!L119</f>
        <v>0</v>
      </c>
      <c r="M120" s="191" t="str">
        <f>+'VALORES CIF Y FOB'!M119</f>
        <v>Transable</v>
      </c>
      <c r="N120" s="191">
        <f>+'VALORES CIF Y FOB'!N119</f>
        <v>0</v>
      </c>
      <c r="O120" s="193" t="str">
        <f>+'VALORES CIF Y FOB'!O119</f>
        <v>Transable</v>
      </c>
      <c r="P120" s="194" t="str">
        <f>+'VALORES CIF Y FOB'!P119</f>
        <v>EXPORTABLE</v>
      </c>
      <c r="Q120" s="194">
        <f>+'VALORES CIF Y FOB'!Q119</f>
        <v>0</v>
      </c>
      <c r="R120" s="195">
        <f>+'VALORES CIF Y FOB'!R119</f>
        <v>0</v>
      </c>
      <c r="S120" s="195">
        <f>+'VALORES CIF Y FOB'!S119</f>
        <v>0</v>
      </c>
      <c r="T120" s="195">
        <f>+'VALORES CIF Y FOB'!T119</f>
        <v>0</v>
      </c>
      <c r="U120" s="195">
        <f>+'VALORES CIF Y FOB'!U119</f>
        <v>0</v>
      </c>
      <c r="V120" s="196"/>
      <c r="W120" s="197">
        <f>+'VALORES CIF Y FOB'!W119</f>
        <v>0</v>
      </c>
      <c r="X120" s="197">
        <f>+'VALORES CIF Y FOB'!X119</f>
        <v>5.6413897585525612E-3</v>
      </c>
      <c r="Y120" s="197">
        <f>+'VALORES CIF Y FOB'!Y119</f>
        <v>0</v>
      </c>
      <c r="Z120" s="197">
        <f>+'VALORES CIF Y FOB'!Z119</f>
        <v>0</v>
      </c>
      <c r="AA120" s="197">
        <f>+'VALORES CIF Y FOB'!AA119</f>
        <v>2.4378224887067071E-3</v>
      </c>
      <c r="AB120" s="195"/>
      <c r="AC120" s="197">
        <f>+'VALORES CIF Y FOB'!AC119</f>
        <v>3.2557946140483546E-2</v>
      </c>
      <c r="AD120" s="197">
        <f>+'VALORES CIF Y FOB'!AD119</f>
        <v>6.8319190078115599E-2</v>
      </c>
      <c r="AE120" s="197">
        <f>+'VALORES CIF Y FOB'!AE119</f>
        <v>6.4207944944186621E-2</v>
      </c>
      <c r="AF120" s="197">
        <f>+'VALORES CIF Y FOB'!AF119</f>
        <v>5.6093849059948901E-2</v>
      </c>
      <c r="AG120" s="196"/>
      <c r="AH120" s="198">
        <f t="shared" si="15"/>
        <v>1.06451132</v>
      </c>
      <c r="AI120" s="198">
        <f t="shared" si="16"/>
        <v>602.91999999999996</v>
      </c>
      <c r="AJ120" s="198">
        <f t="shared" si="17"/>
        <v>641.81516505439993</v>
      </c>
      <c r="AK120" s="199"/>
      <c r="AL120" s="200">
        <v>1</v>
      </c>
      <c r="AM120" s="281" t="str">
        <f>+IF(OR(P120="IMPORTABLE",P120="AMBOS"),((1/((1+AA120+Z120)*(1+W120+X120)))*(('VALORES CIF Y FOB'!BC119/AI120))),"-")</f>
        <v>-</v>
      </c>
      <c r="AN120" s="281">
        <f t="shared" si="18"/>
        <v>0</v>
      </c>
      <c r="AO120" s="281">
        <v>1</v>
      </c>
      <c r="AP120" s="281">
        <f>+IF(OR(P120="EXPORTABLE",P120="AMBOS"),(1/((1-Y120-Z120)))*(('VALORES CIF Y FOB'!BI119/AI120)),"-")</f>
        <v>0.9917847687886141</v>
      </c>
      <c r="AQ120" s="281">
        <f t="shared" si="19"/>
        <v>0</v>
      </c>
      <c r="AR120" s="281">
        <v>1</v>
      </c>
      <c r="AS120" s="281" t="str">
        <f>+IF(OR(P120="IMPORTABLE",P120="AMBOS"),(1/((1+AC120)*(1+AA120+Z120)*(1+W120+X120)))*('VALORES CIF Y FOB'!BF119/AI120)*(1),"-")</f>
        <v>-</v>
      </c>
      <c r="AT120" s="281"/>
      <c r="AU120" s="281">
        <v>1</v>
      </c>
      <c r="AV120" s="281">
        <f>+IF(OR(P120="EXPORTABLE",P120="AMBOS"),(1/((1-AD120)*(1-Y120-Z120)))*('VALORES CIF Y FOB'!BL119/AI120)*(1),"-")</f>
        <v>1.1378734452033237</v>
      </c>
      <c r="AW120" s="201"/>
      <c r="AX120" s="201">
        <v>1</v>
      </c>
      <c r="AY120" s="201" t="str">
        <f t="shared" si="25"/>
        <v>-</v>
      </c>
      <c r="AZ120" s="202">
        <f t="shared" si="20"/>
        <v>0</v>
      </c>
      <c r="BA120" s="203">
        <v>1</v>
      </c>
      <c r="BB120" s="282" t="str">
        <f>+IF(OR(P120="IMPORTABLE",P120="AMBOS"),(1/((1+AC120)*(1+AA120+Z120)*(1+W120+X120)))*(('VALORES CIF Y FOB'!AM119/AI120)),"-")</f>
        <v>-</v>
      </c>
      <c r="BC120" s="282" t="str">
        <f t="shared" si="21"/>
        <v>-</v>
      </c>
      <c r="BD120" s="282"/>
      <c r="BE120" s="282">
        <v>1</v>
      </c>
      <c r="BF120" s="282">
        <f>+IF(OR(P120="EXPORTABLE",P120="AMBOS"),(1/((1-AD120)*(1-Y120-Z120)))*(('VALORES CIF Y FOB'!AU119/AI120)),"-")</f>
        <v>1.0692418683662797</v>
      </c>
      <c r="BG120" s="282">
        <f t="shared" si="22"/>
        <v>1.0044438685408057</v>
      </c>
      <c r="BH120" s="282"/>
      <c r="BI120" s="282">
        <v>1</v>
      </c>
      <c r="BJ120" s="282" t="str">
        <f>+IF(OR(P120="IMPORTABLE",P120="AMBOS"),(1/((1+AC120)*(1+AA120+Z120)*(1+W120+X120)))*('VALORES CIF Y FOB'!AQ119/AI120),"-")</f>
        <v>-</v>
      </c>
      <c r="BK120" s="282" t="str">
        <f t="shared" si="23"/>
        <v>-</v>
      </c>
      <c r="BL120" s="282"/>
      <c r="BM120" s="282">
        <v>1</v>
      </c>
      <c r="BN120" s="282">
        <f>+IF(OR(P120="EXPORTABLE",P120="AMBOS"),(1/((1-AD120)*(1-Y120-Z120)))*('VALORES CIF Y FOB'!AY119/AI120),"-")</f>
        <v>1.1381581154977085</v>
      </c>
      <c r="BO120" s="203">
        <f t="shared" si="24"/>
        <v>1.0691836658887843</v>
      </c>
      <c r="BP120" s="204"/>
      <c r="BQ120" s="205">
        <v>1</v>
      </c>
      <c r="BR120" s="285" t="str">
        <f t="shared" si="26"/>
        <v>-</v>
      </c>
      <c r="BS120" s="109"/>
    </row>
    <row r="121" spans="1:71" ht="18" x14ac:dyDescent="0.2">
      <c r="A121" s="188" t="str">
        <f>+'VALORES CIF Y FOB'!A120</f>
        <v>Servicios de reparación e instalación de maquinaria y equipo</v>
      </c>
      <c r="B121" s="189" t="str">
        <f>+'VALORES CIF Y FOB'!B120</f>
        <v>NP115</v>
      </c>
      <c r="C121" s="190"/>
      <c r="D121" s="191">
        <f>+'VALORES CIF Y FOB'!D120</f>
        <v>-24065.66207984</v>
      </c>
      <c r="E121" s="192">
        <f>+'VALORES CIF Y FOB'!E120</f>
        <v>1.1678657511543435E-3</v>
      </c>
      <c r="F121" s="192">
        <f>+'VALORES CIF Y FOB'!F120</f>
        <v>1.1634916658484064E-3</v>
      </c>
      <c r="G121" s="192">
        <f>+'VALORES CIF Y FOB'!G120</f>
        <v>0.11053311288254285</v>
      </c>
      <c r="H121" s="192">
        <f>+'VALORES CIF Y FOB'!H120</f>
        <v>0.11066235165298056</v>
      </c>
      <c r="I121" s="192">
        <f>+'VALORES CIF Y FOB'!I120</f>
        <v>0.1093652471313885</v>
      </c>
      <c r="J121" s="191" t="str">
        <f>+'VALORES CIF Y FOB'!J120</f>
        <v>EXPORTABLE</v>
      </c>
      <c r="K121" s="191" t="str">
        <f>+'VALORES CIF Y FOB'!K120</f>
        <v>No transable</v>
      </c>
      <c r="L121" s="191">
        <f>+'VALORES CIF Y FOB'!L120</f>
        <v>1</v>
      </c>
      <c r="M121" s="191" t="str">
        <f>+'VALORES CIF Y FOB'!M120</f>
        <v>Transable</v>
      </c>
      <c r="N121" s="191">
        <f>+'VALORES CIF Y FOB'!N120</f>
        <v>0</v>
      </c>
      <c r="O121" s="193" t="str">
        <f>+'VALORES CIF Y FOB'!O120</f>
        <v>Transable</v>
      </c>
      <c r="P121" s="194" t="str">
        <f>+'VALORES CIF Y FOB'!P120</f>
        <v>EXPORTABLE</v>
      </c>
      <c r="Q121" s="194">
        <f>+'VALORES CIF Y FOB'!Q120</f>
        <v>0</v>
      </c>
      <c r="R121" s="195">
        <f>+'VALORES CIF Y FOB'!R120</f>
        <v>0</v>
      </c>
      <c r="S121" s="195">
        <f>+'VALORES CIF Y FOB'!S120</f>
        <v>0</v>
      </c>
      <c r="T121" s="195">
        <f>+'VALORES CIF Y FOB'!T120</f>
        <v>0</v>
      </c>
      <c r="U121" s="195">
        <f>+'VALORES CIF Y FOB'!U120</f>
        <v>0</v>
      </c>
      <c r="V121" s="196"/>
      <c r="W121" s="197">
        <f>+'VALORES CIF Y FOB'!W120</f>
        <v>0</v>
      </c>
      <c r="X121" s="197">
        <f>+'VALORES CIF Y FOB'!X120</f>
        <v>1.6720703995117582E-2</v>
      </c>
      <c r="Y121" s="197">
        <f>+'VALORES CIF Y FOB'!Y120</f>
        <v>0</v>
      </c>
      <c r="Z121" s="197">
        <f>+'VALORES CIF Y FOB'!Z120</f>
        <v>0</v>
      </c>
      <c r="AA121" s="197">
        <f>+'VALORES CIF Y FOB'!AA120</f>
        <v>0</v>
      </c>
      <c r="AB121" s="195"/>
      <c r="AC121" s="197">
        <f>+'VALORES CIF Y FOB'!AC120</f>
        <v>0</v>
      </c>
      <c r="AD121" s="197">
        <f>+'VALORES CIF Y FOB'!AD120</f>
        <v>0</v>
      </c>
      <c r="AE121" s="197">
        <f>+'VALORES CIF Y FOB'!AE120</f>
        <v>0</v>
      </c>
      <c r="AF121" s="197">
        <f>+'VALORES CIF Y FOB'!AF120</f>
        <v>0</v>
      </c>
      <c r="AG121" s="196"/>
      <c r="AH121" s="198">
        <f t="shared" si="15"/>
        <v>1.06451132</v>
      </c>
      <c r="AI121" s="198">
        <f t="shared" si="16"/>
        <v>602.91999999999996</v>
      </c>
      <c r="AJ121" s="198">
        <f t="shared" si="17"/>
        <v>641.81516505439993</v>
      </c>
      <c r="AK121" s="199"/>
      <c r="AL121" s="200">
        <v>1</v>
      </c>
      <c r="AM121" s="281" t="str">
        <f>+IF(OR(P121="IMPORTABLE",P121="AMBOS"),((1/((1+AA121+Z121)*(1+W121+X121)))*(('VALORES CIF Y FOB'!BC120/AI121))),"-")</f>
        <v>-</v>
      </c>
      <c r="AN121" s="281">
        <f t="shared" si="18"/>
        <v>0</v>
      </c>
      <c r="AO121" s="281">
        <v>1</v>
      </c>
      <c r="AP121" s="281">
        <f>+IF(OR(P121="EXPORTABLE",P121="AMBOS"),(1/((1-Y121-Z121)))*(('VALORES CIF Y FOB'!BI120/AI121)),"-")</f>
        <v>1.06451132</v>
      </c>
      <c r="AQ121" s="281">
        <f t="shared" si="19"/>
        <v>0</v>
      </c>
      <c r="AR121" s="281">
        <v>1</v>
      </c>
      <c r="AS121" s="281" t="str">
        <f>+IF(OR(P121="IMPORTABLE",P121="AMBOS"),(1/((1+AC121)*(1+AA121+Z121)*(1+W121+X121)))*('VALORES CIF Y FOB'!BF120/AI121)*(1),"-")</f>
        <v>-</v>
      </c>
      <c r="AT121" s="281"/>
      <c r="AU121" s="281">
        <v>1</v>
      </c>
      <c r="AV121" s="281">
        <f>+IF(OR(P121="EXPORTABLE",P121="AMBOS"),(1/((1-AD121)*(1-Y121-Z121)))*('VALORES CIF Y FOB'!BL120/AI121)*(1),"-")</f>
        <v>1.06451132</v>
      </c>
      <c r="AW121" s="201"/>
      <c r="AX121" s="201">
        <v>1</v>
      </c>
      <c r="AY121" s="201" t="str">
        <f t="shared" si="25"/>
        <v>-</v>
      </c>
      <c r="AZ121" s="202">
        <f t="shared" si="20"/>
        <v>0</v>
      </c>
      <c r="BA121" s="203">
        <v>1</v>
      </c>
      <c r="BB121" s="282" t="str">
        <f>+IF(OR(P121="IMPORTABLE",P121="AMBOS"),(1/((1+AC121)*(1+AA121+Z121)*(1+W121+X121)))*(('VALORES CIF Y FOB'!AM120/AI121)),"-")</f>
        <v>-</v>
      </c>
      <c r="BC121" s="282" t="str">
        <f t="shared" si="21"/>
        <v>-</v>
      </c>
      <c r="BD121" s="282"/>
      <c r="BE121" s="282">
        <v>1</v>
      </c>
      <c r="BF121" s="282">
        <f>+IF(OR(P121="EXPORTABLE",P121="AMBOS"),(1/((1-AD121)*(1-Y121-Z121)))*(('VALORES CIF Y FOB'!AU120/AI121)),"-")</f>
        <v>1.06451132</v>
      </c>
      <c r="BG121" s="282">
        <f t="shared" si="22"/>
        <v>1</v>
      </c>
      <c r="BH121" s="282"/>
      <c r="BI121" s="282">
        <v>1</v>
      </c>
      <c r="BJ121" s="282" t="str">
        <f>+IF(OR(P121="IMPORTABLE",P121="AMBOS"),(1/((1+AC121)*(1+AA121+Z121)*(1+W121+X121)))*('VALORES CIF Y FOB'!AQ120/AI121),"-")</f>
        <v>-</v>
      </c>
      <c r="BK121" s="282" t="str">
        <f t="shared" si="23"/>
        <v>-</v>
      </c>
      <c r="BL121" s="282"/>
      <c r="BM121" s="282">
        <v>1</v>
      </c>
      <c r="BN121" s="282">
        <f>+IF(OR(P121="EXPORTABLE",P121="AMBOS"),(1/((1-AD121)*(1-Y121-Z121)))*('VALORES CIF Y FOB'!AY120/AI121),"-")</f>
        <v>1.06451132</v>
      </c>
      <c r="BO121" s="203">
        <f t="shared" si="24"/>
        <v>1</v>
      </c>
      <c r="BP121" s="204"/>
      <c r="BQ121" s="205">
        <v>1</v>
      </c>
      <c r="BR121" s="285" t="str">
        <f t="shared" si="26"/>
        <v>-</v>
      </c>
      <c r="BS121" s="109"/>
    </row>
    <row r="122" spans="1:71" ht="18" x14ac:dyDescent="0.2">
      <c r="A122" s="188" t="str">
        <f>+'VALORES CIF Y FOB'!A121</f>
        <v>Servicios de manufactura</v>
      </c>
      <c r="B122" s="189" t="str">
        <f>+'VALORES CIF Y FOB'!B121</f>
        <v>NP116</v>
      </c>
      <c r="C122" s="190"/>
      <c r="D122" s="191">
        <f>+'VALORES CIF Y FOB'!D121</f>
        <v>-246946.34639065707</v>
      </c>
      <c r="E122" s="192">
        <f>+'VALORES CIF Y FOB'!E121</f>
        <v>0</v>
      </c>
      <c r="F122" s="192">
        <f>+'VALORES CIF Y FOB'!F121</f>
        <v>0</v>
      </c>
      <c r="G122" s="192">
        <f>+'VALORES CIF Y FOB'!G121</f>
        <v>0.99381249224659907</v>
      </c>
      <c r="H122" s="192">
        <f>+'VALORES CIF Y FOB'!H121</f>
        <v>0.99381249224659907</v>
      </c>
      <c r="I122" s="192">
        <f>+'VALORES CIF Y FOB'!I121</f>
        <v>0.99381249224659907</v>
      </c>
      <c r="J122" s="191" t="str">
        <f>+'VALORES CIF Y FOB'!J121</f>
        <v>EXPORTABLE</v>
      </c>
      <c r="K122" s="191" t="str">
        <f>+'VALORES CIF Y FOB'!K121</f>
        <v>Transable</v>
      </c>
      <c r="L122" s="191">
        <f>+'VALORES CIF Y FOB'!L121</f>
        <v>0</v>
      </c>
      <c r="M122" s="191" t="str">
        <f>+'VALORES CIF Y FOB'!M121</f>
        <v>Transable</v>
      </c>
      <c r="N122" s="191">
        <f>+'VALORES CIF Y FOB'!N121</f>
        <v>0</v>
      </c>
      <c r="O122" s="193" t="str">
        <f>+'VALORES CIF Y FOB'!O121</f>
        <v>Transable</v>
      </c>
      <c r="P122" s="194" t="str">
        <f>+'VALORES CIF Y FOB'!P121</f>
        <v>EXPORTABLE</v>
      </c>
      <c r="Q122" s="194">
        <f>+'VALORES CIF Y FOB'!Q121</f>
        <v>0</v>
      </c>
      <c r="R122" s="195">
        <f>+'VALORES CIF Y FOB'!R121</f>
        <v>0</v>
      </c>
      <c r="S122" s="195">
        <f>+'VALORES CIF Y FOB'!S121</f>
        <v>0</v>
      </c>
      <c r="T122" s="195">
        <f>+'VALORES CIF Y FOB'!T121</f>
        <v>0</v>
      </c>
      <c r="U122" s="195">
        <f>+'VALORES CIF Y FOB'!U121</f>
        <v>0</v>
      </c>
      <c r="V122" s="196"/>
      <c r="W122" s="197">
        <f>+'VALORES CIF Y FOB'!W121</f>
        <v>0</v>
      </c>
      <c r="X122" s="197">
        <f>+'VALORES CIF Y FOB'!X121</f>
        <v>0</v>
      </c>
      <c r="Y122" s="197">
        <f>+'VALORES CIF Y FOB'!Y121</f>
        <v>0</v>
      </c>
      <c r="Z122" s="197">
        <f>+'VALORES CIF Y FOB'!Z121</f>
        <v>0</v>
      </c>
      <c r="AA122" s="197">
        <f>+'VALORES CIF Y FOB'!AA121</f>
        <v>0</v>
      </c>
      <c r="AB122" s="195"/>
      <c r="AC122" s="197">
        <f>+'VALORES CIF Y FOB'!AC121</f>
        <v>0</v>
      </c>
      <c r="AD122" s="197">
        <f>+'VALORES CIF Y FOB'!AD121</f>
        <v>0</v>
      </c>
      <c r="AE122" s="197">
        <f>+'VALORES CIF Y FOB'!AE121</f>
        <v>0</v>
      </c>
      <c r="AF122" s="197">
        <f>+'VALORES CIF Y FOB'!AF121</f>
        <v>0</v>
      </c>
      <c r="AG122" s="196"/>
      <c r="AH122" s="198">
        <f t="shared" si="15"/>
        <v>1.06451132</v>
      </c>
      <c r="AI122" s="198">
        <f t="shared" si="16"/>
        <v>602.91999999999996</v>
      </c>
      <c r="AJ122" s="198">
        <f t="shared" si="17"/>
        <v>641.81516505439993</v>
      </c>
      <c r="AK122" s="199"/>
      <c r="AL122" s="200">
        <v>1</v>
      </c>
      <c r="AM122" s="281" t="str">
        <f>+IF(OR(P122="IMPORTABLE",P122="AMBOS"),((1/((1+AA122+Z122)*(1+W122+X122)))*(('VALORES CIF Y FOB'!BC121/AI122))),"-")</f>
        <v>-</v>
      </c>
      <c r="AN122" s="281">
        <f t="shared" si="18"/>
        <v>0</v>
      </c>
      <c r="AO122" s="281">
        <v>1</v>
      </c>
      <c r="AP122" s="281">
        <f>+IF(OR(P122="EXPORTABLE",P122="AMBOS"),(1/((1-Y122-Z122)))*(('VALORES CIF Y FOB'!BI121/AI122)),"-")</f>
        <v>1.06451132</v>
      </c>
      <c r="AQ122" s="281">
        <f t="shared" si="19"/>
        <v>0</v>
      </c>
      <c r="AR122" s="281">
        <v>1</v>
      </c>
      <c r="AS122" s="281" t="str">
        <f>+IF(OR(P122="IMPORTABLE",P122="AMBOS"),(1/((1+AC122)*(1+AA122+Z122)*(1+W122+X122)))*('VALORES CIF Y FOB'!BF121/AI122)*(1),"-")</f>
        <v>-</v>
      </c>
      <c r="AT122" s="281"/>
      <c r="AU122" s="281">
        <v>1</v>
      </c>
      <c r="AV122" s="281">
        <f>+IF(OR(P122="EXPORTABLE",P122="AMBOS"),(1/((1-AD122)*(1-Y122-Z122)))*('VALORES CIF Y FOB'!BL121/AI122)*(1),"-")</f>
        <v>1.06451132</v>
      </c>
      <c r="AW122" s="201"/>
      <c r="AX122" s="201">
        <v>1</v>
      </c>
      <c r="AY122" s="201" t="str">
        <f t="shared" si="25"/>
        <v>-</v>
      </c>
      <c r="AZ122" s="202">
        <f t="shared" si="20"/>
        <v>0</v>
      </c>
      <c r="BA122" s="203">
        <v>1</v>
      </c>
      <c r="BB122" s="282" t="str">
        <f>+IF(OR(P122="IMPORTABLE",P122="AMBOS"),(1/((1+AC122)*(1+AA122+Z122)*(1+W122+X122)))*(('VALORES CIF Y FOB'!AM121/AI122)),"-")</f>
        <v>-</v>
      </c>
      <c r="BC122" s="282" t="str">
        <f t="shared" si="21"/>
        <v>-</v>
      </c>
      <c r="BD122" s="282"/>
      <c r="BE122" s="282">
        <v>1</v>
      </c>
      <c r="BF122" s="282">
        <f>+IF(OR(P122="EXPORTABLE",P122="AMBOS"),(1/((1-AD122)*(1-Y122-Z122)))*(('VALORES CIF Y FOB'!AU121/AI122)),"-")</f>
        <v>1.06451132</v>
      </c>
      <c r="BG122" s="282">
        <f t="shared" si="22"/>
        <v>1</v>
      </c>
      <c r="BH122" s="282"/>
      <c r="BI122" s="282">
        <v>1</v>
      </c>
      <c r="BJ122" s="282" t="str">
        <f>+IF(OR(P122="IMPORTABLE",P122="AMBOS"),(1/((1+AC122)*(1+AA122+Z122)*(1+W122+X122)))*('VALORES CIF Y FOB'!AQ121/AI122),"-")</f>
        <v>-</v>
      </c>
      <c r="BK122" s="282" t="str">
        <f t="shared" si="23"/>
        <v>-</v>
      </c>
      <c r="BL122" s="282"/>
      <c r="BM122" s="282">
        <v>1</v>
      </c>
      <c r="BN122" s="282">
        <f>+IF(OR(P122="EXPORTABLE",P122="AMBOS"),(1/((1-AD122)*(1-Y122-Z122)))*('VALORES CIF Y FOB'!AY121/AI122),"-")</f>
        <v>1.06451132</v>
      </c>
      <c r="BO122" s="203">
        <f t="shared" si="24"/>
        <v>1</v>
      </c>
      <c r="BP122" s="204"/>
      <c r="BQ122" s="205">
        <v>1</v>
      </c>
      <c r="BR122" s="285" t="str">
        <f t="shared" si="26"/>
        <v>-</v>
      </c>
      <c r="BS122" s="109"/>
    </row>
    <row r="123" spans="1:71" ht="18" x14ac:dyDescent="0.2">
      <c r="A123" s="188" t="str">
        <f>+'VALORES CIF Y FOB'!A122</f>
        <v>Energía eléctrica, gas, vapor y aire acondicionado</v>
      </c>
      <c r="B123" s="189" t="str">
        <f>+'VALORES CIF Y FOB'!B122</f>
        <v>NP117</v>
      </c>
      <c r="C123" s="190"/>
      <c r="D123" s="191">
        <f>+'VALORES CIF Y FOB'!D122</f>
        <v>-285.51736736522662</v>
      </c>
      <c r="E123" s="192">
        <f>+'VALORES CIF Y FOB'!E122</f>
        <v>4.2498922162822333E-3</v>
      </c>
      <c r="F123" s="192">
        <f>+'VALORES CIF Y FOB'!F122</f>
        <v>2.0298796429127678E-3</v>
      </c>
      <c r="G123" s="192">
        <f>+'VALORES CIF Y FOB'!G122</f>
        <v>4.6833222583818898E-3</v>
      </c>
      <c r="H123" s="192">
        <f>+'VALORES CIF Y FOB'!H122</f>
        <v>4.7033108224369203E-3</v>
      </c>
      <c r="I123" s="192">
        <f>+'VALORES CIF Y FOB'!I122</f>
        <v>4.3343004209965666E-4</v>
      </c>
      <c r="J123" s="191" t="str">
        <f>+'VALORES CIF Y FOB'!J122</f>
        <v>AMBOS</v>
      </c>
      <c r="K123" s="191" t="str">
        <f>+'VALORES CIF Y FOB'!K122</f>
        <v>No transable</v>
      </c>
      <c r="L123" s="191">
        <f>+'VALORES CIF Y FOB'!L122</f>
        <v>1</v>
      </c>
      <c r="M123" s="191" t="str">
        <f>+'VALORES CIF Y FOB'!M122</f>
        <v>Transable</v>
      </c>
      <c r="N123" s="191">
        <f>+'VALORES CIF Y FOB'!N122</f>
        <v>1</v>
      </c>
      <c r="O123" s="193" t="str">
        <f>+'VALORES CIF Y FOB'!O122</f>
        <v>No Transable</v>
      </c>
      <c r="P123" s="194" t="str">
        <f>+'VALORES CIF Y FOB'!P122</f>
        <v>No Transable</v>
      </c>
      <c r="Q123" s="194">
        <f>+'VALORES CIF Y FOB'!Q122</f>
        <v>1</v>
      </c>
      <c r="R123" s="195">
        <f>+'VALORES CIF Y FOB'!R122</f>
        <v>4.2498922162822333E-3</v>
      </c>
      <c r="S123" s="195">
        <f>+'VALORES CIF Y FOB'!S122</f>
        <v>2.0298796429127678E-3</v>
      </c>
      <c r="T123" s="195">
        <f>+'VALORES CIF Y FOB'!T122</f>
        <v>4.7033108224369203E-3</v>
      </c>
      <c r="U123" s="195">
        <f>+'VALORES CIF Y FOB'!U122</f>
        <v>-4.3343004209965666E-4</v>
      </c>
      <c r="V123" s="196"/>
      <c r="W123" s="197">
        <f>+'VALORES CIF Y FOB'!W122</f>
        <v>0</v>
      </c>
      <c r="X123" s="197">
        <f>+'VALORES CIF Y FOB'!X122</f>
        <v>6.04124890898248E-2</v>
      </c>
      <c r="Y123" s="197">
        <f>+'VALORES CIF Y FOB'!Y122</f>
        <v>0</v>
      </c>
      <c r="Z123" s="197">
        <f>+'VALORES CIF Y FOB'!Z122</f>
        <v>0</v>
      </c>
      <c r="AA123" s="197">
        <f>+'VALORES CIF Y FOB'!AA122</f>
        <v>1.6484319300445987E-4</v>
      </c>
      <c r="AB123" s="195"/>
      <c r="AC123" s="197">
        <f>+'VALORES CIF Y FOB'!AC122</f>
        <v>0</v>
      </c>
      <c r="AD123" s="197">
        <f>+'VALORES CIF Y FOB'!AD122</f>
        <v>0</v>
      </c>
      <c r="AE123" s="197">
        <f>+'VALORES CIF Y FOB'!AE122</f>
        <v>0</v>
      </c>
      <c r="AF123" s="197">
        <f>+'VALORES CIF Y FOB'!AF122</f>
        <v>0</v>
      </c>
      <c r="AG123" s="196"/>
      <c r="AH123" s="198">
        <f t="shared" si="15"/>
        <v>1.06451132</v>
      </c>
      <c r="AI123" s="198">
        <f t="shared" si="16"/>
        <v>602.91999999999996</v>
      </c>
      <c r="AJ123" s="198">
        <f t="shared" si="17"/>
        <v>641.81516505439993</v>
      </c>
      <c r="AK123" s="199"/>
      <c r="AL123" s="200">
        <v>1</v>
      </c>
      <c r="AM123" s="281" t="str">
        <f>+IF(OR(P123="IMPORTABLE",P123="AMBOS"),((1/((1+AA123+Z123)*(1+W123+X123)))*(('VALORES CIF Y FOB'!BC122/AI123))),"-")</f>
        <v>-</v>
      </c>
      <c r="AN123" s="281">
        <f t="shared" si="18"/>
        <v>0</v>
      </c>
      <c r="AO123" s="281">
        <v>1</v>
      </c>
      <c r="AP123" s="281" t="str">
        <f>+IF(OR(P123="EXPORTABLE",P123="AMBOS"),(1/((1-Y123-Z123)))*(('VALORES CIF Y FOB'!BI122/AI123)),"-")</f>
        <v>-</v>
      </c>
      <c r="AQ123" s="281">
        <f t="shared" si="19"/>
        <v>0</v>
      </c>
      <c r="AR123" s="281">
        <v>1</v>
      </c>
      <c r="AS123" s="281" t="str">
        <f>+IF(OR(P123="IMPORTABLE",P123="AMBOS"),(1/((1+AC123)*(1+AA123+Z123)*(1+W123+X123)))*('VALORES CIF Y FOB'!BF122/AI123)*(1),"-")</f>
        <v>-</v>
      </c>
      <c r="AT123" s="281"/>
      <c r="AU123" s="281">
        <v>1</v>
      </c>
      <c r="AV123" s="281" t="str">
        <f>+IF(OR(P123="EXPORTABLE",P123="AMBOS"),(1/((1-AD123)*(1-Y123-Z123)))*('VALORES CIF Y FOB'!BL122/AI123)*(1),"-")</f>
        <v>-</v>
      </c>
      <c r="AW123" s="201"/>
      <c r="AX123" s="201">
        <v>1</v>
      </c>
      <c r="AY123" s="201">
        <f t="shared" si="25"/>
        <v>0.94302925539694638</v>
      </c>
      <c r="AZ123" s="202">
        <f t="shared" si="20"/>
        <v>0</v>
      </c>
      <c r="BA123" s="203">
        <v>1</v>
      </c>
      <c r="BB123" s="282" t="str">
        <f>+IF(OR(P123="IMPORTABLE",P123="AMBOS"),(1/((1+AC123)*(1+AA123+Z123)*(1+W123+X123)))*(('VALORES CIF Y FOB'!AM122/AI123)),"-")</f>
        <v>-</v>
      </c>
      <c r="BC123" s="282" t="str">
        <f t="shared" si="21"/>
        <v>-</v>
      </c>
      <c r="BD123" s="282"/>
      <c r="BE123" s="282">
        <v>1</v>
      </c>
      <c r="BF123" s="282" t="str">
        <f>+IF(OR(P123="EXPORTABLE",P123="AMBOS"),(1/((1-AD123)*(1-Y123-Z123)))*(('VALORES CIF Y FOB'!AU122/AI123)),"-")</f>
        <v>-</v>
      </c>
      <c r="BG123" s="282" t="str">
        <f t="shared" si="22"/>
        <v>-</v>
      </c>
      <c r="BH123" s="282"/>
      <c r="BI123" s="282">
        <v>1</v>
      </c>
      <c r="BJ123" s="282" t="str">
        <f>+IF(OR(P123="IMPORTABLE",P123="AMBOS"),(1/((1+AC123)*(1+AA123+Z123)*(1+W123+X123)))*('VALORES CIF Y FOB'!AQ122/AI123),"-")</f>
        <v>-</v>
      </c>
      <c r="BK123" s="282" t="str">
        <f t="shared" si="23"/>
        <v>-</v>
      </c>
      <c r="BL123" s="282"/>
      <c r="BM123" s="282">
        <v>1</v>
      </c>
      <c r="BN123" s="282" t="str">
        <f>+IF(OR(P123="EXPORTABLE",P123="AMBOS"),(1/((1-AD123)*(1-Y123-Z123)))*('VALORES CIF Y FOB'!AY122/AI123),"-")</f>
        <v>-</v>
      </c>
      <c r="BO123" s="203" t="str">
        <f t="shared" si="24"/>
        <v>-</v>
      </c>
      <c r="BP123" s="204"/>
      <c r="BQ123" s="205">
        <v>1</v>
      </c>
      <c r="BR123" s="285">
        <f t="shared" si="26"/>
        <v>0.94302925539694638</v>
      </c>
      <c r="BS123" s="109"/>
    </row>
    <row r="124" spans="1:71" ht="18" x14ac:dyDescent="0.2">
      <c r="A124" s="188" t="str">
        <f>+'VALORES CIF Y FOB'!A123</f>
        <v>Agua potable y alcantarillado</v>
      </c>
      <c r="B124" s="189" t="str">
        <f>+'VALORES CIF Y FOB'!B123</f>
        <v>NP118</v>
      </c>
      <c r="C124" s="190"/>
      <c r="D124" s="191">
        <f>+'VALORES CIF Y FOB'!D123</f>
        <v>0</v>
      </c>
      <c r="E124" s="192">
        <f>+'VALORES CIF Y FOB'!E123</f>
        <v>0</v>
      </c>
      <c r="F124" s="192">
        <f>+'VALORES CIF Y FOB'!F123</f>
        <v>0</v>
      </c>
      <c r="G124" s="192">
        <f>+'VALORES CIF Y FOB'!G123</f>
        <v>0</v>
      </c>
      <c r="H124" s="192">
        <f>+'VALORES CIF Y FOB'!H123</f>
        <v>0</v>
      </c>
      <c r="I124" s="192">
        <f>+'VALORES CIF Y FOB'!I123</f>
        <v>0</v>
      </c>
      <c r="J124" s="191" t="str">
        <f>+'VALORES CIF Y FOB'!J123</f>
        <v>AMBOS</v>
      </c>
      <c r="K124" s="191" t="str">
        <f>+'VALORES CIF Y FOB'!K123</f>
        <v>No transable</v>
      </c>
      <c r="L124" s="191">
        <f>+'VALORES CIF Y FOB'!L123</f>
        <v>1</v>
      </c>
      <c r="M124" s="191" t="str">
        <f>+'VALORES CIF Y FOB'!M123</f>
        <v>Transable</v>
      </c>
      <c r="N124" s="191">
        <f>+'VALORES CIF Y FOB'!N123</f>
        <v>1</v>
      </c>
      <c r="O124" s="193" t="str">
        <f>+'VALORES CIF Y FOB'!O123</f>
        <v>No Transable</v>
      </c>
      <c r="P124" s="194" t="str">
        <f>+'VALORES CIF Y FOB'!P123</f>
        <v>No Transable</v>
      </c>
      <c r="Q124" s="194">
        <f>+'VALORES CIF Y FOB'!Q123</f>
        <v>1</v>
      </c>
      <c r="R124" s="195">
        <f>+'VALORES CIF Y FOB'!R123</f>
        <v>0</v>
      </c>
      <c r="S124" s="195">
        <f>+'VALORES CIF Y FOB'!S123</f>
        <v>0</v>
      </c>
      <c r="T124" s="195">
        <f>+'VALORES CIF Y FOB'!T123</f>
        <v>0</v>
      </c>
      <c r="U124" s="195">
        <f>+'VALORES CIF Y FOB'!U123</f>
        <v>0</v>
      </c>
      <c r="V124" s="196"/>
      <c r="W124" s="197">
        <f>+'VALORES CIF Y FOB'!W123</f>
        <v>0</v>
      </c>
      <c r="X124" s="197">
        <f>+'VALORES CIF Y FOB'!X123</f>
        <v>8.5668589475915483E-4</v>
      </c>
      <c r="Y124" s="197">
        <f>+'VALORES CIF Y FOB'!Y123</f>
        <v>0</v>
      </c>
      <c r="Z124" s="197">
        <f>+'VALORES CIF Y FOB'!Z123</f>
        <v>0</v>
      </c>
      <c r="AA124" s="197">
        <f>+'VALORES CIF Y FOB'!AA123</f>
        <v>0</v>
      </c>
      <c r="AB124" s="195"/>
      <c r="AC124" s="197">
        <f>+'VALORES CIF Y FOB'!AC123</f>
        <v>0</v>
      </c>
      <c r="AD124" s="197">
        <f>+'VALORES CIF Y FOB'!AD123</f>
        <v>0</v>
      </c>
      <c r="AE124" s="197">
        <f>+'VALORES CIF Y FOB'!AE123</f>
        <v>0</v>
      </c>
      <c r="AF124" s="197">
        <f>+'VALORES CIF Y FOB'!AF123</f>
        <v>0</v>
      </c>
      <c r="AG124" s="196"/>
      <c r="AH124" s="198">
        <f t="shared" si="15"/>
        <v>1.06451132</v>
      </c>
      <c r="AI124" s="198">
        <f t="shared" si="16"/>
        <v>602.91999999999996</v>
      </c>
      <c r="AJ124" s="198">
        <f t="shared" si="17"/>
        <v>641.81516505439993</v>
      </c>
      <c r="AK124" s="199"/>
      <c r="AL124" s="200">
        <v>1</v>
      </c>
      <c r="AM124" s="281" t="str">
        <f>+IF(OR(P124="IMPORTABLE",P124="AMBOS"),((1/((1+AA124+Z124)*(1+W124+X124)))*(('VALORES CIF Y FOB'!BC123/AI124))),"-")</f>
        <v>-</v>
      </c>
      <c r="AN124" s="281">
        <f t="shared" si="18"/>
        <v>0</v>
      </c>
      <c r="AO124" s="281">
        <v>1</v>
      </c>
      <c r="AP124" s="281" t="str">
        <f>+IF(OR(P124="EXPORTABLE",P124="AMBOS"),(1/((1-Y124-Z124)))*(('VALORES CIF Y FOB'!BI123/AI124)),"-")</f>
        <v>-</v>
      </c>
      <c r="AQ124" s="281">
        <f t="shared" si="19"/>
        <v>0</v>
      </c>
      <c r="AR124" s="281">
        <v>1</v>
      </c>
      <c r="AS124" s="281" t="str">
        <f>+IF(OR(P124="IMPORTABLE",P124="AMBOS"),(1/((1+AC124)*(1+AA124+Z124)*(1+W124+X124)))*('VALORES CIF Y FOB'!BF123/AI124)*(1),"-")</f>
        <v>-</v>
      </c>
      <c r="AT124" s="281"/>
      <c r="AU124" s="281">
        <v>1</v>
      </c>
      <c r="AV124" s="281" t="str">
        <f>+IF(OR(P124="EXPORTABLE",P124="AMBOS"),(1/((1-AD124)*(1-Y124-Z124)))*('VALORES CIF Y FOB'!BL123/AI124)*(1),"-")</f>
        <v>-</v>
      </c>
      <c r="AW124" s="201"/>
      <c r="AX124" s="201">
        <v>1</v>
      </c>
      <c r="AY124" s="201">
        <f t="shared" si="25"/>
        <v>0.9991440473877703</v>
      </c>
      <c r="AZ124" s="202">
        <f t="shared" si="20"/>
        <v>0</v>
      </c>
      <c r="BA124" s="203">
        <v>1</v>
      </c>
      <c r="BB124" s="282" t="str">
        <f>+IF(OR(P124="IMPORTABLE",P124="AMBOS"),(1/((1+AC124)*(1+AA124+Z124)*(1+W124+X124)))*(('VALORES CIF Y FOB'!AM123/AI124)),"-")</f>
        <v>-</v>
      </c>
      <c r="BC124" s="282" t="str">
        <f t="shared" si="21"/>
        <v>-</v>
      </c>
      <c r="BD124" s="282"/>
      <c r="BE124" s="282">
        <v>1</v>
      </c>
      <c r="BF124" s="282" t="str">
        <f>+IF(OR(P124="EXPORTABLE",P124="AMBOS"),(1/((1-AD124)*(1-Y124-Z124)))*(('VALORES CIF Y FOB'!AU123/AI124)),"-")</f>
        <v>-</v>
      </c>
      <c r="BG124" s="282" t="str">
        <f t="shared" si="22"/>
        <v>-</v>
      </c>
      <c r="BH124" s="282"/>
      <c r="BI124" s="282">
        <v>1</v>
      </c>
      <c r="BJ124" s="282" t="str">
        <f>+IF(OR(P124="IMPORTABLE",P124="AMBOS"),(1/((1+AC124)*(1+AA124+Z124)*(1+W124+X124)))*('VALORES CIF Y FOB'!AQ123/AI124),"-")</f>
        <v>-</v>
      </c>
      <c r="BK124" s="282" t="str">
        <f t="shared" si="23"/>
        <v>-</v>
      </c>
      <c r="BL124" s="282"/>
      <c r="BM124" s="282">
        <v>1</v>
      </c>
      <c r="BN124" s="282" t="str">
        <f>+IF(OR(P124="EXPORTABLE",P124="AMBOS"),(1/((1-AD124)*(1-Y124-Z124)))*('VALORES CIF Y FOB'!AY123/AI124),"-")</f>
        <v>-</v>
      </c>
      <c r="BO124" s="203" t="str">
        <f t="shared" si="24"/>
        <v>-</v>
      </c>
      <c r="BP124" s="204"/>
      <c r="BQ124" s="205">
        <v>1</v>
      </c>
      <c r="BR124" s="285">
        <f t="shared" si="26"/>
        <v>0.9991440473877703</v>
      </c>
      <c r="BS124" s="109"/>
    </row>
    <row r="125" spans="1:71" ht="18" x14ac:dyDescent="0.2">
      <c r="A125" s="188" t="str">
        <f>+'VALORES CIF Y FOB'!A124</f>
        <v>Servicio de recogida, tratamiento y eliminación de desechos</v>
      </c>
      <c r="B125" s="189" t="str">
        <f>+'VALORES CIF Y FOB'!B124</f>
        <v>NP119</v>
      </c>
      <c r="C125" s="190"/>
      <c r="D125" s="191">
        <f>+'VALORES CIF Y FOB'!D124</f>
        <v>0</v>
      </c>
      <c r="E125" s="192">
        <f>+'VALORES CIF Y FOB'!E124</f>
        <v>0</v>
      </c>
      <c r="F125" s="192">
        <f>+'VALORES CIF Y FOB'!F124</f>
        <v>0</v>
      </c>
      <c r="G125" s="192">
        <f>+'VALORES CIF Y FOB'!G124</f>
        <v>0</v>
      </c>
      <c r="H125" s="192">
        <f>+'VALORES CIF Y FOB'!H124</f>
        <v>0</v>
      </c>
      <c r="I125" s="192">
        <f>+'VALORES CIF Y FOB'!I124</f>
        <v>0</v>
      </c>
      <c r="J125" s="191" t="str">
        <f>+'VALORES CIF Y FOB'!J124</f>
        <v>AMBOS</v>
      </c>
      <c r="K125" s="191" t="str">
        <f>+'VALORES CIF Y FOB'!K124</f>
        <v>No transable</v>
      </c>
      <c r="L125" s="191">
        <f>+'VALORES CIF Y FOB'!L124</f>
        <v>1</v>
      </c>
      <c r="M125" s="191" t="str">
        <f>+'VALORES CIF Y FOB'!M124</f>
        <v>Transable</v>
      </c>
      <c r="N125" s="191">
        <f>+'VALORES CIF Y FOB'!N124</f>
        <v>1</v>
      </c>
      <c r="O125" s="193" t="str">
        <f>+'VALORES CIF Y FOB'!O124</f>
        <v>No Transable</v>
      </c>
      <c r="P125" s="194" t="str">
        <f>+'VALORES CIF Y FOB'!P124</f>
        <v>No Transable</v>
      </c>
      <c r="Q125" s="194">
        <f>+'VALORES CIF Y FOB'!Q124</f>
        <v>1</v>
      </c>
      <c r="R125" s="195">
        <f>+'VALORES CIF Y FOB'!R124</f>
        <v>0</v>
      </c>
      <c r="S125" s="195">
        <f>+'VALORES CIF Y FOB'!S124</f>
        <v>0</v>
      </c>
      <c r="T125" s="195">
        <f>+'VALORES CIF Y FOB'!T124</f>
        <v>0</v>
      </c>
      <c r="U125" s="195">
        <f>+'VALORES CIF Y FOB'!U124</f>
        <v>0</v>
      </c>
      <c r="V125" s="196"/>
      <c r="W125" s="197">
        <f>+'VALORES CIF Y FOB'!W124</f>
        <v>0</v>
      </c>
      <c r="X125" s="197">
        <f>+'VALORES CIF Y FOB'!X124</f>
        <v>0</v>
      </c>
      <c r="Y125" s="197">
        <f>+'VALORES CIF Y FOB'!Y124</f>
        <v>0</v>
      </c>
      <c r="Z125" s="197">
        <f>+'VALORES CIF Y FOB'!Z124</f>
        <v>0</v>
      </c>
      <c r="AA125" s="197">
        <f>+'VALORES CIF Y FOB'!AA124</f>
        <v>0</v>
      </c>
      <c r="AB125" s="195"/>
      <c r="AC125" s="197">
        <f>+'VALORES CIF Y FOB'!AC124</f>
        <v>0</v>
      </c>
      <c r="AD125" s="197">
        <f>+'VALORES CIF Y FOB'!AD124</f>
        <v>0</v>
      </c>
      <c r="AE125" s="197">
        <f>+'VALORES CIF Y FOB'!AE124</f>
        <v>0</v>
      </c>
      <c r="AF125" s="197">
        <f>+'VALORES CIF Y FOB'!AF124</f>
        <v>0</v>
      </c>
      <c r="AG125" s="196"/>
      <c r="AH125" s="198">
        <f t="shared" si="15"/>
        <v>1.06451132</v>
      </c>
      <c r="AI125" s="198">
        <f t="shared" si="16"/>
        <v>602.91999999999996</v>
      </c>
      <c r="AJ125" s="198">
        <f t="shared" si="17"/>
        <v>641.81516505439993</v>
      </c>
      <c r="AK125" s="199"/>
      <c r="AL125" s="200">
        <v>1</v>
      </c>
      <c r="AM125" s="281" t="str">
        <f>+IF(OR(P125="IMPORTABLE",P125="AMBOS"),((1/((1+AA125+Z125)*(1+W125+X125)))*(('VALORES CIF Y FOB'!BC124/AI125))),"-")</f>
        <v>-</v>
      </c>
      <c r="AN125" s="281">
        <f t="shared" si="18"/>
        <v>0</v>
      </c>
      <c r="AO125" s="281">
        <v>1</v>
      </c>
      <c r="AP125" s="281" t="str">
        <f>+IF(OR(P125="EXPORTABLE",P125="AMBOS"),(1/((1-Y125-Z125)))*(('VALORES CIF Y FOB'!BI124/AI125)),"-")</f>
        <v>-</v>
      </c>
      <c r="AQ125" s="281">
        <f t="shared" si="19"/>
        <v>0</v>
      </c>
      <c r="AR125" s="281">
        <v>1</v>
      </c>
      <c r="AS125" s="281" t="str">
        <f>+IF(OR(P125="IMPORTABLE",P125="AMBOS"),(1/((1+AC125)*(1+AA125+Z125)*(1+W125+X125)))*('VALORES CIF Y FOB'!BF124/AI125)*(1),"-")</f>
        <v>-</v>
      </c>
      <c r="AT125" s="281"/>
      <c r="AU125" s="281">
        <v>1</v>
      </c>
      <c r="AV125" s="281" t="str">
        <f>+IF(OR(P125="EXPORTABLE",P125="AMBOS"),(1/((1-AD125)*(1-Y125-Z125)))*('VALORES CIF Y FOB'!BL124/AI125)*(1),"-")</f>
        <v>-</v>
      </c>
      <c r="AW125" s="201"/>
      <c r="AX125" s="201">
        <v>1</v>
      </c>
      <c r="AY125" s="201">
        <f t="shared" si="25"/>
        <v>1</v>
      </c>
      <c r="AZ125" s="202">
        <f t="shared" si="20"/>
        <v>1</v>
      </c>
      <c r="BA125" s="203">
        <v>1</v>
      </c>
      <c r="BB125" s="282" t="str">
        <f>+IF(OR(P125="IMPORTABLE",P125="AMBOS"),(1/((1+AC125)*(1+AA125+Z125)*(1+W125+X125)))*(('VALORES CIF Y FOB'!AM124/AI125)),"-")</f>
        <v>-</v>
      </c>
      <c r="BC125" s="282" t="str">
        <f t="shared" si="21"/>
        <v>-</v>
      </c>
      <c r="BD125" s="282"/>
      <c r="BE125" s="282">
        <v>1</v>
      </c>
      <c r="BF125" s="282" t="str">
        <f>+IF(OR(P125="EXPORTABLE",P125="AMBOS"),(1/((1-AD125)*(1-Y125-Z125)))*(('VALORES CIF Y FOB'!AU124/AI125)),"-")</f>
        <v>-</v>
      </c>
      <c r="BG125" s="282" t="str">
        <f t="shared" si="22"/>
        <v>-</v>
      </c>
      <c r="BH125" s="282"/>
      <c r="BI125" s="282">
        <v>1</v>
      </c>
      <c r="BJ125" s="282" t="str">
        <f>+IF(OR(P125="IMPORTABLE",P125="AMBOS"),(1/((1+AC125)*(1+AA125+Z125)*(1+W125+X125)))*('VALORES CIF Y FOB'!AQ124/AI125),"-")</f>
        <v>-</v>
      </c>
      <c r="BK125" s="282" t="str">
        <f t="shared" si="23"/>
        <v>-</v>
      </c>
      <c r="BL125" s="282"/>
      <c r="BM125" s="282">
        <v>1</v>
      </c>
      <c r="BN125" s="282" t="str">
        <f>+IF(OR(P125="EXPORTABLE",P125="AMBOS"),(1/((1-AD125)*(1-Y125-Z125)))*('VALORES CIF Y FOB'!AY124/AI125),"-")</f>
        <v>-</v>
      </c>
      <c r="BO125" s="203" t="str">
        <f t="shared" si="24"/>
        <v>-</v>
      </c>
      <c r="BP125" s="204"/>
      <c r="BQ125" s="205">
        <v>1</v>
      </c>
      <c r="BR125" s="285">
        <f t="shared" si="26"/>
        <v>1</v>
      </c>
      <c r="BS125" s="109"/>
    </row>
    <row r="126" spans="1:71" ht="18" x14ac:dyDescent="0.2">
      <c r="A126" s="188" t="str">
        <f>+'VALORES CIF Y FOB'!A125</f>
        <v>Servicios de protección del medio ambiente</v>
      </c>
      <c r="B126" s="189" t="str">
        <f>+'VALORES CIF Y FOB'!B125</f>
        <v>NP120</v>
      </c>
      <c r="C126" s="190"/>
      <c r="D126" s="191">
        <f>+'VALORES CIF Y FOB'!D125</f>
        <v>0</v>
      </c>
      <c r="E126" s="192">
        <f>+'VALORES CIF Y FOB'!E125</f>
        <v>0</v>
      </c>
      <c r="F126" s="192">
        <f>+'VALORES CIF Y FOB'!F125</f>
        <v>0</v>
      </c>
      <c r="G126" s="192">
        <f>+'VALORES CIF Y FOB'!G125</f>
        <v>0</v>
      </c>
      <c r="H126" s="192">
        <f>+'VALORES CIF Y FOB'!H125</f>
        <v>0</v>
      </c>
      <c r="I126" s="192">
        <f>+'VALORES CIF Y FOB'!I125</f>
        <v>0</v>
      </c>
      <c r="J126" s="191" t="str">
        <f>+'VALORES CIF Y FOB'!J125</f>
        <v>AMBOS</v>
      </c>
      <c r="K126" s="191" t="str">
        <f>+'VALORES CIF Y FOB'!K125</f>
        <v>No transable</v>
      </c>
      <c r="L126" s="191">
        <f>+'VALORES CIF Y FOB'!L125</f>
        <v>1</v>
      </c>
      <c r="M126" s="191" t="str">
        <f>+'VALORES CIF Y FOB'!M125</f>
        <v>Transable</v>
      </c>
      <c r="N126" s="191">
        <f>+'VALORES CIF Y FOB'!N125</f>
        <v>1</v>
      </c>
      <c r="O126" s="193" t="str">
        <f>+'VALORES CIF Y FOB'!O125</f>
        <v>No Transable</v>
      </c>
      <c r="P126" s="194" t="str">
        <f>+'VALORES CIF Y FOB'!P125</f>
        <v>No Transable</v>
      </c>
      <c r="Q126" s="194">
        <f>+'VALORES CIF Y FOB'!Q125</f>
        <v>1</v>
      </c>
      <c r="R126" s="195">
        <f>+'VALORES CIF Y FOB'!R125</f>
        <v>0</v>
      </c>
      <c r="S126" s="195">
        <f>+'VALORES CIF Y FOB'!S125</f>
        <v>0</v>
      </c>
      <c r="T126" s="195">
        <f>+'VALORES CIF Y FOB'!T125</f>
        <v>0</v>
      </c>
      <c r="U126" s="195">
        <f>+'VALORES CIF Y FOB'!U125</f>
        <v>0</v>
      </c>
      <c r="V126" s="196"/>
      <c r="W126" s="197">
        <f>+'VALORES CIF Y FOB'!W125</f>
        <v>0</v>
      </c>
      <c r="X126" s="197">
        <f>+'VALORES CIF Y FOB'!X125</f>
        <v>0</v>
      </c>
      <c r="Y126" s="197">
        <f>+'VALORES CIF Y FOB'!Y125</f>
        <v>0</v>
      </c>
      <c r="Z126" s="197">
        <f>+'VALORES CIF Y FOB'!Z125</f>
        <v>0</v>
      </c>
      <c r="AA126" s="197">
        <f>+'VALORES CIF Y FOB'!AA125</f>
        <v>0</v>
      </c>
      <c r="AB126" s="195"/>
      <c r="AC126" s="197">
        <f>+'VALORES CIF Y FOB'!AC125</f>
        <v>0</v>
      </c>
      <c r="AD126" s="197">
        <f>+'VALORES CIF Y FOB'!AD125</f>
        <v>0</v>
      </c>
      <c r="AE126" s="197">
        <f>+'VALORES CIF Y FOB'!AE125</f>
        <v>0</v>
      </c>
      <c r="AF126" s="197">
        <f>+'VALORES CIF Y FOB'!AF125</f>
        <v>0</v>
      </c>
      <c r="AG126" s="196"/>
      <c r="AH126" s="198">
        <f t="shared" si="15"/>
        <v>1.06451132</v>
      </c>
      <c r="AI126" s="198">
        <f t="shared" si="16"/>
        <v>602.91999999999996</v>
      </c>
      <c r="AJ126" s="198">
        <f t="shared" si="17"/>
        <v>641.81516505439993</v>
      </c>
      <c r="AK126" s="199"/>
      <c r="AL126" s="200">
        <v>1</v>
      </c>
      <c r="AM126" s="281" t="str">
        <f>+IF(OR(P126="IMPORTABLE",P126="AMBOS"),((1/((1+AA126+Z126)*(1+W126+X126)))*(('VALORES CIF Y FOB'!BC125/AI126))),"-")</f>
        <v>-</v>
      </c>
      <c r="AN126" s="281">
        <f t="shared" si="18"/>
        <v>0</v>
      </c>
      <c r="AO126" s="281">
        <v>1</v>
      </c>
      <c r="AP126" s="281" t="str">
        <f>+IF(OR(P126="EXPORTABLE",P126="AMBOS"),(1/((1-Y126-Z126)))*(('VALORES CIF Y FOB'!BI125/AI126)),"-")</f>
        <v>-</v>
      </c>
      <c r="AQ126" s="281">
        <f t="shared" si="19"/>
        <v>0</v>
      </c>
      <c r="AR126" s="281">
        <v>1</v>
      </c>
      <c r="AS126" s="281" t="str">
        <f>+IF(OR(P126="IMPORTABLE",P126="AMBOS"),(1/((1+AC126)*(1+AA126+Z126)*(1+W126+X126)))*('VALORES CIF Y FOB'!BF125/AI126)*(1),"-")</f>
        <v>-</v>
      </c>
      <c r="AT126" s="281"/>
      <c r="AU126" s="281">
        <v>1</v>
      </c>
      <c r="AV126" s="281" t="str">
        <f>+IF(OR(P126="EXPORTABLE",P126="AMBOS"),(1/((1-AD126)*(1-Y126-Z126)))*('VALORES CIF Y FOB'!BL125/AI126)*(1),"-")</f>
        <v>-</v>
      </c>
      <c r="AW126" s="201"/>
      <c r="AX126" s="201">
        <v>1</v>
      </c>
      <c r="AY126" s="201">
        <f t="shared" si="25"/>
        <v>1</v>
      </c>
      <c r="AZ126" s="202">
        <f t="shared" si="20"/>
        <v>1</v>
      </c>
      <c r="BA126" s="203">
        <v>1</v>
      </c>
      <c r="BB126" s="282" t="str">
        <f>+IF(OR(P126="IMPORTABLE",P126="AMBOS"),(1/((1+AC126)*(1+AA126+Z126)*(1+W126+X126)))*(('VALORES CIF Y FOB'!AM125/AI126)),"-")</f>
        <v>-</v>
      </c>
      <c r="BC126" s="282" t="str">
        <f t="shared" si="21"/>
        <v>-</v>
      </c>
      <c r="BD126" s="282"/>
      <c r="BE126" s="282">
        <v>1</v>
      </c>
      <c r="BF126" s="282" t="str">
        <f>+IF(OR(P126="EXPORTABLE",P126="AMBOS"),(1/((1-AD126)*(1-Y126-Z126)))*(('VALORES CIF Y FOB'!AU125/AI126)),"-")</f>
        <v>-</v>
      </c>
      <c r="BG126" s="282" t="str">
        <f t="shared" si="22"/>
        <v>-</v>
      </c>
      <c r="BH126" s="282"/>
      <c r="BI126" s="282">
        <v>1</v>
      </c>
      <c r="BJ126" s="282" t="str">
        <f>+IF(OR(P126="IMPORTABLE",P126="AMBOS"),(1/((1+AC126)*(1+AA126+Z126)*(1+W126+X126)))*('VALORES CIF Y FOB'!AQ125/AI126),"-")</f>
        <v>-</v>
      </c>
      <c r="BK126" s="282" t="str">
        <f t="shared" si="23"/>
        <v>-</v>
      </c>
      <c r="BL126" s="282"/>
      <c r="BM126" s="282">
        <v>1</v>
      </c>
      <c r="BN126" s="282" t="str">
        <f>+IF(OR(P126="EXPORTABLE",P126="AMBOS"),(1/((1-AD126)*(1-Y126-Z126)))*('VALORES CIF Y FOB'!AY125/AI126),"-")</f>
        <v>-</v>
      </c>
      <c r="BO126" s="203" t="str">
        <f t="shared" si="24"/>
        <v>-</v>
      </c>
      <c r="BP126" s="204"/>
      <c r="BQ126" s="205">
        <v>1</v>
      </c>
      <c r="BR126" s="285">
        <f t="shared" si="26"/>
        <v>1</v>
      </c>
      <c r="BS126" s="109"/>
    </row>
    <row r="127" spans="1:71" ht="18" x14ac:dyDescent="0.2">
      <c r="A127" s="188" t="str">
        <f>+'VALORES CIF Y FOB'!A126</f>
        <v>Edificaciones residenciales</v>
      </c>
      <c r="B127" s="189" t="str">
        <f>+'VALORES CIF Y FOB'!B126</f>
        <v>NP121</v>
      </c>
      <c r="C127" s="190"/>
      <c r="D127" s="191">
        <f>+'VALORES CIF Y FOB'!D126</f>
        <v>0</v>
      </c>
      <c r="E127" s="192">
        <f>+'VALORES CIF Y FOB'!E126</f>
        <v>0</v>
      </c>
      <c r="F127" s="192">
        <f>+'VALORES CIF Y FOB'!F126</f>
        <v>0</v>
      </c>
      <c r="G127" s="192">
        <f>+'VALORES CIF Y FOB'!G126</f>
        <v>0</v>
      </c>
      <c r="H127" s="192">
        <f>+'VALORES CIF Y FOB'!H126</f>
        <v>0</v>
      </c>
      <c r="I127" s="192">
        <f>+'VALORES CIF Y FOB'!I126</f>
        <v>0</v>
      </c>
      <c r="J127" s="191" t="str">
        <f>+'VALORES CIF Y FOB'!J126</f>
        <v>AMBOS</v>
      </c>
      <c r="K127" s="191" t="str">
        <f>+'VALORES CIF Y FOB'!K126</f>
        <v>No transable</v>
      </c>
      <c r="L127" s="191">
        <f>+'VALORES CIF Y FOB'!L126</f>
        <v>1</v>
      </c>
      <c r="M127" s="191" t="str">
        <f>+'VALORES CIF Y FOB'!M126</f>
        <v>Transable</v>
      </c>
      <c r="N127" s="191">
        <f>+'VALORES CIF Y FOB'!N126</f>
        <v>1</v>
      </c>
      <c r="O127" s="193" t="str">
        <f>+'VALORES CIF Y FOB'!O126</f>
        <v>No Transable</v>
      </c>
      <c r="P127" s="194" t="str">
        <f>+'VALORES CIF Y FOB'!P126</f>
        <v>No Transable</v>
      </c>
      <c r="Q127" s="194">
        <f>+'VALORES CIF Y FOB'!Q126</f>
        <v>1</v>
      </c>
      <c r="R127" s="195">
        <f>+'VALORES CIF Y FOB'!R126</f>
        <v>0</v>
      </c>
      <c r="S127" s="195">
        <f>+'VALORES CIF Y FOB'!S126</f>
        <v>0</v>
      </c>
      <c r="T127" s="195">
        <f>+'VALORES CIF Y FOB'!T126</f>
        <v>0</v>
      </c>
      <c r="U127" s="195">
        <f>+'VALORES CIF Y FOB'!U126</f>
        <v>0</v>
      </c>
      <c r="V127" s="196"/>
      <c r="W127" s="197">
        <f>+'VALORES CIF Y FOB'!W126</f>
        <v>1.1356172585255189E-2</v>
      </c>
      <c r="X127" s="197">
        <f>+'VALORES CIF Y FOB'!X126</f>
        <v>0</v>
      </c>
      <c r="Y127" s="197">
        <f>+'VALORES CIF Y FOB'!Y126</f>
        <v>0</v>
      </c>
      <c r="Z127" s="197">
        <f>+'VALORES CIF Y FOB'!Z126</f>
        <v>0</v>
      </c>
      <c r="AA127" s="197">
        <f>+'VALORES CIF Y FOB'!AA126</f>
        <v>0</v>
      </c>
      <c r="AB127" s="195"/>
      <c r="AC127" s="197">
        <f>+'VALORES CIF Y FOB'!AC126</f>
        <v>0</v>
      </c>
      <c r="AD127" s="197">
        <f>+'VALORES CIF Y FOB'!AD126</f>
        <v>0</v>
      </c>
      <c r="AE127" s="197">
        <f>+'VALORES CIF Y FOB'!AE126</f>
        <v>0</v>
      </c>
      <c r="AF127" s="197">
        <f>+'VALORES CIF Y FOB'!AF126</f>
        <v>0</v>
      </c>
      <c r="AG127" s="196"/>
      <c r="AH127" s="198">
        <f t="shared" si="15"/>
        <v>1.06451132</v>
      </c>
      <c r="AI127" s="198">
        <f t="shared" si="16"/>
        <v>602.91999999999996</v>
      </c>
      <c r="AJ127" s="198">
        <f t="shared" si="17"/>
        <v>641.81516505439993</v>
      </c>
      <c r="AK127" s="199"/>
      <c r="AL127" s="200">
        <v>1</v>
      </c>
      <c r="AM127" s="281" t="str">
        <f>+IF(OR(P127="IMPORTABLE",P127="AMBOS"),((1/((1+AA127+Z127)*(1+W127+X127)))*(('VALORES CIF Y FOB'!BC126/AI127))),"-")</f>
        <v>-</v>
      </c>
      <c r="AN127" s="281">
        <f t="shared" si="18"/>
        <v>0</v>
      </c>
      <c r="AO127" s="281">
        <v>1</v>
      </c>
      <c r="AP127" s="281" t="str">
        <f>+IF(OR(P127="EXPORTABLE",P127="AMBOS"),(1/((1-Y127-Z127)))*(('VALORES CIF Y FOB'!BI126/AI127)),"-")</f>
        <v>-</v>
      </c>
      <c r="AQ127" s="281">
        <f t="shared" si="19"/>
        <v>0</v>
      </c>
      <c r="AR127" s="281">
        <v>1</v>
      </c>
      <c r="AS127" s="281" t="str">
        <f>+IF(OR(P127="IMPORTABLE",P127="AMBOS"),(1/((1+AC127)*(1+AA127+Z127)*(1+W127+X127)))*('VALORES CIF Y FOB'!BF126/AI127)*(1),"-")</f>
        <v>-</v>
      </c>
      <c r="AT127" s="281"/>
      <c r="AU127" s="281">
        <v>1</v>
      </c>
      <c r="AV127" s="281" t="str">
        <f>+IF(OR(P127="EXPORTABLE",P127="AMBOS"),(1/((1-AD127)*(1-Y127-Z127)))*('VALORES CIF Y FOB'!BL126/AI127)*(1),"-")</f>
        <v>-</v>
      </c>
      <c r="AW127" s="201"/>
      <c r="AX127" s="201">
        <v>1</v>
      </c>
      <c r="AY127" s="201">
        <f t="shared" si="25"/>
        <v>0.98877134199297345</v>
      </c>
      <c r="AZ127" s="202">
        <f t="shared" si="20"/>
        <v>0</v>
      </c>
      <c r="BA127" s="203">
        <v>1</v>
      </c>
      <c r="BB127" s="282" t="str">
        <f>+IF(OR(P127="IMPORTABLE",P127="AMBOS"),(1/((1+AC127)*(1+AA127+Z127)*(1+W127+X127)))*(('VALORES CIF Y FOB'!AM126/AI127)),"-")</f>
        <v>-</v>
      </c>
      <c r="BC127" s="282" t="str">
        <f t="shared" si="21"/>
        <v>-</v>
      </c>
      <c r="BD127" s="282"/>
      <c r="BE127" s="282">
        <v>1</v>
      </c>
      <c r="BF127" s="282" t="str">
        <f>+IF(OR(P127="EXPORTABLE",P127="AMBOS"),(1/((1-AD127)*(1-Y127-Z127)))*(('VALORES CIF Y FOB'!AU126/AI127)),"-")</f>
        <v>-</v>
      </c>
      <c r="BG127" s="282" t="str">
        <f t="shared" si="22"/>
        <v>-</v>
      </c>
      <c r="BH127" s="282"/>
      <c r="BI127" s="282">
        <v>1</v>
      </c>
      <c r="BJ127" s="282" t="str">
        <f>+IF(OR(P127="IMPORTABLE",P127="AMBOS"),(1/((1+AC127)*(1+AA127+Z127)*(1+W127+X127)))*('VALORES CIF Y FOB'!AQ126/AI127),"-")</f>
        <v>-</v>
      </c>
      <c r="BK127" s="282" t="str">
        <f t="shared" si="23"/>
        <v>-</v>
      </c>
      <c r="BL127" s="282"/>
      <c r="BM127" s="282">
        <v>1</v>
      </c>
      <c r="BN127" s="282" t="str">
        <f>+IF(OR(P127="EXPORTABLE",P127="AMBOS"),(1/((1-AD127)*(1-Y127-Z127)))*('VALORES CIF Y FOB'!AY126/AI127),"-")</f>
        <v>-</v>
      </c>
      <c r="BO127" s="203" t="str">
        <f t="shared" si="24"/>
        <v>-</v>
      </c>
      <c r="BP127" s="204"/>
      <c r="BQ127" s="205">
        <v>1</v>
      </c>
      <c r="BR127" s="285">
        <f t="shared" si="26"/>
        <v>0.98877134199297345</v>
      </c>
      <c r="BS127" s="109"/>
    </row>
    <row r="128" spans="1:71" ht="18" x14ac:dyDescent="0.2">
      <c r="A128" s="188" t="str">
        <f>+'VALORES CIF Y FOB'!A127</f>
        <v>Edificaciones no residenciales</v>
      </c>
      <c r="B128" s="189" t="str">
        <f>+'VALORES CIF Y FOB'!B127</f>
        <v>NP122</v>
      </c>
      <c r="C128" s="190"/>
      <c r="D128" s="191">
        <f>+'VALORES CIF Y FOB'!D127</f>
        <v>0</v>
      </c>
      <c r="E128" s="192">
        <f>+'VALORES CIF Y FOB'!E127</f>
        <v>0</v>
      </c>
      <c r="F128" s="192">
        <f>+'VALORES CIF Y FOB'!F127</f>
        <v>0</v>
      </c>
      <c r="G128" s="192">
        <f>+'VALORES CIF Y FOB'!G127</f>
        <v>0</v>
      </c>
      <c r="H128" s="192">
        <f>+'VALORES CIF Y FOB'!H127</f>
        <v>0</v>
      </c>
      <c r="I128" s="192">
        <f>+'VALORES CIF Y FOB'!I127</f>
        <v>0</v>
      </c>
      <c r="J128" s="191" t="str">
        <f>+'VALORES CIF Y FOB'!J127</f>
        <v>AMBOS</v>
      </c>
      <c r="K128" s="191" t="str">
        <f>+'VALORES CIF Y FOB'!K127</f>
        <v>No transable</v>
      </c>
      <c r="L128" s="191">
        <f>+'VALORES CIF Y FOB'!L127</f>
        <v>1</v>
      </c>
      <c r="M128" s="191" t="str">
        <f>+'VALORES CIF Y FOB'!M127</f>
        <v>Transable</v>
      </c>
      <c r="N128" s="191">
        <f>+'VALORES CIF Y FOB'!N127</f>
        <v>1</v>
      </c>
      <c r="O128" s="193" t="str">
        <f>+'VALORES CIF Y FOB'!O127</f>
        <v>No Transable</v>
      </c>
      <c r="P128" s="194" t="str">
        <f>+'VALORES CIF Y FOB'!P127</f>
        <v>No Transable</v>
      </c>
      <c r="Q128" s="194">
        <f>+'VALORES CIF Y FOB'!Q127</f>
        <v>1</v>
      </c>
      <c r="R128" s="195">
        <f>+'VALORES CIF Y FOB'!R127</f>
        <v>0</v>
      </c>
      <c r="S128" s="195">
        <f>+'VALORES CIF Y FOB'!S127</f>
        <v>0</v>
      </c>
      <c r="T128" s="195">
        <f>+'VALORES CIF Y FOB'!T127</f>
        <v>0</v>
      </c>
      <c r="U128" s="195">
        <f>+'VALORES CIF Y FOB'!U127</f>
        <v>0</v>
      </c>
      <c r="V128" s="196"/>
      <c r="W128" s="197">
        <f>+'VALORES CIF Y FOB'!W127</f>
        <v>1.1353900229520927E-3</v>
      </c>
      <c r="X128" s="197">
        <f>+'VALORES CIF Y FOB'!X127</f>
        <v>0</v>
      </c>
      <c r="Y128" s="197">
        <f>+'VALORES CIF Y FOB'!Y127</f>
        <v>0</v>
      </c>
      <c r="Z128" s="197">
        <f>+'VALORES CIF Y FOB'!Z127</f>
        <v>0</v>
      </c>
      <c r="AA128" s="197">
        <f>+'VALORES CIF Y FOB'!AA127</f>
        <v>0</v>
      </c>
      <c r="AB128" s="195"/>
      <c r="AC128" s="197">
        <f>+'VALORES CIF Y FOB'!AC127</f>
        <v>0</v>
      </c>
      <c r="AD128" s="197">
        <f>+'VALORES CIF Y FOB'!AD127</f>
        <v>0</v>
      </c>
      <c r="AE128" s="197">
        <f>+'VALORES CIF Y FOB'!AE127</f>
        <v>0</v>
      </c>
      <c r="AF128" s="197">
        <f>+'VALORES CIF Y FOB'!AF127</f>
        <v>0</v>
      </c>
      <c r="AG128" s="196"/>
      <c r="AH128" s="198">
        <f t="shared" si="15"/>
        <v>1.06451132</v>
      </c>
      <c r="AI128" s="198">
        <f t="shared" si="16"/>
        <v>602.91999999999996</v>
      </c>
      <c r="AJ128" s="198">
        <f t="shared" si="17"/>
        <v>641.81516505439993</v>
      </c>
      <c r="AK128" s="199"/>
      <c r="AL128" s="200">
        <v>1</v>
      </c>
      <c r="AM128" s="281" t="str">
        <f>+IF(OR(P128="IMPORTABLE",P128="AMBOS"),((1/((1+AA128+Z128)*(1+W128+X128)))*(('VALORES CIF Y FOB'!BC127/AI128))),"-")</f>
        <v>-</v>
      </c>
      <c r="AN128" s="281">
        <f t="shared" si="18"/>
        <v>0</v>
      </c>
      <c r="AO128" s="281">
        <v>1</v>
      </c>
      <c r="AP128" s="281" t="str">
        <f>+IF(OR(P128="EXPORTABLE",P128="AMBOS"),(1/((1-Y128-Z128)))*(('VALORES CIF Y FOB'!BI127/AI128)),"-")</f>
        <v>-</v>
      </c>
      <c r="AQ128" s="281">
        <f t="shared" si="19"/>
        <v>0</v>
      </c>
      <c r="AR128" s="281">
        <v>1</v>
      </c>
      <c r="AS128" s="281" t="str">
        <f>+IF(OR(P128="IMPORTABLE",P128="AMBOS"),(1/((1+AC128)*(1+AA128+Z128)*(1+W128+X128)))*('VALORES CIF Y FOB'!BF127/AI128)*(1),"-")</f>
        <v>-</v>
      </c>
      <c r="AT128" s="281"/>
      <c r="AU128" s="281">
        <v>1</v>
      </c>
      <c r="AV128" s="281" t="str">
        <f>+IF(OR(P128="EXPORTABLE",P128="AMBOS"),(1/((1-AD128)*(1-Y128-Z128)))*('VALORES CIF Y FOB'!BL127/AI128)*(1),"-")</f>
        <v>-</v>
      </c>
      <c r="AW128" s="201"/>
      <c r="AX128" s="201">
        <v>1</v>
      </c>
      <c r="AY128" s="201">
        <f t="shared" si="25"/>
        <v>0.99886589762556888</v>
      </c>
      <c r="AZ128" s="202">
        <f t="shared" si="20"/>
        <v>0</v>
      </c>
      <c r="BA128" s="203">
        <v>1</v>
      </c>
      <c r="BB128" s="282" t="str">
        <f>+IF(OR(P128="IMPORTABLE",P128="AMBOS"),(1/((1+AC128)*(1+AA128+Z128)*(1+W128+X128)))*(('VALORES CIF Y FOB'!AM127/AI128)),"-")</f>
        <v>-</v>
      </c>
      <c r="BC128" s="282" t="str">
        <f t="shared" si="21"/>
        <v>-</v>
      </c>
      <c r="BD128" s="282"/>
      <c r="BE128" s="282">
        <v>1</v>
      </c>
      <c r="BF128" s="282" t="str">
        <f>+IF(OR(P128="EXPORTABLE",P128="AMBOS"),(1/((1-AD128)*(1-Y128-Z128)))*(('VALORES CIF Y FOB'!AU127/AI128)),"-")</f>
        <v>-</v>
      </c>
      <c r="BG128" s="282" t="str">
        <f t="shared" si="22"/>
        <v>-</v>
      </c>
      <c r="BH128" s="282"/>
      <c r="BI128" s="282">
        <v>1</v>
      </c>
      <c r="BJ128" s="282" t="str">
        <f>+IF(OR(P128="IMPORTABLE",P128="AMBOS"),(1/((1+AC128)*(1+AA128+Z128)*(1+W128+X128)))*('VALORES CIF Y FOB'!AQ127/AI128),"-")</f>
        <v>-</v>
      </c>
      <c r="BK128" s="282" t="str">
        <f t="shared" si="23"/>
        <v>-</v>
      </c>
      <c r="BL128" s="282"/>
      <c r="BM128" s="282">
        <v>1</v>
      </c>
      <c r="BN128" s="282" t="str">
        <f>+IF(OR(P128="EXPORTABLE",P128="AMBOS"),(1/((1-AD128)*(1-Y128-Z128)))*('VALORES CIF Y FOB'!AY127/AI128),"-")</f>
        <v>-</v>
      </c>
      <c r="BO128" s="203" t="str">
        <f t="shared" si="24"/>
        <v>-</v>
      </c>
      <c r="BP128" s="204"/>
      <c r="BQ128" s="205">
        <v>1</v>
      </c>
      <c r="BR128" s="285">
        <f t="shared" si="26"/>
        <v>0.99886589762556888</v>
      </c>
      <c r="BS128" s="109"/>
    </row>
    <row r="129" spans="1:71" ht="18" x14ac:dyDescent="0.2">
      <c r="A129" s="188" t="str">
        <f>+'VALORES CIF Y FOB'!A128</f>
        <v>Carreteras y vías férreas</v>
      </c>
      <c r="B129" s="189" t="str">
        <f>+'VALORES CIF Y FOB'!B128</f>
        <v>NP123</v>
      </c>
      <c r="C129" s="190"/>
      <c r="D129" s="191">
        <f>+'VALORES CIF Y FOB'!D128</f>
        <v>0</v>
      </c>
      <c r="E129" s="192">
        <f>+'VALORES CIF Y FOB'!E128</f>
        <v>0</v>
      </c>
      <c r="F129" s="192">
        <f>+'VALORES CIF Y FOB'!F128</f>
        <v>0</v>
      </c>
      <c r="G129" s="192">
        <f>+'VALORES CIF Y FOB'!G128</f>
        <v>0</v>
      </c>
      <c r="H129" s="192">
        <f>+'VALORES CIF Y FOB'!H128</f>
        <v>0</v>
      </c>
      <c r="I129" s="192">
        <f>+'VALORES CIF Y FOB'!I128</f>
        <v>0</v>
      </c>
      <c r="J129" s="191" t="str">
        <f>+'VALORES CIF Y FOB'!J128</f>
        <v>AMBOS</v>
      </c>
      <c r="K129" s="191" t="str">
        <f>+'VALORES CIF Y FOB'!K128</f>
        <v>No transable</v>
      </c>
      <c r="L129" s="191">
        <f>+'VALORES CIF Y FOB'!L128</f>
        <v>0</v>
      </c>
      <c r="M129" s="191" t="str">
        <f>+'VALORES CIF Y FOB'!M128</f>
        <v>No transable</v>
      </c>
      <c r="N129" s="191">
        <f>+'VALORES CIF Y FOB'!N128</f>
        <v>1</v>
      </c>
      <c r="O129" s="193" t="str">
        <f>+'VALORES CIF Y FOB'!O128</f>
        <v>No transable</v>
      </c>
      <c r="P129" s="194" t="str">
        <f>+'VALORES CIF Y FOB'!P128</f>
        <v>No transable</v>
      </c>
      <c r="Q129" s="194">
        <f>+'VALORES CIF Y FOB'!Q128</f>
        <v>1</v>
      </c>
      <c r="R129" s="195">
        <f>+'VALORES CIF Y FOB'!R128</f>
        <v>0</v>
      </c>
      <c r="S129" s="195">
        <f>+'VALORES CIF Y FOB'!S128</f>
        <v>0</v>
      </c>
      <c r="T129" s="195">
        <f>+'VALORES CIF Y FOB'!T128</f>
        <v>0</v>
      </c>
      <c r="U129" s="195">
        <f>+'VALORES CIF Y FOB'!U128</f>
        <v>0</v>
      </c>
      <c r="V129" s="196"/>
      <c r="W129" s="197">
        <f>+'VALORES CIF Y FOB'!W128</f>
        <v>0</v>
      </c>
      <c r="X129" s="197">
        <f>+'VALORES CIF Y FOB'!X128</f>
        <v>0</v>
      </c>
      <c r="Y129" s="197">
        <f>+'VALORES CIF Y FOB'!Y128</f>
        <v>0</v>
      </c>
      <c r="Z129" s="197">
        <f>+'VALORES CIF Y FOB'!Z128</f>
        <v>0</v>
      </c>
      <c r="AA129" s="197">
        <f>+'VALORES CIF Y FOB'!AA128</f>
        <v>0</v>
      </c>
      <c r="AB129" s="195"/>
      <c r="AC129" s="197">
        <f>+'VALORES CIF Y FOB'!AC128</f>
        <v>0</v>
      </c>
      <c r="AD129" s="197">
        <f>+'VALORES CIF Y FOB'!AD128</f>
        <v>0</v>
      </c>
      <c r="AE129" s="197">
        <f>+'VALORES CIF Y FOB'!AE128</f>
        <v>0</v>
      </c>
      <c r="AF129" s="197">
        <f>+'VALORES CIF Y FOB'!AF128</f>
        <v>0</v>
      </c>
      <c r="AG129" s="196"/>
      <c r="AH129" s="198">
        <f t="shared" si="15"/>
        <v>1.06451132</v>
      </c>
      <c r="AI129" s="198">
        <f t="shared" si="16"/>
        <v>602.91999999999996</v>
      </c>
      <c r="AJ129" s="198">
        <f t="shared" si="17"/>
        <v>641.81516505439993</v>
      </c>
      <c r="AK129" s="199"/>
      <c r="AL129" s="200">
        <v>1</v>
      </c>
      <c r="AM129" s="281" t="str">
        <f>+IF(OR(P129="IMPORTABLE",P129="AMBOS"),((1/((1+AA129+Z129)*(1+W129+X129)))*(('VALORES CIF Y FOB'!BC128/AI129))),"-")</f>
        <v>-</v>
      </c>
      <c r="AN129" s="281">
        <f t="shared" si="18"/>
        <v>0</v>
      </c>
      <c r="AO129" s="281">
        <v>1</v>
      </c>
      <c r="AP129" s="281" t="str">
        <f>+IF(OR(P129="EXPORTABLE",P129="AMBOS"),(1/((1-Y129-Z129)))*(('VALORES CIF Y FOB'!BI128/AI129)),"-")</f>
        <v>-</v>
      </c>
      <c r="AQ129" s="281">
        <f t="shared" si="19"/>
        <v>0</v>
      </c>
      <c r="AR129" s="281">
        <v>1</v>
      </c>
      <c r="AS129" s="281" t="str">
        <f>+IF(OR(P129="IMPORTABLE",P129="AMBOS"),(1/((1+AC129)*(1+AA129+Z129)*(1+W129+X129)))*('VALORES CIF Y FOB'!BF128/AI129)*(1),"-")</f>
        <v>-</v>
      </c>
      <c r="AT129" s="281"/>
      <c r="AU129" s="281">
        <v>1</v>
      </c>
      <c r="AV129" s="281" t="str">
        <f>+IF(OR(P129="EXPORTABLE",P129="AMBOS"),(1/((1-AD129)*(1-Y129-Z129)))*('VALORES CIF Y FOB'!BL128/AI129)*(1),"-")</f>
        <v>-</v>
      </c>
      <c r="AW129" s="201"/>
      <c r="AX129" s="201">
        <v>1</v>
      </c>
      <c r="AY129" s="201">
        <f t="shared" si="25"/>
        <v>1</v>
      </c>
      <c r="AZ129" s="202">
        <f t="shared" si="20"/>
        <v>1</v>
      </c>
      <c r="BA129" s="203">
        <v>1</v>
      </c>
      <c r="BB129" s="282" t="str">
        <f>+IF(OR(P129="IMPORTABLE",P129="AMBOS"),(1/((1+AC129)*(1+AA129+Z129)*(1+W129+X129)))*(('VALORES CIF Y FOB'!AM128/AI129)),"-")</f>
        <v>-</v>
      </c>
      <c r="BC129" s="282" t="str">
        <f t="shared" si="21"/>
        <v>-</v>
      </c>
      <c r="BD129" s="282"/>
      <c r="BE129" s="282">
        <v>1</v>
      </c>
      <c r="BF129" s="282" t="str">
        <f>+IF(OR(P129="EXPORTABLE",P129="AMBOS"),(1/((1-AD129)*(1-Y129-Z129)))*(('VALORES CIF Y FOB'!AU128/AI129)),"-")</f>
        <v>-</v>
      </c>
      <c r="BG129" s="282" t="str">
        <f t="shared" si="22"/>
        <v>-</v>
      </c>
      <c r="BH129" s="282"/>
      <c r="BI129" s="282">
        <v>1</v>
      </c>
      <c r="BJ129" s="282" t="str">
        <f>+IF(OR(P129="IMPORTABLE",P129="AMBOS"),(1/((1+AC129)*(1+AA129+Z129)*(1+W129+X129)))*('VALORES CIF Y FOB'!AQ128/AI129),"-")</f>
        <v>-</v>
      </c>
      <c r="BK129" s="282" t="str">
        <f t="shared" si="23"/>
        <v>-</v>
      </c>
      <c r="BL129" s="282"/>
      <c r="BM129" s="282">
        <v>1</v>
      </c>
      <c r="BN129" s="282" t="str">
        <f>+IF(OR(P129="EXPORTABLE",P129="AMBOS"),(1/((1-AD129)*(1-Y129-Z129)))*('VALORES CIF Y FOB'!AY128/AI129),"-")</f>
        <v>-</v>
      </c>
      <c r="BO129" s="203" t="str">
        <f t="shared" si="24"/>
        <v>-</v>
      </c>
      <c r="BP129" s="204"/>
      <c r="BQ129" s="205">
        <v>1</v>
      </c>
      <c r="BR129" s="285">
        <f t="shared" si="26"/>
        <v>1</v>
      </c>
      <c r="BS129" s="109"/>
    </row>
    <row r="130" spans="1:71" ht="18" x14ac:dyDescent="0.2">
      <c r="A130" s="188" t="str">
        <f>+'VALORES CIF Y FOB'!A129</f>
        <v>Construcción de proyectos de servicio público y otras obras de ingeniería civil</v>
      </c>
      <c r="B130" s="189" t="str">
        <f>+'VALORES CIF Y FOB'!B129</f>
        <v>NP124</v>
      </c>
      <c r="C130" s="190"/>
      <c r="D130" s="191">
        <f>+'VALORES CIF Y FOB'!D129</f>
        <v>0</v>
      </c>
      <c r="E130" s="192">
        <f>+'VALORES CIF Y FOB'!E129</f>
        <v>0</v>
      </c>
      <c r="F130" s="192">
        <f>+'VALORES CIF Y FOB'!F129</f>
        <v>0</v>
      </c>
      <c r="G130" s="192">
        <f>+'VALORES CIF Y FOB'!G129</f>
        <v>0</v>
      </c>
      <c r="H130" s="192">
        <f>+'VALORES CIF Y FOB'!H129</f>
        <v>0</v>
      </c>
      <c r="I130" s="192">
        <f>+'VALORES CIF Y FOB'!I129</f>
        <v>0</v>
      </c>
      <c r="J130" s="191" t="str">
        <f>+'VALORES CIF Y FOB'!J129</f>
        <v>AMBOS</v>
      </c>
      <c r="K130" s="191" t="str">
        <f>+'VALORES CIF Y FOB'!K129</f>
        <v>No transable</v>
      </c>
      <c r="L130" s="191">
        <f>+'VALORES CIF Y FOB'!L129</f>
        <v>0</v>
      </c>
      <c r="M130" s="191" t="str">
        <f>+'VALORES CIF Y FOB'!M129</f>
        <v>No transable</v>
      </c>
      <c r="N130" s="191">
        <f>+'VALORES CIF Y FOB'!N129</f>
        <v>1</v>
      </c>
      <c r="O130" s="193" t="str">
        <f>+'VALORES CIF Y FOB'!O129</f>
        <v>No transable</v>
      </c>
      <c r="P130" s="194" t="str">
        <f>+'VALORES CIF Y FOB'!P129</f>
        <v>No transable</v>
      </c>
      <c r="Q130" s="194">
        <f>+'VALORES CIF Y FOB'!Q129</f>
        <v>1</v>
      </c>
      <c r="R130" s="195">
        <f>+'VALORES CIF Y FOB'!R129</f>
        <v>0</v>
      </c>
      <c r="S130" s="195">
        <f>+'VALORES CIF Y FOB'!S129</f>
        <v>0</v>
      </c>
      <c r="T130" s="195">
        <f>+'VALORES CIF Y FOB'!T129</f>
        <v>0</v>
      </c>
      <c r="U130" s="195">
        <f>+'VALORES CIF Y FOB'!U129</f>
        <v>0</v>
      </c>
      <c r="V130" s="196"/>
      <c r="W130" s="197">
        <f>+'VALORES CIF Y FOB'!W129</f>
        <v>0</v>
      </c>
      <c r="X130" s="197">
        <f>+'VALORES CIF Y FOB'!X129</f>
        <v>0</v>
      </c>
      <c r="Y130" s="197">
        <f>+'VALORES CIF Y FOB'!Y129</f>
        <v>0</v>
      </c>
      <c r="Z130" s="197">
        <f>+'VALORES CIF Y FOB'!Z129</f>
        <v>0</v>
      </c>
      <c r="AA130" s="197">
        <f>+'VALORES CIF Y FOB'!AA129</f>
        <v>0</v>
      </c>
      <c r="AB130" s="195"/>
      <c r="AC130" s="197">
        <f>+'VALORES CIF Y FOB'!AC129</f>
        <v>0</v>
      </c>
      <c r="AD130" s="197">
        <f>+'VALORES CIF Y FOB'!AD129</f>
        <v>0</v>
      </c>
      <c r="AE130" s="197">
        <f>+'VALORES CIF Y FOB'!AE129</f>
        <v>0</v>
      </c>
      <c r="AF130" s="197">
        <f>+'VALORES CIF Y FOB'!AF129</f>
        <v>0</v>
      </c>
      <c r="AG130" s="196"/>
      <c r="AH130" s="198">
        <f t="shared" si="15"/>
        <v>1.06451132</v>
      </c>
      <c r="AI130" s="198">
        <f t="shared" si="16"/>
        <v>602.91999999999996</v>
      </c>
      <c r="AJ130" s="198">
        <f t="shared" si="17"/>
        <v>641.81516505439993</v>
      </c>
      <c r="AK130" s="199"/>
      <c r="AL130" s="200">
        <v>1</v>
      </c>
      <c r="AM130" s="281" t="str">
        <f>+IF(OR(P130="IMPORTABLE",P130="AMBOS"),((1/((1+AA130+Z130)*(1+W130+X130)))*(('VALORES CIF Y FOB'!BC129/AI130))),"-")</f>
        <v>-</v>
      </c>
      <c r="AN130" s="281">
        <f t="shared" si="18"/>
        <v>0</v>
      </c>
      <c r="AO130" s="281">
        <v>1</v>
      </c>
      <c r="AP130" s="281" t="str">
        <f>+IF(OR(P130="EXPORTABLE",P130="AMBOS"),(1/((1-Y130-Z130)))*(('VALORES CIF Y FOB'!BI129/AI130)),"-")</f>
        <v>-</v>
      </c>
      <c r="AQ130" s="281">
        <f t="shared" si="19"/>
        <v>0</v>
      </c>
      <c r="AR130" s="281">
        <v>1</v>
      </c>
      <c r="AS130" s="281" t="str">
        <f>+IF(OR(P130="IMPORTABLE",P130="AMBOS"),(1/((1+AC130)*(1+AA130+Z130)*(1+W130+X130)))*('VALORES CIF Y FOB'!BF129/AI130)*(1),"-")</f>
        <v>-</v>
      </c>
      <c r="AT130" s="281"/>
      <c r="AU130" s="281">
        <v>1</v>
      </c>
      <c r="AV130" s="281" t="str">
        <f>+IF(OR(P130="EXPORTABLE",P130="AMBOS"),(1/((1-AD130)*(1-Y130-Z130)))*('VALORES CIF Y FOB'!BL129/AI130)*(1),"-")</f>
        <v>-</v>
      </c>
      <c r="AW130" s="201"/>
      <c r="AX130" s="201">
        <v>1</v>
      </c>
      <c r="AY130" s="201">
        <f t="shared" si="25"/>
        <v>1</v>
      </c>
      <c r="AZ130" s="202">
        <f t="shared" si="20"/>
        <v>1</v>
      </c>
      <c r="BA130" s="203">
        <v>1</v>
      </c>
      <c r="BB130" s="282" t="str">
        <f>+IF(OR(P130="IMPORTABLE",P130="AMBOS"),(1/((1+AC130)*(1+AA130+Z130)*(1+W130+X130)))*(('VALORES CIF Y FOB'!AM129/AI130)),"-")</f>
        <v>-</v>
      </c>
      <c r="BC130" s="282" t="str">
        <f t="shared" si="21"/>
        <v>-</v>
      </c>
      <c r="BD130" s="282"/>
      <c r="BE130" s="282">
        <v>1</v>
      </c>
      <c r="BF130" s="282" t="str">
        <f>+IF(OR(P130="EXPORTABLE",P130="AMBOS"),(1/((1-AD130)*(1-Y130-Z130)))*(('VALORES CIF Y FOB'!AU129/AI130)),"-")</f>
        <v>-</v>
      </c>
      <c r="BG130" s="282" t="str">
        <f t="shared" si="22"/>
        <v>-</v>
      </c>
      <c r="BH130" s="282"/>
      <c r="BI130" s="282">
        <v>1</v>
      </c>
      <c r="BJ130" s="282" t="str">
        <f>+IF(OR(P130="IMPORTABLE",P130="AMBOS"),(1/((1+AC130)*(1+AA130+Z130)*(1+W130+X130)))*('VALORES CIF Y FOB'!AQ129/AI130),"-")</f>
        <v>-</v>
      </c>
      <c r="BK130" s="282" t="str">
        <f t="shared" si="23"/>
        <v>-</v>
      </c>
      <c r="BL130" s="282"/>
      <c r="BM130" s="282">
        <v>1</v>
      </c>
      <c r="BN130" s="282" t="str">
        <f>+IF(OR(P130="EXPORTABLE",P130="AMBOS"),(1/((1-AD130)*(1-Y130-Z130)))*('VALORES CIF Y FOB'!AY129/AI130),"-")</f>
        <v>-</v>
      </c>
      <c r="BO130" s="203" t="str">
        <f t="shared" si="24"/>
        <v>-</v>
      </c>
      <c r="BP130" s="204"/>
      <c r="BQ130" s="205">
        <v>1</v>
      </c>
      <c r="BR130" s="285">
        <f t="shared" si="26"/>
        <v>1</v>
      </c>
      <c r="BS130" s="109"/>
    </row>
    <row r="131" spans="1:71" ht="18" x14ac:dyDescent="0.2">
      <c r="A131" s="188" t="str">
        <f>+'VALORES CIF Y FOB'!A130</f>
        <v>Servicios especializados de la construcción</v>
      </c>
      <c r="B131" s="189" t="str">
        <f>+'VALORES CIF Y FOB'!B130</f>
        <v>NP125</v>
      </c>
      <c r="C131" s="190"/>
      <c r="D131" s="191">
        <f>+'VALORES CIF Y FOB'!D130</f>
        <v>0</v>
      </c>
      <c r="E131" s="192">
        <f>+'VALORES CIF Y FOB'!E130</f>
        <v>0</v>
      </c>
      <c r="F131" s="192">
        <f>+'VALORES CIF Y FOB'!F130</f>
        <v>0</v>
      </c>
      <c r="G131" s="192">
        <f>+'VALORES CIF Y FOB'!G130</f>
        <v>0</v>
      </c>
      <c r="H131" s="192">
        <f>+'VALORES CIF Y FOB'!H130</f>
        <v>0</v>
      </c>
      <c r="I131" s="192">
        <f>+'VALORES CIF Y FOB'!I130</f>
        <v>0</v>
      </c>
      <c r="J131" s="191" t="str">
        <f>+'VALORES CIF Y FOB'!J130</f>
        <v>AMBOS</v>
      </c>
      <c r="K131" s="191" t="str">
        <f>+'VALORES CIF Y FOB'!K130</f>
        <v>No transable</v>
      </c>
      <c r="L131" s="191">
        <f>+'VALORES CIF Y FOB'!L130</f>
        <v>0</v>
      </c>
      <c r="M131" s="191" t="str">
        <f>+'VALORES CIF Y FOB'!M130</f>
        <v>No transable</v>
      </c>
      <c r="N131" s="191">
        <f>+'VALORES CIF Y FOB'!N130</f>
        <v>1</v>
      </c>
      <c r="O131" s="193" t="str">
        <f>+'VALORES CIF Y FOB'!O130</f>
        <v>No transable</v>
      </c>
      <c r="P131" s="194" t="str">
        <f>+'VALORES CIF Y FOB'!P130</f>
        <v>No transable</v>
      </c>
      <c r="Q131" s="194">
        <f>+'VALORES CIF Y FOB'!Q130</f>
        <v>1</v>
      </c>
      <c r="R131" s="195">
        <f>+'VALORES CIF Y FOB'!R130</f>
        <v>0</v>
      </c>
      <c r="S131" s="195">
        <f>+'VALORES CIF Y FOB'!S130</f>
        <v>0</v>
      </c>
      <c r="T131" s="195">
        <f>+'VALORES CIF Y FOB'!T130</f>
        <v>0</v>
      </c>
      <c r="U131" s="195">
        <f>+'VALORES CIF Y FOB'!U130</f>
        <v>0</v>
      </c>
      <c r="V131" s="196"/>
      <c r="W131" s="197">
        <f>+'VALORES CIF Y FOB'!W130</f>
        <v>0</v>
      </c>
      <c r="X131" s="197">
        <f>+'VALORES CIF Y FOB'!X130</f>
        <v>0</v>
      </c>
      <c r="Y131" s="197">
        <f>+'VALORES CIF Y FOB'!Y130</f>
        <v>0</v>
      </c>
      <c r="Z131" s="197">
        <f>+'VALORES CIF Y FOB'!Z130</f>
        <v>0</v>
      </c>
      <c r="AA131" s="197">
        <f>+'VALORES CIF Y FOB'!AA130</f>
        <v>0</v>
      </c>
      <c r="AB131" s="195"/>
      <c r="AC131" s="197">
        <f>+'VALORES CIF Y FOB'!AC130</f>
        <v>0</v>
      </c>
      <c r="AD131" s="197">
        <f>+'VALORES CIF Y FOB'!AD130</f>
        <v>0</v>
      </c>
      <c r="AE131" s="197">
        <f>+'VALORES CIF Y FOB'!AE130</f>
        <v>0</v>
      </c>
      <c r="AF131" s="197">
        <f>+'VALORES CIF Y FOB'!AF130</f>
        <v>0</v>
      </c>
      <c r="AG131" s="196"/>
      <c r="AH131" s="198">
        <f t="shared" si="15"/>
        <v>1.06451132</v>
      </c>
      <c r="AI131" s="198">
        <f t="shared" si="16"/>
        <v>602.91999999999996</v>
      </c>
      <c r="AJ131" s="198">
        <f t="shared" si="17"/>
        <v>641.81516505439993</v>
      </c>
      <c r="AK131" s="199"/>
      <c r="AL131" s="200">
        <v>1</v>
      </c>
      <c r="AM131" s="281" t="str">
        <f>+IF(OR(P131="IMPORTABLE",P131="AMBOS"),((1/((1+AA131+Z131)*(1+W131+X131)))*(('VALORES CIF Y FOB'!BC130/AI131))),"-")</f>
        <v>-</v>
      </c>
      <c r="AN131" s="281">
        <f t="shared" si="18"/>
        <v>0</v>
      </c>
      <c r="AO131" s="281">
        <v>1</v>
      </c>
      <c r="AP131" s="281" t="str">
        <f>+IF(OR(P131="EXPORTABLE",P131="AMBOS"),(1/((1-Y131-Z131)))*(('VALORES CIF Y FOB'!BI130/AI131)),"-")</f>
        <v>-</v>
      </c>
      <c r="AQ131" s="281">
        <f t="shared" si="19"/>
        <v>0</v>
      </c>
      <c r="AR131" s="281">
        <v>1</v>
      </c>
      <c r="AS131" s="281" t="str">
        <f>+IF(OR(P131="IMPORTABLE",P131="AMBOS"),(1/((1+AC131)*(1+AA131+Z131)*(1+W131+X131)))*('VALORES CIF Y FOB'!BF130/AI131)*(1),"-")</f>
        <v>-</v>
      </c>
      <c r="AT131" s="281"/>
      <c r="AU131" s="281">
        <v>1</v>
      </c>
      <c r="AV131" s="281" t="str">
        <f>+IF(OR(P131="EXPORTABLE",P131="AMBOS"),(1/((1-AD131)*(1-Y131-Z131)))*('VALORES CIF Y FOB'!BL130/AI131)*(1),"-")</f>
        <v>-</v>
      </c>
      <c r="AW131" s="201"/>
      <c r="AX131" s="201">
        <v>1</v>
      </c>
      <c r="AY131" s="201">
        <f t="shared" si="25"/>
        <v>1</v>
      </c>
      <c r="AZ131" s="202">
        <f t="shared" si="20"/>
        <v>1</v>
      </c>
      <c r="BA131" s="203">
        <v>1</v>
      </c>
      <c r="BB131" s="282" t="str">
        <f>+IF(OR(P131="IMPORTABLE",P131="AMBOS"),(1/((1+AC131)*(1+AA131+Z131)*(1+W131+X131)))*(('VALORES CIF Y FOB'!AM130/AI131)),"-")</f>
        <v>-</v>
      </c>
      <c r="BC131" s="282" t="str">
        <f t="shared" si="21"/>
        <v>-</v>
      </c>
      <c r="BD131" s="282"/>
      <c r="BE131" s="282">
        <v>1</v>
      </c>
      <c r="BF131" s="282" t="str">
        <f>+IF(OR(P131="EXPORTABLE",P131="AMBOS"),(1/((1-AD131)*(1-Y131-Z131)))*(('VALORES CIF Y FOB'!AU130/AI131)),"-")</f>
        <v>-</v>
      </c>
      <c r="BG131" s="282" t="str">
        <f t="shared" si="22"/>
        <v>-</v>
      </c>
      <c r="BH131" s="282"/>
      <c r="BI131" s="282">
        <v>1</v>
      </c>
      <c r="BJ131" s="282" t="str">
        <f>+IF(OR(P131="IMPORTABLE",P131="AMBOS"),(1/((1+AC131)*(1+AA131+Z131)*(1+W131+X131)))*('VALORES CIF Y FOB'!AQ130/AI131),"-")</f>
        <v>-</v>
      </c>
      <c r="BK131" s="282" t="str">
        <f t="shared" si="23"/>
        <v>-</v>
      </c>
      <c r="BL131" s="282"/>
      <c r="BM131" s="282">
        <v>1</v>
      </c>
      <c r="BN131" s="282" t="str">
        <f>+IF(OR(P131="EXPORTABLE",P131="AMBOS"),(1/((1-AD131)*(1-Y131-Z131)))*('VALORES CIF Y FOB'!AY130/AI131),"-")</f>
        <v>-</v>
      </c>
      <c r="BO131" s="203" t="str">
        <f t="shared" si="24"/>
        <v>-</v>
      </c>
      <c r="BP131" s="204"/>
      <c r="BQ131" s="205">
        <v>1</v>
      </c>
      <c r="BR131" s="285">
        <f t="shared" si="26"/>
        <v>1</v>
      </c>
      <c r="BS131" s="109"/>
    </row>
    <row r="132" spans="1:71" ht="18" x14ac:dyDescent="0.2">
      <c r="A132" s="188" t="str">
        <f>+'VALORES CIF Y FOB'!A131</f>
        <v>Servicios de Comercio</v>
      </c>
      <c r="B132" s="189" t="str">
        <f>+'VALORES CIF Y FOB'!B131</f>
        <v>NP126</v>
      </c>
      <c r="C132" s="190"/>
      <c r="D132" s="191">
        <f>+'VALORES CIF Y FOB'!D131</f>
        <v>0</v>
      </c>
      <c r="E132" s="192">
        <f>+'VALORES CIF Y FOB'!E131</f>
        <v>0</v>
      </c>
      <c r="F132" s="192">
        <f>+'VALORES CIF Y FOB'!F131</f>
        <v>0</v>
      </c>
      <c r="G132" s="192">
        <f>+'VALORES CIF Y FOB'!G131</f>
        <v>0</v>
      </c>
      <c r="H132" s="192">
        <f>+'VALORES CIF Y FOB'!H131</f>
        <v>0</v>
      </c>
      <c r="I132" s="192">
        <f>+'VALORES CIF Y FOB'!I131</f>
        <v>0</v>
      </c>
      <c r="J132" s="191" t="str">
        <f>+'VALORES CIF Y FOB'!J131</f>
        <v>AMBOS</v>
      </c>
      <c r="K132" s="191" t="str">
        <f>+'VALORES CIF Y FOB'!K131</f>
        <v>No transable</v>
      </c>
      <c r="L132" s="191">
        <f>+'VALORES CIF Y FOB'!L131</f>
        <v>0</v>
      </c>
      <c r="M132" s="191" t="str">
        <f>+'VALORES CIF Y FOB'!M131</f>
        <v>No transable</v>
      </c>
      <c r="N132" s="191">
        <f>+'VALORES CIF Y FOB'!N131</f>
        <v>1</v>
      </c>
      <c r="O132" s="193" t="str">
        <f>+'VALORES CIF Y FOB'!O131</f>
        <v>No transable</v>
      </c>
      <c r="P132" s="194" t="str">
        <f>+'VALORES CIF Y FOB'!P131</f>
        <v>No transable</v>
      </c>
      <c r="Q132" s="194">
        <f>+'VALORES CIF Y FOB'!Q131</f>
        <v>1</v>
      </c>
      <c r="R132" s="195">
        <f>+'VALORES CIF Y FOB'!R131</f>
        <v>0</v>
      </c>
      <c r="S132" s="195">
        <f>+'VALORES CIF Y FOB'!S131</f>
        <v>0</v>
      </c>
      <c r="T132" s="195">
        <f>+'VALORES CIF Y FOB'!T131</f>
        <v>0</v>
      </c>
      <c r="U132" s="195">
        <f>+'VALORES CIF Y FOB'!U131</f>
        <v>0</v>
      </c>
      <c r="V132" s="196"/>
      <c r="W132" s="197">
        <f>+'VALORES CIF Y FOB'!W131</f>
        <v>0</v>
      </c>
      <c r="X132" s="197">
        <f>+'VALORES CIF Y FOB'!X131</f>
        <v>0</v>
      </c>
      <c r="Y132" s="197">
        <f>+'VALORES CIF Y FOB'!Y131</f>
        <v>0</v>
      </c>
      <c r="Z132" s="197">
        <f>+'VALORES CIF Y FOB'!Z131</f>
        <v>0</v>
      </c>
      <c r="AA132" s="197">
        <f>+'VALORES CIF Y FOB'!AA131</f>
        <v>0</v>
      </c>
      <c r="AB132" s="195"/>
      <c r="AC132" s="197">
        <f>+'VALORES CIF Y FOB'!AC131</f>
        <v>0</v>
      </c>
      <c r="AD132" s="197">
        <f>+'VALORES CIF Y FOB'!AD131</f>
        <v>0</v>
      </c>
      <c r="AE132" s="197">
        <f>+'VALORES CIF Y FOB'!AE131</f>
        <v>0</v>
      </c>
      <c r="AF132" s="197">
        <f>+'VALORES CIF Y FOB'!AF131</f>
        <v>-1</v>
      </c>
      <c r="AG132" s="196"/>
      <c r="AH132" s="198">
        <f t="shared" si="15"/>
        <v>1.06451132</v>
      </c>
      <c r="AI132" s="198">
        <f t="shared" si="16"/>
        <v>602.91999999999996</v>
      </c>
      <c r="AJ132" s="198">
        <f t="shared" si="17"/>
        <v>641.81516505439993</v>
      </c>
      <c r="AK132" s="199"/>
      <c r="AL132" s="200">
        <v>1</v>
      </c>
      <c r="AM132" s="281" t="str">
        <f>+IF(OR(P132="IMPORTABLE",P132="AMBOS"),((1/((1+AA132+Z132)*(1+W132+X132)))*(('VALORES CIF Y FOB'!BC131/AI132))),"-")</f>
        <v>-</v>
      </c>
      <c r="AN132" s="281">
        <f t="shared" si="18"/>
        <v>0</v>
      </c>
      <c r="AO132" s="281">
        <v>1</v>
      </c>
      <c r="AP132" s="281" t="str">
        <f>+IF(OR(P132="EXPORTABLE",P132="AMBOS"),(1/((1-Y132-Z132)))*(('VALORES CIF Y FOB'!BI131/AI132)),"-")</f>
        <v>-</v>
      </c>
      <c r="AQ132" s="281">
        <f t="shared" si="19"/>
        <v>0</v>
      </c>
      <c r="AR132" s="281">
        <v>1</v>
      </c>
      <c r="AS132" s="281" t="str">
        <f>+IF(OR(P132="IMPORTABLE",P132="AMBOS"),(1/((1+AC132)*(1+AA132+Z132)*(1+W132+X132)))*('VALORES CIF Y FOB'!BF131/AI132)*(1),"-")</f>
        <v>-</v>
      </c>
      <c r="AT132" s="281"/>
      <c r="AU132" s="281">
        <v>1</v>
      </c>
      <c r="AV132" s="281" t="str">
        <f>+IF(OR(P132="EXPORTABLE",P132="AMBOS"),(1/((1-AD132)*(1-Y132-Z132)))*('VALORES CIF Y FOB'!BL131/AI132)*(1),"-")</f>
        <v>-</v>
      </c>
      <c r="AW132" s="201"/>
      <c r="AX132" s="201">
        <v>1</v>
      </c>
      <c r="AY132" s="201">
        <f t="shared" si="25"/>
        <v>1</v>
      </c>
      <c r="AZ132" s="202">
        <f t="shared" si="20"/>
        <v>1</v>
      </c>
      <c r="BA132" s="203">
        <v>1</v>
      </c>
      <c r="BB132" s="282" t="str">
        <f>+IF(OR(P132="IMPORTABLE",P132="AMBOS"),(1/((1+AC132)*(1+AA132+Z132)*(1+W132+X132)))*(('VALORES CIF Y FOB'!AM131/AI132)),"-")</f>
        <v>-</v>
      </c>
      <c r="BC132" s="282" t="str">
        <f t="shared" si="21"/>
        <v>-</v>
      </c>
      <c r="BD132" s="282"/>
      <c r="BE132" s="282">
        <v>1</v>
      </c>
      <c r="BF132" s="282" t="str">
        <f>+IF(OR(P132="EXPORTABLE",P132="AMBOS"),(1/((1-AD132)*(1-Y132-Z132)))*(('VALORES CIF Y FOB'!AU131/AI132)),"-")</f>
        <v>-</v>
      </c>
      <c r="BG132" s="282" t="str">
        <f t="shared" si="22"/>
        <v>-</v>
      </c>
      <c r="BH132" s="282"/>
      <c r="BI132" s="282">
        <v>1</v>
      </c>
      <c r="BJ132" s="282" t="str">
        <f>+IF(OR(P132="IMPORTABLE",P132="AMBOS"),(1/((1+AC132)*(1+AA132+Z132)*(1+W132+X132)))*('VALORES CIF Y FOB'!AQ131/AI132),"-")</f>
        <v>-</v>
      </c>
      <c r="BK132" s="282" t="str">
        <f t="shared" si="23"/>
        <v>-</v>
      </c>
      <c r="BL132" s="282"/>
      <c r="BM132" s="282">
        <v>1</v>
      </c>
      <c r="BN132" s="282" t="str">
        <f>+IF(OR(P132="EXPORTABLE",P132="AMBOS"),(1/((1-AD132)*(1-Y132-Z132)))*('VALORES CIF Y FOB'!AY131/AI132),"-")</f>
        <v>-</v>
      </c>
      <c r="BO132" s="203" t="str">
        <f t="shared" si="24"/>
        <v>-</v>
      </c>
      <c r="BP132" s="204"/>
      <c r="BQ132" s="205">
        <v>1</v>
      </c>
      <c r="BR132" s="285">
        <f t="shared" si="26"/>
        <v>1</v>
      </c>
      <c r="BS132" s="109"/>
    </row>
    <row r="133" spans="1:71" ht="18" x14ac:dyDescent="0.2">
      <c r="A133" s="188" t="str">
        <f>+'VALORES CIF Y FOB'!A132</f>
        <v>Mantenimiento y reparación de vehículos automotores</v>
      </c>
      <c r="B133" s="189" t="str">
        <f>+'VALORES CIF Y FOB'!B132</f>
        <v>NP127</v>
      </c>
      <c r="C133" s="190"/>
      <c r="D133" s="191">
        <f>+'VALORES CIF Y FOB'!D132</f>
        <v>-2036.7240898339169</v>
      </c>
      <c r="E133" s="192">
        <f>+'VALORES CIF Y FOB'!E132</f>
        <v>1.9390536334211784E-3</v>
      </c>
      <c r="F133" s="192">
        <f>+'VALORES CIF Y FOB'!F132</f>
        <v>9.2809082914738976E-4</v>
      </c>
      <c r="G133" s="192">
        <f>+'VALORES CIF Y FOB'!G132</f>
        <v>1.0592911836595626E-2</v>
      </c>
      <c r="H133" s="192">
        <f>+'VALORES CIF Y FOB'!H132</f>
        <v>1.0613491966757052E-2</v>
      </c>
      <c r="I133" s="192">
        <f>+'VALORES CIF Y FOB'!I132</f>
        <v>8.6538582031744481E-3</v>
      </c>
      <c r="J133" s="191" t="str">
        <f>+'VALORES CIF Y FOB'!J132</f>
        <v>AMBOS</v>
      </c>
      <c r="K133" s="191" t="str">
        <f>+'VALORES CIF Y FOB'!K132</f>
        <v>No transable</v>
      </c>
      <c r="L133" s="191">
        <f>+'VALORES CIF Y FOB'!L132</f>
        <v>0</v>
      </c>
      <c r="M133" s="191" t="str">
        <f>+'VALORES CIF Y FOB'!M132</f>
        <v>No transable</v>
      </c>
      <c r="N133" s="191">
        <f>+'VALORES CIF Y FOB'!N132</f>
        <v>1</v>
      </c>
      <c r="O133" s="193" t="str">
        <f>+'VALORES CIF Y FOB'!O132</f>
        <v>No transable</v>
      </c>
      <c r="P133" s="194" t="str">
        <f>+'VALORES CIF Y FOB'!P132</f>
        <v>No transable</v>
      </c>
      <c r="Q133" s="194">
        <f>+'VALORES CIF Y FOB'!Q132</f>
        <v>1</v>
      </c>
      <c r="R133" s="195">
        <f>+'VALORES CIF Y FOB'!R132</f>
        <v>1.9390536334211784E-3</v>
      </c>
      <c r="S133" s="195">
        <f>+'VALORES CIF Y FOB'!S132</f>
        <v>9.2809082914738976E-4</v>
      </c>
      <c r="T133" s="195">
        <f>+'VALORES CIF Y FOB'!T132</f>
        <v>1.0613491966757052E-2</v>
      </c>
      <c r="U133" s="195">
        <f>+'VALORES CIF Y FOB'!U132</f>
        <v>-8.6538582031744481E-3</v>
      </c>
      <c r="V133" s="196"/>
      <c r="W133" s="197">
        <f>+'VALORES CIF Y FOB'!W132</f>
        <v>0</v>
      </c>
      <c r="X133" s="197">
        <f>+'VALORES CIF Y FOB'!X132</f>
        <v>0.12578149015738213</v>
      </c>
      <c r="Y133" s="197">
        <f>+'VALORES CIF Y FOB'!Y132</f>
        <v>0</v>
      </c>
      <c r="Z133" s="197">
        <f>+'VALORES CIF Y FOB'!Z132</f>
        <v>0</v>
      </c>
      <c r="AA133" s="197">
        <f>+'VALORES CIF Y FOB'!AA132</f>
        <v>0</v>
      </c>
      <c r="AB133" s="195"/>
      <c r="AC133" s="197">
        <f>+'VALORES CIF Y FOB'!AC132</f>
        <v>0</v>
      </c>
      <c r="AD133" s="197">
        <f>+'VALORES CIF Y FOB'!AD132</f>
        <v>0</v>
      </c>
      <c r="AE133" s="197">
        <f>+'VALORES CIF Y FOB'!AE132</f>
        <v>0</v>
      </c>
      <c r="AF133" s="197">
        <f>+'VALORES CIF Y FOB'!AF132</f>
        <v>0</v>
      </c>
      <c r="AG133" s="196"/>
      <c r="AH133" s="198">
        <f t="shared" si="15"/>
        <v>1.06451132</v>
      </c>
      <c r="AI133" s="198">
        <f t="shared" si="16"/>
        <v>602.91999999999996</v>
      </c>
      <c r="AJ133" s="198">
        <f t="shared" si="17"/>
        <v>641.81516505439993</v>
      </c>
      <c r="AK133" s="199"/>
      <c r="AL133" s="200">
        <v>1</v>
      </c>
      <c r="AM133" s="281" t="str">
        <f>+IF(OR(P133="IMPORTABLE",P133="AMBOS"),((1/((1+AA133+Z133)*(1+W133+X133)))*(('VALORES CIF Y FOB'!BC132/AI133))),"-")</f>
        <v>-</v>
      </c>
      <c r="AN133" s="281">
        <f t="shared" si="18"/>
        <v>0</v>
      </c>
      <c r="AO133" s="281">
        <v>1</v>
      </c>
      <c r="AP133" s="281" t="str">
        <f>+IF(OR(P133="EXPORTABLE",P133="AMBOS"),(1/((1-Y133-Z133)))*(('VALORES CIF Y FOB'!BI132/AI133)),"-")</f>
        <v>-</v>
      </c>
      <c r="AQ133" s="281">
        <f t="shared" si="19"/>
        <v>0</v>
      </c>
      <c r="AR133" s="281">
        <v>1</v>
      </c>
      <c r="AS133" s="281" t="str">
        <f>+IF(OR(P133="IMPORTABLE",P133="AMBOS"),(1/((1+AC133)*(1+AA133+Z133)*(1+W133+X133)))*('VALORES CIF Y FOB'!BF132/AI133)*(1),"-")</f>
        <v>-</v>
      </c>
      <c r="AT133" s="281"/>
      <c r="AU133" s="281">
        <v>1</v>
      </c>
      <c r="AV133" s="281" t="str">
        <f>+IF(OR(P133="EXPORTABLE",P133="AMBOS"),(1/((1-AD133)*(1-Y133-Z133)))*('VALORES CIF Y FOB'!BL132/AI133)*(1),"-")</f>
        <v>-</v>
      </c>
      <c r="AW133" s="201"/>
      <c r="AX133" s="201">
        <v>1</v>
      </c>
      <c r="AY133" s="201">
        <f t="shared" si="25"/>
        <v>0.88827184381953361</v>
      </c>
      <c r="AZ133" s="202">
        <f t="shared" si="20"/>
        <v>0</v>
      </c>
      <c r="BA133" s="203">
        <v>1</v>
      </c>
      <c r="BB133" s="282" t="str">
        <f>+IF(OR(P133="IMPORTABLE",P133="AMBOS"),(1/((1+AC133)*(1+AA133+Z133)*(1+W133+X133)))*(('VALORES CIF Y FOB'!AM132/AI133)),"-")</f>
        <v>-</v>
      </c>
      <c r="BC133" s="282" t="str">
        <f t="shared" si="21"/>
        <v>-</v>
      </c>
      <c r="BD133" s="282"/>
      <c r="BE133" s="282">
        <v>1</v>
      </c>
      <c r="BF133" s="282" t="str">
        <f>+IF(OR(P133="EXPORTABLE",P133="AMBOS"),(1/((1-AD133)*(1-Y133-Z133)))*(('VALORES CIF Y FOB'!AU132/AI133)),"-")</f>
        <v>-</v>
      </c>
      <c r="BG133" s="282" t="str">
        <f t="shared" si="22"/>
        <v>-</v>
      </c>
      <c r="BH133" s="282"/>
      <c r="BI133" s="282">
        <v>1</v>
      </c>
      <c r="BJ133" s="282" t="str">
        <f>+IF(OR(P133="IMPORTABLE",P133="AMBOS"),(1/((1+AC133)*(1+AA133+Z133)*(1+W133+X133)))*('VALORES CIF Y FOB'!AQ132/AI133),"-")</f>
        <v>-</v>
      </c>
      <c r="BK133" s="282" t="str">
        <f t="shared" si="23"/>
        <v>-</v>
      </c>
      <c r="BL133" s="282"/>
      <c r="BM133" s="282">
        <v>1</v>
      </c>
      <c r="BN133" s="282" t="str">
        <f>+IF(OR(P133="EXPORTABLE",P133="AMBOS"),(1/((1-AD133)*(1-Y133-Z133)))*('VALORES CIF Y FOB'!AY132/AI133),"-")</f>
        <v>-</v>
      </c>
      <c r="BO133" s="203" t="str">
        <f t="shared" si="24"/>
        <v>-</v>
      </c>
      <c r="BP133" s="204"/>
      <c r="BQ133" s="205">
        <v>1</v>
      </c>
      <c r="BR133" s="285">
        <f t="shared" si="26"/>
        <v>0.88827184381953361</v>
      </c>
      <c r="BS133" s="109"/>
    </row>
    <row r="134" spans="1:71" ht="18" x14ac:dyDescent="0.2">
      <c r="A134" s="188" t="str">
        <f>+'VALORES CIF Y FOB'!A133</f>
        <v>Servicios de transporte por ferrocarril</v>
      </c>
      <c r="B134" s="189" t="str">
        <f>+'VALORES CIF Y FOB'!B133</f>
        <v>NP128</v>
      </c>
      <c r="C134" s="190"/>
      <c r="D134" s="191">
        <f>+'VALORES CIF Y FOB'!D133</f>
        <v>0</v>
      </c>
      <c r="E134" s="192">
        <f>+'VALORES CIF Y FOB'!E133</f>
        <v>0</v>
      </c>
      <c r="F134" s="192">
        <f>+'VALORES CIF Y FOB'!F133</f>
        <v>0</v>
      </c>
      <c r="G134" s="192">
        <f>+'VALORES CIF Y FOB'!G133</f>
        <v>0</v>
      </c>
      <c r="H134" s="192">
        <f>+'VALORES CIF Y FOB'!H133</f>
        <v>0</v>
      </c>
      <c r="I134" s="192">
        <f>+'VALORES CIF Y FOB'!I133</f>
        <v>0</v>
      </c>
      <c r="J134" s="191" t="str">
        <f>+'VALORES CIF Y FOB'!J133</f>
        <v>AMBOS</v>
      </c>
      <c r="K134" s="191" t="str">
        <f>+'VALORES CIF Y FOB'!K133</f>
        <v>No transable</v>
      </c>
      <c r="L134" s="191">
        <f>+'VALORES CIF Y FOB'!L133</f>
        <v>0</v>
      </c>
      <c r="M134" s="191" t="str">
        <f>+'VALORES CIF Y FOB'!M133</f>
        <v>No transable</v>
      </c>
      <c r="N134" s="191">
        <f>+'VALORES CIF Y FOB'!N133</f>
        <v>1</v>
      </c>
      <c r="O134" s="193" t="str">
        <f>+'VALORES CIF Y FOB'!O133</f>
        <v>No transable</v>
      </c>
      <c r="P134" s="194" t="str">
        <f>+'VALORES CIF Y FOB'!P133</f>
        <v>No transable</v>
      </c>
      <c r="Q134" s="194">
        <f>+'VALORES CIF Y FOB'!Q133</f>
        <v>1</v>
      </c>
      <c r="R134" s="195">
        <f>+'VALORES CIF Y FOB'!R133</f>
        <v>0</v>
      </c>
      <c r="S134" s="195">
        <f>+'VALORES CIF Y FOB'!S133</f>
        <v>0</v>
      </c>
      <c r="T134" s="195">
        <f>+'VALORES CIF Y FOB'!T133</f>
        <v>0</v>
      </c>
      <c r="U134" s="195">
        <f>+'VALORES CIF Y FOB'!U133</f>
        <v>0</v>
      </c>
      <c r="V134" s="196"/>
      <c r="W134" s="197">
        <f>+'VALORES CIF Y FOB'!W133</f>
        <v>0</v>
      </c>
      <c r="X134" s="197">
        <f>+'VALORES CIF Y FOB'!X133</f>
        <v>0</v>
      </c>
      <c r="Y134" s="197">
        <f>+'VALORES CIF Y FOB'!Y133</f>
        <v>0</v>
      </c>
      <c r="Z134" s="197">
        <f>+'VALORES CIF Y FOB'!Z133</f>
        <v>0</v>
      </c>
      <c r="AA134" s="197">
        <f>+'VALORES CIF Y FOB'!AA133</f>
        <v>0</v>
      </c>
      <c r="AB134" s="195"/>
      <c r="AC134" s="197">
        <f>+'VALORES CIF Y FOB'!AC133</f>
        <v>0</v>
      </c>
      <c r="AD134" s="197">
        <f>+'VALORES CIF Y FOB'!AD133</f>
        <v>0</v>
      </c>
      <c r="AE134" s="197">
        <f>+'VALORES CIF Y FOB'!AE133</f>
        <v>0</v>
      </c>
      <c r="AF134" s="197">
        <f>+'VALORES CIF Y FOB'!AF133</f>
        <v>0</v>
      </c>
      <c r="AG134" s="196"/>
      <c r="AH134" s="198">
        <f t="shared" si="15"/>
        <v>1.06451132</v>
      </c>
      <c r="AI134" s="198">
        <f t="shared" si="16"/>
        <v>602.91999999999996</v>
      </c>
      <c r="AJ134" s="198">
        <f t="shared" si="17"/>
        <v>641.81516505439993</v>
      </c>
      <c r="AK134" s="199"/>
      <c r="AL134" s="200">
        <v>1</v>
      </c>
      <c r="AM134" s="281" t="str">
        <f>+IF(OR(P134="IMPORTABLE",P134="AMBOS"),((1/((1+AA134+Z134)*(1+W134+X134)))*(('VALORES CIF Y FOB'!BC133/AI134))),"-")</f>
        <v>-</v>
      </c>
      <c r="AN134" s="281">
        <f t="shared" si="18"/>
        <v>0</v>
      </c>
      <c r="AO134" s="281">
        <v>1</v>
      </c>
      <c r="AP134" s="281" t="str">
        <f>+IF(OR(P134="EXPORTABLE",P134="AMBOS"),(1/((1-Y134-Z134)))*(('VALORES CIF Y FOB'!BI133/AI134)),"-")</f>
        <v>-</v>
      </c>
      <c r="AQ134" s="281">
        <f t="shared" si="19"/>
        <v>0</v>
      </c>
      <c r="AR134" s="281">
        <v>1</v>
      </c>
      <c r="AS134" s="281" t="str">
        <f>+IF(OR(P134="IMPORTABLE",P134="AMBOS"),(1/((1+AC134)*(1+AA134+Z134)*(1+W134+X134)))*('VALORES CIF Y FOB'!BF133/AI134)*(1),"-")</f>
        <v>-</v>
      </c>
      <c r="AT134" s="281"/>
      <c r="AU134" s="281">
        <v>1</v>
      </c>
      <c r="AV134" s="281" t="str">
        <f>+IF(OR(P134="EXPORTABLE",P134="AMBOS"),(1/((1-AD134)*(1-Y134-Z134)))*('VALORES CIF Y FOB'!BL133/AI134)*(1),"-")</f>
        <v>-</v>
      </c>
      <c r="AW134" s="201"/>
      <c r="AX134" s="201">
        <v>1</v>
      </c>
      <c r="AY134" s="201">
        <f t="shared" si="25"/>
        <v>1</v>
      </c>
      <c r="AZ134" s="202">
        <f t="shared" si="20"/>
        <v>1</v>
      </c>
      <c r="BA134" s="203">
        <v>1</v>
      </c>
      <c r="BB134" s="282" t="str">
        <f>+IF(OR(P134="IMPORTABLE",P134="AMBOS"),(1/((1+AC134)*(1+AA134+Z134)*(1+W134+X134)))*(('VALORES CIF Y FOB'!AM133/AI134)),"-")</f>
        <v>-</v>
      </c>
      <c r="BC134" s="282" t="str">
        <f t="shared" si="21"/>
        <v>-</v>
      </c>
      <c r="BD134" s="282"/>
      <c r="BE134" s="282">
        <v>1</v>
      </c>
      <c r="BF134" s="282" t="str">
        <f>+IF(OR(P134="EXPORTABLE",P134="AMBOS"),(1/((1-AD134)*(1-Y134-Z134)))*(('VALORES CIF Y FOB'!AU133/AI134)),"-")</f>
        <v>-</v>
      </c>
      <c r="BG134" s="282" t="str">
        <f t="shared" si="22"/>
        <v>-</v>
      </c>
      <c r="BH134" s="282"/>
      <c r="BI134" s="282">
        <v>1</v>
      </c>
      <c r="BJ134" s="282" t="str">
        <f>+IF(OR(P134="IMPORTABLE",P134="AMBOS"),(1/((1+AC134)*(1+AA134+Z134)*(1+W134+X134)))*('VALORES CIF Y FOB'!AQ133/AI134),"-")</f>
        <v>-</v>
      </c>
      <c r="BK134" s="282" t="str">
        <f t="shared" si="23"/>
        <v>-</v>
      </c>
      <c r="BL134" s="282"/>
      <c r="BM134" s="282">
        <v>1</v>
      </c>
      <c r="BN134" s="282" t="str">
        <f>+IF(OR(P134="EXPORTABLE",P134="AMBOS"),(1/((1-AD134)*(1-Y134-Z134)))*('VALORES CIF Y FOB'!AY133/AI134),"-")</f>
        <v>-</v>
      </c>
      <c r="BO134" s="203" t="str">
        <f t="shared" si="24"/>
        <v>-</v>
      </c>
      <c r="BP134" s="204"/>
      <c r="BQ134" s="205">
        <v>1</v>
      </c>
      <c r="BR134" s="285">
        <f t="shared" si="26"/>
        <v>1</v>
      </c>
      <c r="BS134" s="109"/>
    </row>
    <row r="135" spans="1:71" ht="18" x14ac:dyDescent="0.2">
      <c r="A135" s="188" t="str">
        <f>+'VALORES CIF Y FOB'!A134</f>
        <v>Servicios de transporte terrestre de pasajeros excepto taxis</v>
      </c>
      <c r="B135" s="189" t="str">
        <f>+'VALORES CIF Y FOB'!B134</f>
        <v>NP129</v>
      </c>
      <c r="C135" s="190"/>
      <c r="D135" s="191">
        <f>+'VALORES CIF Y FOB'!D134</f>
        <v>-26364.543915108945</v>
      </c>
      <c r="E135" s="192">
        <f>+'VALORES CIF Y FOB'!E134</f>
        <v>8.0611544316290501E-2</v>
      </c>
      <c r="F135" s="192">
        <f>+'VALORES CIF Y FOB'!F134</f>
        <v>1.1340544333788099E-2</v>
      </c>
      <c r="G135" s="192">
        <f>+'VALORES CIF Y FOB'!G134</f>
        <v>0.14766005612755326</v>
      </c>
      <c r="H135" s="192">
        <f>+'VALORES CIF Y FOB'!H134</f>
        <v>0.16060681990807121</v>
      </c>
      <c r="I135" s="192">
        <f>+'VALORES CIF Y FOB'!I134</f>
        <v>6.7048511811262756E-2</v>
      </c>
      <c r="J135" s="191" t="str">
        <f>+'VALORES CIF Y FOB'!J134</f>
        <v>EXPORTABLE</v>
      </c>
      <c r="K135" s="191" t="str">
        <f>+'VALORES CIF Y FOB'!K134</f>
        <v>No transable</v>
      </c>
      <c r="L135" s="191">
        <f>+'VALORES CIF Y FOB'!L134</f>
        <v>0</v>
      </c>
      <c r="M135" s="191" t="str">
        <f>+'VALORES CIF Y FOB'!M134</f>
        <v>No transable</v>
      </c>
      <c r="N135" s="191">
        <f>+'VALORES CIF Y FOB'!N134</f>
        <v>0</v>
      </c>
      <c r="O135" s="193" t="str">
        <f>+'VALORES CIF Y FOB'!O134</f>
        <v>No transable</v>
      </c>
      <c r="P135" s="194" t="str">
        <f>+'VALORES CIF Y FOB'!P134</f>
        <v>No transable</v>
      </c>
      <c r="Q135" s="194">
        <f>+'VALORES CIF Y FOB'!Q134</f>
        <v>1</v>
      </c>
      <c r="R135" s="195">
        <f>+'VALORES CIF Y FOB'!R134</f>
        <v>8.0611544316290501E-2</v>
      </c>
      <c r="S135" s="195">
        <f>+'VALORES CIF Y FOB'!S134</f>
        <v>1.1340544333788099E-2</v>
      </c>
      <c r="T135" s="195">
        <f>+'VALORES CIF Y FOB'!T134</f>
        <v>0.16060681990807121</v>
      </c>
      <c r="U135" s="195">
        <f>+'VALORES CIF Y FOB'!U134</f>
        <v>-6.7048511811262756E-2</v>
      </c>
      <c r="V135" s="196"/>
      <c r="W135" s="197">
        <f>+'VALORES CIF Y FOB'!W134</f>
        <v>0</v>
      </c>
      <c r="X135" s="197">
        <f>+'VALORES CIF Y FOB'!X134</f>
        <v>0</v>
      </c>
      <c r="Y135" s="197">
        <f>+'VALORES CIF Y FOB'!Y134</f>
        <v>0</v>
      </c>
      <c r="Z135" s="197">
        <f>+'VALORES CIF Y FOB'!Z134</f>
        <v>0</v>
      </c>
      <c r="AA135" s="197">
        <f>+'VALORES CIF Y FOB'!AA134</f>
        <v>0</v>
      </c>
      <c r="AB135" s="195"/>
      <c r="AC135" s="197">
        <f>+'VALORES CIF Y FOB'!AC134</f>
        <v>0</v>
      </c>
      <c r="AD135" s="197">
        <f>+'VALORES CIF Y FOB'!AD134</f>
        <v>0</v>
      </c>
      <c r="AE135" s="197">
        <f>+'VALORES CIF Y FOB'!AE134</f>
        <v>0</v>
      </c>
      <c r="AF135" s="197">
        <f>+'VALORES CIF Y FOB'!AF134</f>
        <v>0</v>
      </c>
      <c r="AG135" s="196"/>
      <c r="AH135" s="198">
        <f t="shared" si="15"/>
        <v>1.06451132</v>
      </c>
      <c r="AI135" s="198">
        <f t="shared" si="16"/>
        <v>602.91999999999996</v>
      </c>
      <c r="AJ135" s="198">
        <f t="shared" si="17"/>
        <v>641.81516505439993</v>
      </c>
      <c r="AK135" s="199"/>
      <c r="AL135" s="200">
        <v>1</v>
      </c>
      <c r="AM135" s="281" t="str">
        <f>+IF(OR(P135="IMPORTABLE",P135="AMBOS"),((1/((1+AA135+Z135)*(1+W135+X135)))*(('VALORES CIF Y FOB'!BC134/AI135))),"-")</f>
        <v>-</v>
      </c>
      <c r="AN135" s="281">
        <f t="shared" si="18"/>
        <v>0</v>
      </c>
      <c r="AO135" s="281">
        <v>1</v>
      </c>
      <c r="AP135" s="281" t="str">
        <f>+IF(OR(P135="EXPORTABLE",P135="AMBOS"),(1/((1-Y135-Z135)))*(('VALORES CIF Y FOB'!BI134/AI135)),"-")</f>
        <v>-</v>
      </c>
      <c r="AQ135" s="281">
        <f t="shared" si="19"/>
        <v>0</v>
      </c>
      <c r="AR135" s="281">
        <v>1</v>
      </c>
      <c r="AS135" s="281" t="str">
        <f>+IF(OR(P135="IMPORTABLE",P135="AMBOS"),(1/((1+AC135)*(1+AA135+Z135)*(1+W135+X135)))*('VALORES CIF Y FOB'!BF134/AI135)*(1),"-")</f>
        <v>-</v>
      </c>
      <c r="AT135" s="281"/>
      <c r="AU135" s="281">
        <v>1</v>
      </c>
      <c r="AV135" s="281" t="str">
        <f>+IF(OR(P135="EXPORTABLE",P135="AMBOS"),(1/((1-AD135)*(1-Y135-Z135)))*('VALORES CIF Y FOB'!BL134/AI135)*(1),"-")</f>
        <v>-</v>
      </c>
      <c r="AW135" s="201"/>
      <c r="AX135" s="201">
        <v>1</v>
      </c>
      <c r="AY135" s="201">
        <f t="shared" si="25"/>
        <v>1</v>
      </c>
      <c r="AZ135" s="202">
        <f t="shared" si="20"/>
        <v>1</v>
      </c>
      <c r="BA135" s="203">
        <v>1</v>
      </c>
      <c r="BB135" s="282" t="str">
        <f>+IF(OR(P135="IMPORTABLE",P135="AMBOS"),(1/((1+AC135)*(1+AA135+Z135)*(1+W135+X135)))*(('VALORES CIF Y FOB'!AM134/AI135)),"-")</f>
        <v>-</v>
      </c>
      <c r="BC135" s="282" t="str">
        <f t="shared" si="21"/>
        <v>-</v>
      </c>
      <c r="BD135" s="282"/>
      <c r="BE135" s="282">
        <v>1</v>
      </c>
      <c r="BF135" s="282" t="str">
        <f>+IF(OR(P135="EXPORTABLE",P135="AMBOS"),(1/((1-AD135)*(1-Y135-Z135)))*(('VALORES CIF Y FOB'!AU134/AI135)),"-")</f>
        <v>-</v>
      </c>
      <c r="BG135" s="282" t="str">
        <f t="shared" si="22"/>
        <v>-</v>
      </c>
      <c r="BH135" s="282"/>
      <c r="BI135" s="282">
        <v>1</v>
      </c>
      <c r="BJ135" s="282" t="str">
        <f>+IF(OR(P135="IMPORTABLE",P135="AMBOS"),(1/((1+AC135)*(1+AA135+Z135)*(1+W135+X135)))*('VALORES CIF Y FOB'!AQ134/AI135),"-")</f>
        <v>-</v>
      </c>
      <c r="BK135" s="282" t="str">
        <f t="shared" si="23"/>
        <v>-</v>
      </c>
      <c r="BL135" s="282"/>
      <c r="BM135" s="282">
        <v>1</v>
      </c>
      <c r="BN135" s="282" t="str">
        <f>+IF(OR(P135="EXPORTABLE",P135="AMBOS"),(1/((1-AD135)*(1-Y135-Z135)))*('VALORES CIF Y FOB'!AY134/AI135),"-")</f>
        <v>-</v>
      </c>
      <c r="BO135" s="203" t="str">
        <f t="shared" si="24"/>
        <v>-</v>
      </c>
      <c r="BP135" s="204"/>
      <c r="BQ135" s="205">
        <v>1</v>
      </c>
      <c r="BR135" s="285">
        <f t="shared" ref="BR135:BR166" si="27">IF(P135="No transable",1/((1+W135+X135+Z135)*(1+AE135)),"-")</f>
        <v>1</v>
      </c>
      <c r="BS135" s="109"/>
    </row>
    <row r="136" spans="1:71" ht="18" x14ac:dyDescent="0.2">
      <c r="A136" s="188" t="str">
        <f>+'VALORES CIF Y FOB'!A135</f>
        <v>Servicio de taxis</v>
      </c>
      <c r="B136" s="189" t="str">
        <f>+'VALORES CIF Y FOB'!B135</f>
        <v>NP130</v>
      </c>
      <c r="C136" s="190"/>
      <c r="D136" s="191">
        <f>+'VALORES CIF Y FOB'!D135</f>
        <v>-34233.394422554862</v>
      </c>
      <c r="E136" s="192">
        <f>+'VALORES CIF Y FOB'!E135</f>
        <v>0</v>
      </c>
      <c r="F136" s="192">
        <f>+'VALORES CIF Y FOB'!F135</f>
        <v>0</v>
      </c>
      <c r="G136" s="192">
        <f>+'VALORES CIF Y FOB'!G135</f>
        <v>0.11269815813173244</v>
      </c>
      <c r="H136" s="192">
        <f>+'VALORES CIF Y FOB'!H135</f>
        <v>0.11269815813173244</v>
      </c>
      <c r="I136" s="192">
        <f>+'VALORES CIF Y FOB'!I135</f>
        <v>0.11269815813173244</v>
      </c>
      <c r="J136" s="191" t="str">
        <f>+'VALORES CIF Y FOB'!J135</f>
        <v>EXPORTABLE</v>
      </c>
      <c r="K136" s="191" t="str">
        <f>+'VALORES CIF Y FOB'!K135</f>
        <v>No transable</v>
      </c>
      <c r="L136" s="191">
        <f>+'VALORES CIF Y FOB'!L135</f>
        <v>0</v>
      </c>
      <c r="M136" s="191" t="str">
        <f>+'VALORES CIF Y FOB'!M135</f>
        <v>No transable</v>
      </c>
      <c r="N136" s="191">
        <f>+'VALORES CIF Y FOB'!N135</f>
        <v>0</v>
      </c>
      <c r="O136" s="193" t="str">
        <f>+'VALORES CIF Y FOB'!O135</f>
        <v>No transable</v>
      </c>
      <c r="P136" s="194" t="str">
        <f>+'VALORES CIF Y FOB'!P135</f>
        <v>No transable</v>
      </c>
      <c r="Q136" s="194">
        <f>+'VALORES CIF Y FOB'!Q135</f>
        <v>1</v>
      </c>
      <c r="R136" s="195">
        <f>+'VALORES CIF Y FOB'!R135</f>
        <v>0</v>
      </c>
      <c r="S136" s="195">
        <f>+'VALORES CIF Y FOB'!S135</f>
        <v>0</v>
      </c>
      <c r="T136" s="195">
        <f>+'VALORES CIF Y FOB'!T135</f>
        <v>0.11269815813173244</v>
      </c>
      <c r="U136" s="195">
        <f>+'VALORES CIF Y FOB'!U135</f>
        <v>-0.11269815813173244</v>
      </c>
      <c r="V136" s="196"/>
      <c r="W136" s="197">
        <f>+'VALORES CIF Y FOB'!W135</f>
        <v>0</v>
      </c>
      <c r="X136" s="197">
        <f>+'VALORES CIF Y FOB'!X135</f>
        <v>0</v>
      </c>
      <c r="Y136" s="197">
        <f>+'VALORES CIF Y FOB'!Y135</f>
        <v>0</v>
      </c>
      <c r="Z136" s="197">
        <f>+'VALORES CIF Y FOB'!Z135</f>
        <v>0</v>
      </c>
      <c r="AA136" s="197">
        <f>+'VALORES CIF Y FOB'!AA135</f>
        <v>0</v>
      </c>
      <c r="AB136" s="195"/>
      <c r="AC136" s="197">
        <f>+'VALORES CIF Y FOB'!AC135</f>
        <v>0</v>
      </c>
      <c r="AD136" s="197">
        <f>+'VALORES CIF Y FOB'!AD135</f>
        <v>0</v>
      </c>
      <c r="AE136" s="197">
        <f>+'VALORES CIF Y FOB'!AE135</f>
        <v>0</v>
      </c>
      <c r="AF136" s="197">
        <f>+'VALORES CIF Y FOB'!AF135</f>
        <v>0</v>
      </c>
      <c r="AG136" s="196"/>
      <c r="AH136" s="198">
        <f t="shared" ref="AH136:AH189" si="28">$AI$1</f>
        <v>1.06451132</v>
      </c>
      <c r="AI136" s="198">
        <f t="shared" ref="AI136:AI189" si="29">+$AI$2</f>
        <v>602.91999999999996</v>
      </c>
      <c r="AJ136" s="198">
        <f t="shared" ref="AJ136:AJ189" si="30">$AI$4</f>
        <v>641.81516505439993</v>
      </c>
      <c r="AK136" s="199"/>
      <c r="AL136" s="200">
        <v>1</v>
      </c>
      <c r="AM136" s="281" t="str">
        <f>+IF(OR(P136="IMPORTABLE",P136="AMBOS"),((1/((1+AA136+Z136)*(1+W136+X136)))*(('VALORES CIF Y FOB'!BC135/AI136))),"-")</f>
        <v>-</v>
      </c>
      <c r="AN136" s="281">
        <f t="shared" ref="AN136:AN189" si="31">IF(AM136=1,1,0)</f>
        <v>0</v>
      </c>
      <c r="AO136" s="281">
        <v>1</v>
      </c>
      <c r="AP136" s="281" t="str">
        <f>+IF(OR(P136="EXPORTABLE",P136="AMBOS"),(1/((1-Y136-Z136)))*(('VALORES CIF Y FOB'!BI135/AI136)),"-")</f>
        <v>-</v>
      </c>
      <c r="AQ136" s="281">
        <f t="shared" ref="AQ136:AQ189" si="32">IF(AP136=1,1,0)</f>
        <v>0</v>
      </c>
      <c r="AR136" s="281">
        <v>1</v>
      </c>
      <c r="AS136" s="281" t="str">
        <f>+IF(OR(P136="IMPORTABLE",P136="AMBOS"),(1/((1+AC136)*(1+AA136+Z136)*(1+W136+X136)))*('VALORES CIF Y FOB'!BF135/AI136)*(1),"-")</f>
        <v>-</v>
      </c>
      <c r="AT136" s="281"/>
      <c r="AU136" s="281">
        <v>1</v>
      </c>
      <c r="AV136" s="281" t="str">
        <f>+IF(OR(P136="EXPORTABLE",P136="AMBOS"),(1/((1-AD136)*(1-Y136-Z136)))*('VALORES CIF Y FOB'!BL135/AI136)*(1),"-")</f>
        <v>-</v>
      </c>
      <c r="AW136" s="201"/>
      <c r="AX136" s="201">
        <v>1</v>
      </c>
      <c r="AY136" s="201">
        <f t="shared" si="25"/>
        <v>1</v>
      </c>
      <c r="AZ136" s="202">
        <f t="shared" ref="AZ136:AZ189" si="33">IF(AY136=1,1,0)</f>
        <v>1</v>
      </c>
      <c r="BA136" s="203">
        <v>1</v>
      </c>
      <c r="BB136" s="282" t="str">
        <f>+IF(OR(P136="IMPORTABLE",P136="AMBOS"),(1/((1+AC136)*(1+AA136+Z136)*(1+W136+X136)))*(('VALORES CIF Y FOB'!AM135/AI136)),"-")</f>
        <v>-</v>
      </c>
      <c r="BC136" s="282" t="str">
        <f t="shared" ref="BC136:BC189" si="34">+IF(OR(P136="IMPORTABLE",P136="AMBOS"),(1/((1+AC136)*(1+AA136+Z136)*(1+W136+X136)))*(1+(AC136/$AI$1)),"-")</f>
        <v>-</v>
      </c>
      <c r="BD136" s="282"/>
      <c r="BE136" s="282">
        <v>1</v>
      </c>
      <c r="BF136" s="282" t="str">
        <f>+IF(OR(P136="EXPORTABLE",P136="AMBOS"),(1/((1-AD136)*(1-Y136-Z136)))*(('VALORES CIF Y FOB'!AU135/AI136)),"-")</f>
        <v>-</v>
      </c>
      <c r="BG136" s="282" t="str">
        <f t="shared" ref="BG136:BG189" si="35">+IF(OR(P136="EXPORTABLE",P136="AMBOS"),(1/((1-AD136)*(1-Y136-Z136)))*(1-(AD136/$AI$1)),"-")</f>
        <v>-</v>
      </c>
      <c r="BH136" s="282"/>
      <c r="BI136" s="282">
        <v>1</v>
      </c>
      <c r="BJ136" s="282" t="str">
        <f>+IF(OR(P136="IMPORTABLE",P136="AMBOS"),(1/((1+AC136)*(1+AA136+Z136)*(1+W136+X136)))*('VALORES CIF Y FOB'!AQ135/AI136),"-")</f>
        <v>-</v>
      </c>
      <c r="BK136" s="282" t="str">
        <f t="shared" ref="BK136:BK189" si="36">+IF(OR(P136="IMPORTABLE",P136="AMBOS"),(1/((1+AC136)*(1+AA136+Z136)*(1+W136+X136)))*(1+((AC136-AE136)/$AI$1)),"-")</f>
        <v>-</v>
      </c>
      <c r="BL136" s="282"/>
      <c r="BM136" s="282">
        <v>1</v>
      </c>
      <c r="BN136" s="282" t="str">
        <f>+IF(OR(P136="EXPORTABLE",P136="AMBOS"),(1/((1-AD136)*(1-Y136-Z136)))*('VALORES CIF Y FOB'!AY135/AI136),"-")</f>
        <v>-</v>
      </c>
      <c r="BO136" s="203" t="str">
        <f t="shared" ref="BO136:BO189" si="37">+IF(OR(P136="EXPORTABLE",P136="AMBOS"),(1/((1-AD136)*(1-Y136-Z136)))*(1-(((AD136-AE136))/$AI$1)),"-")</f>
        <v>-</v>
      </c>
      <c r="BP136" s="204"/>
      <c r="BQ136" s="205">
        <v>1</v>
      </c>
      <c r="BR136" s="285">
        <f t="shared" si="27"/>
        <v>1</v>
      </c>
      <c r="BS136" s="109"/>
    </row>
    <row r="137" spans="1:71" ht="18" x14ac:dyDescent="0.2">
      <c r="A137" s="188" t="str">
        <f>+'VALORES CIF Y FOB'!A136</f>
        <v>Transporte de carga</v>
      </c>
      <c r="B137" s="189" t="str">
        <f>+'VALORES CIF Y FOB'!B136</f>
        <v>NP131</v>
      </c>
      <c r="C137" s="190"/>
      <c r="D137" s="191">
        <f>+'VALORES CIF Y FOB'!D136</f>
        <v>288274.18015006441</v>
      </c>
      <c r="E137" s="192">
        <f>+'VALORES CIF Y FOB'!E136</f>
        <v>1.1058022878358664</v>
      </c>
      <c r="F137" s="192">
        <f>+'VALORES CIF Y FOB'!F136</f>
        <v>-1.3131662946309441E-15</v>
      </c>
      <c r="G137" s="192">
        <f>+'VALORES CIF Y FOB'!G136</f>
        <v>4.7245820521230004E-2</v>
      </c>
      <c r="H137" s="192">
        <f>+'VALORES CIF Y FOB'!H136</f>
        <v>4.7245820521229928E-2</v>
      </c>
      <c r="I137" s="192">
        <f>+'VALORES CIF Y FOB'!I136</f>
        <v>-1.0585564673146364</v>
      </c>
      <c r="J137" s="191" t="str">
        <f>+'VALORES CIF Y FOB'!J136</f>
        <v>IMPORTABLE</v>
      </c>
      <c r="K137" s="191" t="str">
        <f>+'VALORES CIF Y FOB'!K136</f>
        <v>Transable</v>
      </c>
      <c r="L137" s="191">
        <f>+'VALORES CIF Y FOB'!L136</f>
        <v>0</v>
      </c>
      <c r="M137" s="191" t="str">
        <f>+'VALORES CIF Y FOB'!M136</f>
        <v>Transable</v>
      </c>
      <c r="N137" s="191">
        <f>+'VALORES CIF Y FOB'!N136</f>
        <v>0</v>
      </c>
      <c r="O137" s="193" t="str">
        <f>+'VALORES CIF Y FOB'!O136</f>
        <v>Transable</v>
      </c>
      <c r="P137" s="194" t="str">
        <f>+'VALORES CIF Y FOB'!P136</f>
        <v>IMPORTABLE</v>
      </c>
      <c r="Q137" s="194">
        <f>+'VALORES CIF Y FOB'!Q136</f>
        <v>0</v>
      </c>
      <c r="R137" s="195">
        <f>+'VALORES CIF Y FOB'!R136</f>
        <v>0</v>
      </c>
      <c r="S137" s="195">
        <f>+'VALORES CIF Y FOB'!S136</f>
        <v>0</v>
      </c>
      <c r="T137" s="195">
        <f>+'VALORES CIF Y FOB'!T136</f>
        <v>0</v>
      </c>
      <c r="U137" s="195">
        <f>+'VALORES CIF Y FOB'!U136</f>
        <v>0</v>
      </c>
      <c r="V137" s="196"/>
      <c r="W137" s="197">
        <f>+'VALORES CIF Y FOB'!W136</f>
        <v>0</v>
      </c>
      <c r="X137" s="197">
        <f>+'VALORES CIF Y FOB'!X136</f>
        <v>2.8540769972730071E-2</v>
      </c>
      <c r="Y137" s="197">
        <f>+'VALORES CIF Y FOB'!Y136</f>
        <v>0</v>
      </c>
      <c r="Z137" s="197">
        <f>+'VALORES CIF Y FOB'!Z136</f>
        <v>0</v>
      </c>
      <c r="AA137" s="197">
        <f>+'VALORES CIF Y FOB'!AA136</f>
        <v>0</v>
      </c>
      <c r="AB137" s="195"/>
      <c r="AC137" s="197">
        <f>+'VALORES CIF Y FOB'!AC136</f>
        <v>0</v>
      </c>
      <c r="AD137" s="197">
        <f>+'VALORES CIF Y FOB'!AD136</f>
        <v>0</v>
      </c>
      <c r="AE137" s="197">
        <f>+'VALORES CIF Y FOB'!AE136</f>
        <v>-0.20677356383088508</v>
      </c>
      <c r="AF137" s="197">
        <f>+'VALORES CIF Y FOB'!AF136</f>
        <v>-0.20677356383088544</v>
      </c>
      <c r="AG137" s="196"/>
      <c r="AH137" s="198">
        <f t="shared" si="28"/>
        <v>1.06451132</v>
      </c>
      <c r="AI137" s="198">
        <f t="shared" si="29"/>
        <v>602.91999999999996</v>
      </c>
      <c r="AJ137" s="198">
        <f t="shared" si="30"/>
        <v>641.81516505439993</v>
      </c>
      <c r="AK137" s="199"/>
      <c r="AL137" s="200">
        <v>1</v>
      </c>
      <c r="AM137" s="281">
        <f>+IF(OR(P137="IMPORTABLE",P137="AMBOS"),((1/((1+AA137+Z137)*(1+W137+X137)))*(('VALORES CIF Y FOB'!BC136/AI137))),"-")</f>
        <v>1.0349724105036922</v>
      </c>
      <c r="AN137" s="281">
        <f t="shared" si="31"/>
        <v>0</v>
      </c>
      <c r="AO137" s="281">
        <v>1</v>
      </c>
      <c r="AP137" s="281" t="str">
        <f>+IF(OR(P137="EXPORTABLE",P137="AMBOS"),(1/((1-Y137-Z137)))*(('VALORES CIF Y FOB'!BI136/AI137)),"-")</f>
        <v>-</v>
      </c>
      <c r="AQ137" s="281">
        <f t="shared" si="32"/>
        <v>0</v>
      </c>
      <c r="AR137" s="281">
        <v>1</v>
      </c>
      <c r="AS137" s="281">
        <f>+IF(OR(P137="IMPORTABLE",P137="AMBOS"),(1/((1+AC137)*(1+AA137+Z137)*(1+W137+X137)))*('VALORES CIF Y FOB'!BF136/AI137)*(1),"-")</f>
        <v>1.2489773442901826</v>
      </c>
      <c r="AT137" s="281"/>
      <c r="AU137" s="281">
        <v>1</v>
      </c>
      <c r="AV137" s="281" t="str">
        <f>+IF(OR(P137="EXPORTABLE",P137="AMBOS"),(1/((1-AD137)*(1-Y137-Z137)))*('VALORES CIF Y FOB'!BL136/AI137)*(1),"-")</f>
        <v>-</v>
      </c>
      <c r="AW137" s="201"/>
      <c r="AX137" s="201">
        <v>1</v>
      </c>
      <c r="AY137" s="201" t="str">
        <f t="shared" si="25"/>
        <v>-</v>
      </c>
      <c r="AZ137" s="202">
        <f t="shared" si="33"/>
        <v>0</v>
      </c>
      <c r="BA137" s="203">
        <v>1</v>
      </c>
      <c r="BB137" s="282">
        <f>+IF(OR(P137="IMPORTABLE",P137="AMBOS"),(1/((1+AC137)*(1+AA137+Z137)*(1+W137+X137)))*(('VALORES CIF Y FOB'!AM136/AI137)),"-")</f>
        <v>1.0349724105036922</v>
      </c>
      <c r="BC137" s="282">
        <f t="shared" si="34"/>
        <v>0.97225120208556559</v>
      </c>
      <c r="BD137" s="282"/>
      <c r="BE137" s="282">
        <v>1</v>
      </c>
      <c r="BF137" s="282" t="str">
        <f>+IF(OR(P137="EXPORTABLE",P137="AMBOS"),(1/((1-AD137)*(1-Y137-Z137)))*(('VALORES CIF Y FOB'!AU136/AI137)),"-")</f>
        <v>-</v>
      </c>
      <c r="BG137" s="282" t="str">
        <f t="shared" si="35"/>
        <v>-</v>
      </c>
      <c r="BH137" s="282"/>
      <c r="BI137" s="282">
        <v>1</v>
      </c>
      <c r="BJ137" s="282">
        <f>+IF(OR(P137="IMPORTABLE",P137="AMBOS"),(1/((1+AC137)*(1+AA137+Z137)*(1+W137+X137)))*('VALORES CIF Y FOB'!AQ136/AI137),"-")</f>
        <v>1.2360082564977866</v>
      </c>
      <c r="BK137" s="282">
        <f t="shared" si="36"/>
        <v>1.1611039105697689</v>
      </c>
      <c r="BL137" s="282"/>
      <c r="BM137" s="282">
        <v>1</v>
      </c>
      <c r="BN137" s="282" t="str">
        <f>+IF(OR(P137="EXPORTABLE",P137="AMBOS"),(1/((1-AD137)*(1-Y137-Z137)))*('VALORES CIF Y FOB'!AY136/AI137),"-")</f>
        <v>-</v>
      </c>
      <c r="BO137" s="203" t="str">
        <f t="shared" si="37"/>
        <v>-</v>
      </c>
      <c r="BP137" s="204"/>
      <c r="BQ137" s="205">
        <v>1</v>
      </c>
      <c r="BR137" s="285" t="str">
        <f t="shared" si="27"/>
        <v>-</v>
      </c>
      <c r="BS137" s="109"/>
    </row>
    <row r="138" spans="1:71" ht="18" x14ac:dyDescent="0.2">
      <c r="A138" s="188" t="str">
        <f>+'VALORES CIF Y FOB'!A137</f>
        <v>Transporte de pasajeros por vía marítima y aérea</v>
      </c>
      <c r="B138" s="189" t="str">
        <f>+'VALORES CIF Y FOB'!B137</f>
        <v>NP132</v>
      </c>
      <c r="C138" s="190"/>
      <c r="D138" s="191">
        <f>+'VALORES CIF Y FOB'!D137</f>
        <v>34671.651235865938</v>
      </c>
      <c r="E138" s="192">
        <f>+'VALORES CIF Y FOB'!E137</f>
        <v>0.50190053620772079</v>
      </c>
      <c r="F138" s="192">
        <f>+'VALORES CIF Y FOB'!F137</f>
        <v>0.13960687393032223</v>
      </c>
      <c r="G138" s="192">
        <f>+'VALORES CIF Y FOB'!G137</f>
        <v>0.38176258337303604</v>
      </c>
      <c r="H138" s="192">
        <f>+'VALORES CIF Y FOB'!H137</f>
        <v>0.76643845481480233</v>
      </c>
      <c r="I138" s="192">
        <f>+'VALORES CIF Y FOB'!I137</f>
        <v>-0.1201379528346848</v>
      </c>
      <c r="J138" s="191" t="str">
        <f>+'VALORES CIF Y FOB'!J137</f>
        <v>IMPORTABLE</v>
      </c>
      <c r="K138" s="191" t="str">
        <f>+'VALORES CIF Y FOB'!K137</f>
        <v>Transable</v>
      </c>
      <c r="L138" s="191">
        <f>+'VALORES CIF Y FOB'!L137</f>
        <v>0</v>
      </c>
      <c r="M138" s="191" t="str">
        <f>+'VALORES CIF Y FOB'!M137</f>
        <v>Transable</v>
      </c>
      <c r="N138" s="191">
        <f>+'VALORES CIF Y FOB'!N137</f>
        <v>0</v>
      </c>
      <c r="O138" s="193" t="str">
        <f>+'VALORES CIF Y FOB'!O137</f>
        <v>Transable</v>
      </c>
      <c r="P138" s="194" t="str">
        <f>+'VALORES CIF Y FOB'!P137</f>
        <v>IMPORTABLE</v>
      </c>
      <c r="Q138" s="194">
        <f>+'VALORES CIF Y FOB'!Q137</f>
        <v>0</v>
      </c>
      <c r="R138" s="195">
        <f>+'VALORES CIF Y FOB'!R137</f>
        <v>0</v>
      </c>
      <c r="S138" s="195">
        <f>+'VALORES CIF Y FOB'!S137</f>
        <v>0</v>
      </c>
      <c r="T138" s="195">
        <f>+'VALORES CIF Y FOB'!T137</f>
        <v>0</v>
      </c>
      <c r="U138" s="195">
        <f>+'VALORES CIF Y FOB'!U137</f>
        <v>0</v>
      </c>
      <c r="V138" s="196"/>
      <c r="W138" s="197">
        <f>+'VALORES CIF Y FOB'!W137</f>
        <v>0</v>
      </c>
      <c r="X138" s="197">
        <f>+'VALORES CIF Y FOB'!X137</f>
        <v>0</v>
      </c>
      <c r="Y138" s="197">
        <f>+'VALORES CIF Y FOB'!Y137</f>
        <v>0</v>
      </c>
      <c r="Z138" s="197">
        <f>+'VALORES CIF Y FOB'!Z137</f>
        <v>0</v>
      </c>
      <c r="AA138" s="197">
        <f>+'VALORES CIF Y FOB'!AA137</f>
        <v>0</v>
      </c>
      <c r="AB138" s="195"/>
      <c r="AC138" s="197">
        <f>+'VALORES CIF Y FOB'!AC137</f>
        <v>0</v>
      </c>
      <c r="AD138" s="197">
        <f>+'VALORES CIF Y FOB'!AD137</f>
        <v>0</v>
      </c>
      <c r="AE138" s="197">
        <f>+'VALORES CIF Y FOB'!AE137</f>
        <v>0</v>
      </c>
      <c r="AF138" s="197">
        <f>+'VALORES CIF Y FOB'!AF137</f>
        <v>0</v>
      </c>
      <c r="AG138" s="196"/>
      <c r="AH138" s="198">
        <f t="shared" si="28"/>
        <v>1.06451132</v>
      </c>
      <c r="AI138" s="198">
        <f t="shared" si="29"/>
        <v>602.91999999999996</v>
      </c>
      <c r="AJ138" s="198">
        <f t="shared" si="30"/>
        <v>641.81516505439993</v>
      </c>
      <c r="AK138" s="199"/>
      <c r="AL138" s="200">
        <v>1</v>
      </c>
      <c r="AM138" s="281">
        <f>+IF(OR(P138="IMPORTABLE",P138="AMBOS"),((1/((1+AA138+Z138)*(1+W138+X138)))*(('VALORES CIF Y FOB'!BC137/AI138))),"-")</f>
        <v>1.06451132</v>
      </c>
      <c r="AN138" s="281">
        <f t="shared" si="31"/>
        <v>0</v>
      </c>
      <c r="AO138" s="281">
        <v>1</v>
      </c>
      <c r="AP138" s="281" t="str">
        <f>+IF(OR(P138="EXPORTABLE",P138="AMBOS"),(1/((1-Y138-Z138)))*(('VALORES CIF Y FOB'!BI137/AI138)),"-")</f>
        <v>-</v>
      </c>
      <c r="AQ138" s="281">
        <f t="shared" si="32"/>
        <v>0</v>
      </c>
      <c r="AR138" s="281">
        <v>1</v>
      </c>
      <c r="AS138" s="281">
        <f>+IF(OR(P138="IMPORTABLE",P138="AMBOS"),(1/((1+AC138)*(1+AA138+Z138)*(1+W138+X138)))*('VALORES CIF Y FOB'!BF137/AI138)*(1),"-")</f>
        <v>1.06451132</v>
      </c>
      <c r="AT138" s="281"/>
      <c r="AU138" s="281">
        <v>1</v>
      </c>
      <c r="AV138" s="281" t="str">
        <f>+IF(OR(P138="EXPORTABLE",P138="AMBOS"),(1/((1-AD138)*(1-Y138-Z138)))*('VALORES CIF Y FOB'!BL137/AI138)*(1),"-")</f>
        <v>-</v>
      </c>
      <c r="AW138" s="201"/>
      <c r="AX138" s="201">
        <v>1</v>
      </c>
      <c r="AY138" s="201" t="str">
        <f t="shared" si="25"/>
        <v>-</v>
      </c>
      <c r="AZ138" s="202">
        <f t="shared" si="33"/>
        <v>0</v>
      </c>
      <c r="BA138" s="203">
        <v>1</v>
      </c>
      <c r="BB138" s="282">
        <f>+IF(OR(P138="IMPORTABLE",P138="AMBOS"),(1/((1+AC138)*(1+AA138+Z138)*(1+W138+X138)))*(('VALORES CIF Y FOB'!AM137/AI138)),"-")</f>
        <v>1.06451132</v>
      </c>
      <c r="BC138" s="282">
        <f t="shared" si="34"/>
        <v>1</v>
      </c>
      <c r="BD138" s="282"/>
      <c r="BE138" s="282">
        <v>1</v>
      </c>
      <c r="BF138" s="282" t="str">
        <f>+IF(OR(P138="EXPORTABLE",P138="AMBOS"),(1/((1-AD138)*(1-Y138-Z138)))*(('VALORES CIF Y FOB'!AU137/AI138)),"-")</f>
        <v>-</v>
      </c>
      <c r="BG138" s="282" t="str">
        <f t="shared" si="35"/>
        <v>-</v>
      </c>
      <c r="BH138" s="282"/>
      <c r="BI138" s="282">
        <v>1</v>
      </c>
      <c r="BJ138" s="282">
        <f>+IF(OR(P138="IMPORTABLE",P138="AMBOS"),(1/((1+AC138)*(1+AA138+Z138)*(1+W138+X138)))*('VALORES CIF Y FOB'!AQ137/AI138),"-")</f>
        <v>1.06451132</v>
      </c>
      <c r="BK138" s="282">
        <f t="shared" si="36"/>
        <v>1</v>
      </c>
      <c r="BL138" s="282"/>
      <c r="BM138" s="282">
        <v>1</v>
      </c>
      <c r="BN138" s="282" t="str">
        <f>+IF(OR(P138="EXPORTABLE",P138="AMBOS"),(1/((1-AD138)*(1-Y138-Z138)))*('VALORES CIF Y FOB'!AY137/AI138),"-")</f>
        <v>-</v>
      </c>
      <c r="BO138" s="203" t="str">
        <f t="shared" si="37"/>
        <v>-</v>
      </c>
      <c r="BP138" s="204"/>
      <c r="BQ138" s="205">
        <v>1</v>
      </c>
      <c r="BR138" s="285" t="str">
        <f t="shared" si="27"/>
        <v>-</v>
      </c>
      <c r="BS138" s="109"/>
    </row>
    <row r="139" spans="1:71" ht="18" x14ac:dyDescent="0.2">
      <c r="A139" s="188" t="str">
        <f>+'VALORES CIF Y FOB'!A138</f>
        <v>Servicios de almacenamiento y depósito</v>
      </c>
      <c r="B139" s="189" t="str">
        <f>+'VALORES CIF Y FOB'!B138</f>
        <v>NP133</v>
      </c>
      <c r="C139" s="190"/>
      <c r="D139" s="191">
        <f>+'VALORES CIF Y FOB'!D138</f>
        <v>-14002.160850188484</v>
      </c>
      <c r="E139" s="192">
        <f>+'VALORES CIF Y FOB'!E138</f>
        <v>9.7258199523404254E-2</v>
      </c>
      <c r="F139" s="192">
        <f>+'VALORES CIF Y FOB'!F138</f>
        <v>9.7258199523404254E-2</v>
      </c>
      <c r="G139" s="192">
        <f>+'VALORES CIF Y FOB'!G138</f>
        <v>0.67645623777995478</v>
      </c>
      <c r="H139" s="192">
        <f>+'VALORES CIF Y FOB'!H138</f>
        <v>0.74933523342203145</v>
      </c>
      <c r="I139" s="192">
        <f>+'VALORES CIF Y FOB'!I138</f>
        <v>0.57919803825655058</v>
      </c>
      <c r="J139" s="191" t="str">
        <f>+'VALORES CIF Y FOB'!J138</f>
        <v>EXPORTABLE</v>
      </c>
      <c r="K139" s="191" t="str">
        <f>+'VALORES CIF Y FOB'!K138</f>
        <v>Transable</v>
      </c>
      <c r="L139" s="191">
        <f>+'VALORES CIF Y FOB'!L138</f>
        <v>0</v>
      </c>
      <c r="M139" s="191" t="str">
        <f>+'VALORES CIF Y FOB'!M138</f>
        <v>Transable</v>
      </c>
      <c r="N139" s="191">
        <f>+'VALORES CIF Y FOB'!N138</f>
        <v>0</v>
      </c>
      <c r="O139" s="193" t="str">
        <f>+'VALORES CIF Y FOB'!O138</f>
        <v>Transable</v>
      </c>
      <c r="P139" s="194" t="str">
        <f>+'VALORES CIF Y FOB'!P138</f>
        <v>EXPORTABLE</v>
      </c>
      <c r="Q139" s="194">
        <f>+'VALORES CIF Y FOB'!Q138</f>
        <v>0</v>
      </c>
      <c r="R139" s="195">
        <f>+'VALORES CIF Y FOB'!R138</f>
        <v>0</v>
      </c>
      <c r="S139" s="195">
        <f>+'VALORES CIF Y FOB'!S138</f>
        <v>0</v>
      </c>
      <c r="T139" s="195">
        <f>+'VALORES CIF Y FOB'!T138</f>
        <v>0</v>
      </c>
      <c r="U139" s="195">
        <f>+'VALORES CIF Y FOB'!U138</f>
        <v>0</v>
      </c>
      <c r="V139" s="196"/>
      <c r="W139" s="197">
        <f>+'VALORES CIF Y FOB'!W138</f>
        <v>0</v>
      </c>
      <c r="X139" s="197">
        <f>+'VALORES CIF Y FOB'!X138</f>
        <v>1.3255312271177969E-2</v>
      </c>
      <c r="Y139" s="197">
        <f>+'VALORES CIF Y FOB'!Y138</f>
        <v>0</v>
      </c>
      <c r="Z139" s="197">
        <f>+'VALORES CIF Y FOB'!Z138</f>
        <v>0</v>
      </c>
      <c r="AA139" s="197">
        <f>+'VALORES CIF Y FOB'!AA138</f>
        <v>0</v>
      </c>
      <c r="AB139" s="195"/>
      <c r="AC139" s="197">
        <f>+'VALORES CIF Y FOB'!AC138</f>
        <v>0</v>
      </c>
      <c r="AD139" s="197">
        <f>+'VALORES CIF Y FOB'!AD138</f>
        <v>0</v>
      </c>
      <c r="AE139" s="197">
        <f>+'VALORES CIF Y FOB'!AE138</f>
        <v>0</v>
      </c>
      <c r="AF139" s="197">
        <f>+'VALORES CIF Y FOB'!AF138</f>
        <v>0</v>
      </c>
      <c r="AG139" s="196"/>
      <c r="AH139" s="198">
        <f t="shared" si="28"/>
        <v>1.06451132</v>
      </c>
      <c r="AI139" s="198">
        <f t="shared" si="29"/>
        <v>602.91999999999996</v>
      </c>
      <c r="AJ139" s="198">
        <f t="shared" si="30"/>
        <v>641.81516505439993</v>
      </c>
      <c r="AK139" s="199"/>
      <c r="AL139" s="200">
        <v>1</v>
      </c>
      <c r="AM139" s="281" t="str">
        <f>+IF(OR(P139="IMPORTABLE",P139="AMBOS"),((1/((1+AA139+Z139)*(1+W139+X139)))*(('VALORES CIF Y FOB'!BC138/AI139))),"-")</f>
        <v>-</v>
      </c>
      <c r="AN139" s="281">
        <f t="shared" si="31"/>
        <v>0</v>
      </c>
      <c r="AO139" s="281">
        <v>1</v>
      </c>
      <c r="AP139" s="281">
        <f>+IF(OR(P139="EXPORTABLE",P139="AMBOS"),(1/((1-Y139-Z139)))*(('VALORES CIF Y FOB'!BI138/AI139)),"-")</f>
        <v>1.06451132</v>
      </c>
      <c r="AQ139" s="281">
        <f t="shared" si="32"/>
        <v>0</v>
      </c>
      <c r="AR139" s="281">
        <v>1</v>
      </c>
      <c r="AS139" s="281" t="str">
        <f>+IF(OR(P139="IMPORTABLE",P139="AMBOS"),(1/((1+AC139)*(1+AA139+Z139)*(1+W139+X139)))*('VALORES CIF Y FOB'!BF138/AI139)*(1),"-")</f>
        <v>-</v>
      </c>
      <c r="AT139" s="281"/>
      <c r="AU139" s="281">
        <v>1</v>
      </c>
      <c r="AV139" s="281">
        <f>+IF(OR(P139="EXPORTABLE",P139="AMBOS"),(1/((1-AD139)*(1-Y139-Z139)))*('VALORES CIF Y FOB'!BL138/AI139)*(1),"-")</f>
        <v>1.06451132</v>
      </c>
      <c r="AW139" s="201"/>
      <c r="AX139" s="201">
        <v>1</v>
      </c>
      <c r="AY139" s="201" t="str">
        <f t="shared" si="25"/>
        <v>-</v>
      </c>
      <c r="AZ139" s="202">
        <f t="shared" si="33"/>
        <v>0</v>
      </c>
      <c r="BA139" s="203">
        <v>1</v>
      </c>
      <c r="BB139" s="282" t="str">
        <f>+IF(OR(P139="IMPORTABLE",P139="AMBOS"),(1/((1+AC139)*(1+AA139+Z139)*(1+W139+X139)))*(('VALORES CIF Y FOB'!AM138/AI139)),"-")</f>
        <v>-</v>
      </c>
      <c r="BC139" s="282" t="str">
        <f t="shared" si="34"/>
        <v>-</v>
      </c>
      <c r="BD139" s="282"/>
      <c r="BE139" s="282">
        <v>1</v>
      </c>
      <c r="BF139" s="282">
        <f>+IF(OR(P139="EXPORTABLE",P139="AMBOS"),(1/((1-AD139)*(1-Y139-Z139)))*(('VALORES CIF Y FOB'!AU138/AI139)),"-")</f>
        <v>1.06451132</v>
      </c>
      <c r="BG139" s="282">
        <f t="shared" si="35"/>
        <v>1</v>
      </c>
      <c r="BH139" s="282"/>
      <c r="BI139" s="282">
        <v>1</v>
      </c>
      <c r="BJ139" s="282" t="str">
        <f>+IF(OR(P139="IMPORTABLE",P139="AMBOS"),(1/((1+AC139)*(1+AA139+Z139)*(1+W139+X139)))*('VALORES CIF Y FOB'!AQ138/AI139),"-")</f>
        <v>-</v>
      </c>
      <c r="BK139" s="282" t="str">
        <f t="shared" si="36"/>
        <v>-</v>
      </c>
      <c r="BL139" s="282"/>
      <c r="BM139" s="282">
        <v>1</v>
      </c>
      <c r="BN139" s="282">
        <f>+IF(OR(P139="EXPORTABLE",P139="AMBOS"),(1/((1-AD139)*(1-Y139-Z139)))*('VALORES CIF Y FOB'!AY138/AI139),"-")</f>
        <v>1.06451132</v>
      </c>
      <c r="BO139" s="203">
        <f t="shared" si="37"/>
        <v>1</v>
      </c>
      <c r="BP139" s="204"/>
      <c r="BQ139" s="205">
        <v>1</v>
      </c>
      <c r="BR139" s="285" t="str">
        <f t="shared" si="27"/>
        <v>-</v>
      </c>
      <c r="BS139" s="109"/>
    </row>
    <row r="140" spans="1:71" ht="18" x14ac:dyDescent="0.2">
      <c r="A140" s="188" t="str">
        <f>+'VALORES CIF Y FOB'!A139</f>
        <v>Servicios de estacionamientos</v>
      </c>
      <c r="B140" s="189" t="str">
        <f>+'VALORES CIF Y FOB'!B139</f>
        <v>NP134</v>
      </c>
      <c r="C140" s="190"/>
      <c r="D140" s="191">
        <f>+'VALORES CIF Y FOB'!D139</f>
        <v>0</v>
      </c>
      <c r="E140" s="192">
        <f>+'VALORES CIF Y FOB'!E139</f>
        <v>0</v>
      </c>
      <c r="F140" s="192">
        <f>+'VALORES CIF Y FOB'!F139</f>
        <v>0</v>
      </c>
      <c r="G140" s="192">
        <f>+'VALORES CIF Y FOB'!G139</f>
        <v>0</v>
      </c>
      <c r="H140" s="192">
        <f>+'VALORES CIF Y FOB'!H139</f>
        <v>0</v>
      </c>
      <c r="I140" s="192">
        <f>+'VALORES CIF Y FOB'!I139</f>
        <v>0</v>
      </c>
      <c r="J140" s="191" t="str">
        <f>+'VALORES CIF Y FOB'!J139</f>
        <v>AMBOS</v>
      </c>
      <c r="K140" s="191" t="str">
        <f>+'VALORES CIF Y FOB'!K139</f>
        <v>No transable</v>
      </c>
      <c r="L140" s="191">
        <f>+'VALORES CIF Y FOB'!L139</f>
        <v>0</v>
      </c>
      <c r="M140" s="191" t="str">
        <f>+'VALORES CIF Y FOB'!M139</f>
        <v>No transable</v>
      </c>
      <c r="N140" s="191">
        <f>+'VALORES CIF Y FOB'!N139</f>
        <v>1</v>
      </c>
      <c r="O140" s="193" t="str">
        <f>+'VALORES CIF Y FOB'!O139</f>
        <v>No transable</v>
      </c>
      <c r="P140" s="194" t="str">
        <f>+'VALORES CIF Y FOB'!P139</f>
        <v>No transable</v>
      </c>
      <c r="Q140" s="194">
        <f>+'VALORES CIF Y FOB'!Q139</f>
        <v>1</v>
      </c>
      <c r="R140" s="195">
        <f>+'VALORES CIF Y FOB'!R139</f>
        <v>0</v>
      </c>
      <c r="S140" s="195">
        <f>+'VALORES CIF Y FOB'!S139</f>
        <v>0</v>
      </c>
      <c r="T140" s="195">
        <f>+'VALORES CIF Y FOB'!T139</f>
        <v>0</v>
      </c>
      <c r="U140" s="195">
        <f>+'VALORES CIF Y FOB'!U139</f>
        <v>0</v>
      </c>
      <c r="V140" s="196"/>
      <c r="W140" s="197">
        <f>+'VALORES CIF Y FOB'!W139</f>
        <v>0</v>
      </c>
      <c r="X140" s="197">
        <f>+'VALORES CIF Y FOB'!X139</f>
        <v>8.4859381462468395E-2</v>
      </c>
      <c r="Y140" s="197">
        <f>+'VALORES CIF Y FOB'!Y139</f>
        <v>0</v>
      </c>
      <c r="Z140" s="197">
        <f>+'VALORES CIF Y FOB'!Z139</f>
        <v>0</v>
      </c>
      <c r="AA140" s="197">
        <f>+'VALORES CIF Y FOB'!AA139</f>
        <v>0</v>
      </c>
      <c r="AB140" s="195"/>
      <c r="AC140" s="197">
        <f>+'VALORES CIF Y FOB'!AC139</f>
        <v>0</v>
      </c>
      <c r="AD140" s="197">
        <f>+'VALORES CIF Y FOB'!AD139</f>
        <v>0</v>
      </c>
      <c r="AE140" s="197">
        <f>+'VALORES CIF Y FOB'!AE139</f>
        <v>0</v>
      </c>
      <c r="AF140" s="197">
        <f>+'VALORES CIF Y FOB'!AF139</f>
        <v>0</v>
      </c>
      <c r="AG140" s="196"/>
      <c r="AH140" s="198">
        <f t="shared" si="28"/>
        <v>1.06451132</v>
      </c>
      <c r="AI140" s="198">
        <f t="shared" si="29"/>
        <v>602.91999999999996</v>
      </c>
      <c r="AJ140" s="198">
        <f t="shared" si="30"/>
        <v>641.81516505439993</v>
      </c>
      <c r="AK140" s="199"/>
      <c r="AL140" s="200">
        <v>1</v>
      </c>
      <c r="AM140" s="281" t="str">
        <f>+IF(OR(P140="IMPORTABLE",P140="AMBOS"),((1/((1+AA140+Z140)*(1+W140+X140)))*(('VALORES CIF Y FOB'!BC139/AI140))),"-")</f>
        <v>-</v>
      </c>
      <c r="AN140" s="281">
        <f t="shared" si="31"/>
        <v>0</v>
      </c>
      <c r="AO140" s="281">
        <v>1</v>
      </c>
      <c r="AP140" s="281" t="str">
        <f>+IF(OR(P140="EXPORTABLE",P140="AMBOS"),(1/((1-Y140-Z140)))*(('VALORES CIF Y FOB'!BI139/AI140)),"-")</f>
        <v>-</v>
      </c>
      <c r="AQ140" s="281">
        <f t="shared" si="32"/>
        <v>0</v>
      </c>
      <c r="AR140" s="281">
        <v>1</v>
      </c>
      <c r="AS140" s="281" t="str">
        <f>+IF(OR(P140="IMPORTABLE",P140="AMBOS"),(1/((1+AC140)*(1+AA140+Z140)*(1+W140+X140)))*('VALORES CIF Y FOB'!BF139/AI140)*(1),"-")</f>
        <v>-</v>
      </c>
      <c r="AT140" s="281"/>
      <c r="AU140" s="281">
        <v>1</v>
      </c>
      <c r="AV140" s="281" t="str">
        <f>+IF(OR(P140="EXPORTABLE",P140="AMBOS"),(1/((1-AD140)*(1-Y140-Z140)))*('VALORES CIF Y FOB'!BL139/AI140)*(1),"-")</f>
        <v>-</v>
      </c>
      <c r="AW140" s="201"/>
      <c r="AX140" s="201">
        <v>1</v>
      </c>
      <c r="AY140" s="201">
        <f t="shared" si="25"/>
        <v>0.92177845081814036</v>
      </c>
      <c r="AZ140" s="202">
        <f t="shared" si="33"/>
        <v>0</v>
      </c>
      <c r="BA140" s="203">
        <v>1</v>
      </c>
      <c r="BB140" s="282" t="str">
        <f>+IF(OR(P140="IMPORTABLE",P140="AMBOS"),(1/((1+AC140)*(1+AA140+Z140)*(1+W140+X140)))*(('VALORES CIF Y FOB'!AM139/AI140)),"-")</f>
        <v>-</v>
      </c>
      <c r="BC140" s="282" t="str">
        <f t="shared" si="34"/>
        <v>-</v>
      </c>
      <c r="BD140" s="282"/>
      <c r="BE140" s="282">
        <v>1</v>
      </c>
      <c r="BF140" s="282" t="str">
        <f>+IF(OR(P140="EXPORTABLE",P140="AMBOS"),(1/((1-AD140)*(1-Y140-Z140)))*(('VALORES CIF Y FOB'!AU139/AI140)),"-")</f>
        <v>-</v>
      </c>
      <c r="BG140" s="282" t="str">
        <f t="shared" si="35"/>
        <v>-</v>
      </c>
      <c r="BH140" s="282"/>
      <c r="BI140" s="282">
        <v>1</v>
      </c>
      <c r="BJ140" s="282" t="str">
        <f>+IF(OR(P140="IMPORTABLE",P140="AMBOS"),(1/((1+AC140)*(1+AA140+Z140)*(1+W140+X140)))*('VALORES CIF Y FOB'!AQ139/AI140),"-")</f>
        <v>-</v>
      </c>
      <c r="BK140" s="282" t="str">
        <f t="shared" si="36"/>
        <v>-</v>
      </c>
      <c r="BL140" s="282"/>
      <c r="BM140" s="282">
        <v>1</v>
      </c>
      <c r="BN140" s="282" t="str">
        <f>+IF(OR(P140="EXPORTABLE",P140="AMBOS"),(1/((1-AD140)*(1-Y140-Z140)))*('VALORES CIF Y FOB'!AY139/AI140),"-")</f>
        <v>-</v>
      </c>
      <c r="BO140" s="203" t="str">
        <f t="shared" si="37"/>
        <v>-</v>
      </c>
      <c r="BP140" s="204"/>
      <c r="BQ140" s="205">
        <v>1</v>
      </c>
      <c r="BR140" s="285">
        <f t="shared" si="27"/>
        <v>0.92177845081814036</v>
      </c>
      <c r="BS140" s="109"/>
    </row>
    <row r="141" spans="1:71" ht="18" x14ac:dyDescent="0.2">
      <c r="A141" s="188" t="str">
        <f>+'VALORES CIF Y FOB'!A140</f>
        <v>Otros servicios vinculados con transporte</v>
      </c>
      <c r="B141" s="189" t="str">
        <f>+'VALORES CIF Y FOB'!B140</f>
        <v>NP135</v>
      </c>
      <c r="C141" s="190"/>
      <c r="D141" s="191">
        <f>+'VALORES CIF Y FOB'!D140</f>
        <v>-30758.114244717901</v>
      </c>
      <c r="E141" s="192">
        <f>+'VALORES CIF Y FOB'!E140</f>
        <v>0.10363064354754407</v>
      </c>
      <c r="F141" s="192">
        <f>+'VALORES CIF Y FOB'!F140</f>
        <v>2.9691939309025826E-2</v>
      </c>
      <c r="G141" s="192">
        <f>+'VALORES CIF Y FOB'!G140</f>
        <v>0.43702026119636395</v>
      </c>
      <c r="H141" s="192">
        <f>+'VALORES CIF Y FOB'!H140</f>
        <v>0.48754484750120286</v>
      </c>
      <c r="I141" s="192">
        <f>+'VALORES CIF Y FOB'!I140</f>
        <v>0.33338961764881986</v>
      </c>
      <c r="J141" s="191" t="str">
        <f>+'VALORES CIF Y FOB'!J140</f>
        <v>EXPORTABLE</v>
      </c>
      <c r="K141" s="191" t="str">
        <f>+'VALORES CIF Y FOB'!K140</f>
        <v>Transable</v>
      </c>
      <c r="L141" s="191">
        <f>+'VALORES CIF Y FOB'!L140</f>
        <v>0</v>
      </c>
      <c r="M141" s="191" t="str">
        <f>+'VALORES CIF Y FOB'!M140</f>
        <v>Transable</v>
      </c>
      <c r="N141" s="191">
        <f>+'VALORES CIF Y FOB'!N140</f>
        <v>0</v>
      </c>
      <c r="O141" s="193" t="str">
        <f>+'VALORES CIF Y FOB'!O140</f>
        <v>Transable</v>
      </c>
      <c r="P141" s="194" t="str">
        <f>+'VALORES CIF Y FOB'!P140</f>
        <v>EXPORTABLE</v>
      </c>
      <c r="Q141" s="194">
        <f>+'VALORES CIF Y FOB'!Q140</f>
        <v>0</v>
      </c>
      <c r="R141" s="195">
        <f>+'VALORES CIF Y FOB'!R140</f>
        <v>0</v>
      </c>
      <c r="S141" s="195">
        <f>+'VALORES CIF Y FOB'!S140</f>
        <v>0</v>
      </c>
      <c r="T141" s="195">
        <f>+'VALORES CIF Y FOB'!T140</f>
        <v>0</v>
      </c>
      <c r="U141" s="195">
        <f>+'VALORES CIF Y FOB'!U140</f>
        <v>0</v>
      </c>
      <c r="V141" s="196"/>
      <c r="W141" s="197">
        <f>+'VALORES CIF Y FOB'!W140</f>
        <v>1.4178622555677516E-2</v>
      </c>
      <c r="X141" s="197">
        <f>+'VALORES CIF Y FOB'!X140</f>
        <v>7.1172908065480758E-3</v>
      </c>
      <c r="Y141" s="197">
        <f>+'VALORES CIF Y FOB'!Y140</f>
        <v>0</v>
      </c>
      <c r="Z141" s="197">
        <f>+'VALORES CIF Y FOB'!Z140</f>
        <v>0</v>
      </c>
      <c r="AA141" s="197">
        <f>+'VALORES CIF Y FOB'!AA140</f>
        <v>0</v>
      </c>
      <c r="AB141" s="195"/>
      <c r="AC141" s="197">
        <f>+'VALORES CIF Y FOB'!AC140</f>
        <v>0</v>
      </c>
      <c r="AD141" s="197">
        <f>+'VALORES CIF Y FOB'!AD140</f>
        <v>0</v>
      </c>
      <c r="AE141" s="197">
        <f>+'VALORES CIF Y FOB'!AE140</f>
        <v>0</v>
      </c>
      <c r="AF141" s="197">
        <f>+'VALORES CIF Y FOB'!AF140</f>
        <v>0</v>
      </c>
      <c r="AG141" s="196"/>
      <c r="AH141" s="198">
        <f t="shared" si="28"/>
        <v>1.06451132</v>
      </c>
      <c r="AI141" s="198">
        <f t="shared" si="29"/>
        <v>602.91999999999996</v>
      </c>
      <c r="AJ141" s="198">
        <f t="shared" si="30"/>
        <v>641.81516505439993</v>
      </c>
      <c r="AK141" s="199"/>
      <c r="AL141" s="200">
        <v>1</v>
      </c>
      <c r="AM141" s="281" t="str">
        <f>+IF(OR(P141="IMPORTABLE",P141="AMBOS"),((1/((1+AA141+Z141)*(1+W141+X141)))*(('VALORES CIF Y FOB'!BC140/AI141))),"-")</f>
        <v>-</v>
      </c>
      <c r="AN141" s="281">
        <f t="shared" si="31"/>
        <v>0</v>
      </c>
      <c r="AO141" s="281">
        <v>1</v>
      </c>
      <c r="AP141" s="281">
        <f>+IF(OR(P141="EXPORTABLE",P141="AMBOS"),(1/((1-Y141-Z141)))*(('VALORES CIF Y FOB'!BI140/AI141)),"-")</f>
        <v>1.06451132</v>
      </c>
      <c r="AQ141" s="281">
        <f t="shared" si="32"/>
        <v>0</v>
      </c>
      <c r="AR141" s="281">
        <v>1</v>
      </c>
      <c r="AS141" s="281" t="str">
        <f>+IF(OR(P141="IMPORTABLE",P141="AMBOS"),(1/((1+AC141)*(1+AA141+Z141)*(1+W141+X141)))*('VALORES CIF Y FOB'!BF140/AI141)*(1),"-")</f>
        <v>-</v>
      </c>
      <c r="AT141" s="281"/>
      <c r="AU141" s="281">
        <v>1</v>
      </c>
      <c r="AV141" s="281">
        <f>+IF(OR(P141="EXPORTABLE",P141="AMBOS"),(1/((1-AD141)*(1-Y141-Z141)))*('VALORES CIF Y FOB'!BL140/AI141)*(1),"-")</f>
        <v>1.06451132</v>
      </c>
      <c r="AW141" s="201"/>
      <c r="AX141" s="201">
        <v>1</v>
      </c>
      <c r="AY141" s="201" t="str">
        <f t="shared" si="25"/>
        <v>-</v>
      </c>
      <c r="AZ141" s="202">
        <f t="shared" si="33"/>
        <v>0</v>
      </c>
      <c r="BA141" s="203">
        <v>1</v>
      </c>
      <c r="BB141" s="282" t="str">
        <f>+IF(OR(P141="IMPORTABLE",P141="AMBOS"),(1/((1+AC141)*(1+AA141+Z141)*(1+W141+X141)))*(('VALORES CIF Y FOB'!AM140/AI141)),"-")</f>
        <v>-</v>
      </c>
      <c r="BC141" s="282" t="str">
        <f t="shared" si="34"/>
        <v>-</v>
      </c>
      <c r="BD141" s="282"/>
      <c r="BE141" s="282">
        <v>1</v>
      </c>
      <c r="BF141" s="282">
        <f>+IF(OR(P141="EXPORTABLE",P141="AMBOS"),(1/((1-AD141)*(1-Y141-Z141)))*(('VALORES CIF Y FOB'!AU140/AI141)),"-")</f>
        <v>1.06451132</v>
      </c>
      <c r="BG141" s="282">
        <f t="shared" si="35"/>
        <v>1</v>
      </c>
      <c r="BH141" s="282"/>
      <c r="BI141" s="282">
        <v>1</v>
      </c>
      <c r="BJ141" s="282" t="str">
        <f>+IF(OR(P141="IMPORTABLE",P141="AMBOS"),(1/((1+AC141)*(1+AA141+Z141)*(1+W141+X141)))*('VALORES CIF Y FOB'!AQ140/AI141),"-")</f>
        <v>-</v>
      </c>
      <c r="BK141" s="282" t="str">
        <f t="shared" si="36"/>
        <v>-</v>
      </c>
      <c r="BL141" s="282"/>
      <c r="BM141" s="282">
        <v>1</v>
      </c>
      <c r="BN141" s="282">
        <f>+IF(OR(P141="EXPORTABLE",P141="AMBOS"),(1/((1-AD141)*(1-Y141-Z141)))*('VALORES CIF Y FOB'!AY140/AI141),"-")</f>
        <v>1.06451132</v>
      </c>
      <c r="BO141" s="203">
        <f t="shared" si="37"/>
        <v>1</v>
      </c>
      <c r="BP141" s="204"/>
      <c r="BQ141" s="205">
        <v>1</v>
      </c>
      <c r="BR141" s="285" t="str">
        <f t="shared" si="27"/>
        <v>-</v>
      </c>
      <c r="BS141" s="109"/>
    </row>
    <row r="142" spans="1:71" ht="18" x14ac:dyDescent="0.2">
      <c r="A142" s="188" t="str">
        <f>+'VALORES CIF Y FOB'!A141</f>
        <v>Carga y descarga</v>
      </c>
      <c r="B142" s="189" t="str">
        <f>+'VALORES CIF Y FOB'!B141</f>
        <v>NP136</v>
      </c>
      <c r="C142" s="190"/>
      <c r="D142" s="191">
        <f>+'VALORES CIF Y FOB'!D141</f>
        <v>0</v>
      </c>
      <c r="E142" s="192">
        <f>+'VALORES CIF Y FOB'!E141</f>
        <v>0</v>
      </c>
      <c r="F142" s="192">
        <f>+'VALORES CIF Y FOB'!F141</f>
        <v>0</v>
      </c>
      <c r="G142" s="192">
        <f>+'VALORES CIF Y FOB'!G141</f>
        <v>0</v>
      </c>
      <c r="H142" s="192">
        <f>+'VALORES CIF Y FOB'!H141</f>
        <v>0</v>
      </c>
      <c r="I142" s="192">
        <f>+'VALORES CIF Y FOB'!I141</f>
        <v>0</v>
      </c>
      <c r="J142" s="191" t="str">
        <f>+'VALORES CIF Y FOB'!J141</f>
        <v>AMBOS</v>
      </c>
      <c r="K142" s="191" t="str">
        <f>+'VALORES CIF Y FOB'!K141</f>
        <v>No transable</v>
      </c>
      <c r="L142" s="191">
        <f>+'VALORES CIF Y FOB'!L141</f>
        <v>0</v>
      </c>
      <c r="M142" s="191" t="str">
        <f>+'VALORES CIF Y FOB'!M141</f>
        <v>No transable</v>
      </c>
      <c r="N142" s="191">
        <f>+'VALORES CIF Y FOB'!N141</f>
        <v>1</v>
      </c>
      <c r="O142" s="193" t="str">
        <f>+'VALORES CIF Y FOB'!O141</f>
        <v>No transable</v>
      </c>
      <c r="P142" s="194" t="str">
        <f>+'VALORES CIF Y FOB'!P141</f>
        <v>No transable</v>
      </c>
      <c r="Q142" s="194">
        <f>+'VALORES CIF Y FOB'!Q141</f>
        <v>1</v>
      </c>
      <c r="R142" s="195">
        <f>+'VALORES CIF Y FOB'!R141</f>
        <v>0</v>
      </c>
      <c r="S142" s="195">
        <f>+'VALORES CIF Y FOB'!S141</f>
        <v>0</v>
      </c>
      <c r="T142" s="195">
        <f>+'VALORES CIF Y FOB'!T141</f>
        <v>0</v>
      </c>
      <c r="U142" s="195">
        <f>+'VALORES CIF Y FOB'!U141</f>
        <v>0</v>
      </c>
      <c r="V142" s="196"/>
      <c r="W142" s="197">
        <f>+'VALORES CIF Y FOB'!W141</f>
        <v>0</v>
      </c>
      <c r="X142" s="197">
        <f>+'VALORES CIF Y FOB'!X141</f>
        <v>0</v>
      </c>
      <c r="Y142" s="197">
        <f>+'VALORES CIF Y FOB'!Y141</f>
        <v>0</v>
      </c>
      <c r="Z142" s="197">
        <f>+'VALORES CIF Y FOB'!Z141</f>
        <v>0</v>
      </c>
      <c r="AA142" s="197">
        <f>+'VALORES CIF Y FOB'!AA141</f>
        <v>0</v>
      </c>
      <c r="AB142" s="195"/>
      <c r="AC142" s="197">
        <f>+'VALORES CIF Y FOB'!AC141</f>
        <v>0</v>
      </c>
      <c r="AD142" s="197">
        <f>+'VALORES CIF Y FOB'!AD141</f>
        <v>0</v>
      </c>
      <c r="AE142" s="197">
        <f>+'VALORES CIF Y FOB'!AE141</f>
        <v>0</v>
      </c>
      <c r="AF142" s="197">
        <f>+'VALORES CIF Y FOB'!AF141</f>
        <v>0</v>
      </c>
      <c r="AG142" s="196"/>
      <c r="AH142" s="198">
        <f t="shared" si="28"/>
        <v>1.06451132</v>
      </c>
      <c r="AI142" s="198">
        <f t="shared" si="29"/>
        <v>602.91999999999996</v>
      </c>
      <c r="AJ142" s="198">
        <f t="shared" si="30"/>
        <v>641.81516505439993</v>
      </c>
      <c r="AK142" s="199"/>
      <c r="AL142" s="200">
        <v>1</v>
      </c>
      <c r="AM142" s="281" t="str">
        <f>+IF(OR(P142="IMPORTABLE",P142="AMBOS"),((1/((1+AA142+Z142)*(1+W142+X142)))*(('VALORES CIF Y FOB'!BC141/AI142))),"-")</f>
        <v>-</v>
      </c>
      <c r="AN142" s="281">
        <f t="shared" si="31"/>
        <v>0</v>
      </c>
      <c r="AO142" s="281">
        <v>1</v>
      </c>
      <c r="AP142" s="281" t="str">
        <f>+IF(OR(P142="EXPORTABLE",P142="AMBOS"),(1/((1-Y142-Z142)))*(('VALORES CIF Y FOB'!BI141/AI142)),"-")</f>
        <v>-</v>
      </c>
      <c r="AQ142" s="281">
        <f t="shared" si="32"/>
        <v>0</v>
      </c>
      <c r="AR142" s="281">
        <v>1</v>
      </c>
      <c r="AS142" s="281" t="str">
        <f>+IF(OR(P142="IMPORTABLE",P142="AMBOS"),(1/((1+AC142)*(1+AA142+Z142)*(1+W142+X142)))*('VALORES CIF Y FOB'!BF141/AI142)*(1),"-")</f>
        <v>-</v>
      </c>
      <c r="AT142" s="281"/>
      <c r="AU142" s="281">
        <v>1</v>
      </c>
      <c r="AV142" s="281" t="str">
        <f>+IF(OR(P142="EXPORTABLE",P142="AMBOS"),(1/((1-AD142)*(1-Y142-Z142)))*('VALORES CIF Y FOB'!BL141/AI142)*(1),"-")</f>
        <v>-</v>
      </c>
      <c r="AW142" s="201"/>
      <c r="AX142" s="201">
        <v>1</v>
      </c>
      <c r="AY142" s="201">
        <f t="shared" si="25"/>
        <v>1</v>
      </c>
      <c r="AZ142" s="202">
        <f t="shared" si="33"/>
        <v>1</v>
      </c>
      <c r="BA142" s="203">
        <v>1</v>
      </c>
      <c r="BB142" s="282" t="str">
        <f>+IF(OR(P142="IMPORTABLE",P142="AMBOS"),(1/((1+AC142)*(1+AA142+Z142)*(1+W142+X142)))*(('VALORES CIF Y FOB'!AM141/AI142)),"-")</f>
        <v>-</v>
      </c>
      <c r="BC142" s="282" t="str">
        <f t="shared" si="34"/>
        <v>-</v>
      </c>
      <c r="BD142" s="282"/>
      <c r="BE142" s="282">
        <v>1</v>
      </c>
      <c r="BF142" s="282" t="str">
        <f>+IF(OR(P142="EXPORTABLE",P142="AMBOS"),(1/((1-AD142)*(1-Y142-Z142)))*(('VALORES CIF Y FOB'!AU141/AI142)),"-")</f>
        <v>-</v>
      </c>
      <c r="BG142" s="282" t="str">
        <f t="shared" si="35"/>
        <v>-</v>
      </c>
      <c r="BH142" s="282"/>
      <c r="BI142" s="282">
        <v>1</v>
      </c>
      <c r="BJ142" s="282" t="str">
        <f>+IF(OR(P142="IMPORTABLE",P142="AMBOS"),(1/((1+AC142)*(1+AA142+Z142)*(1+W142+X142)))*('VALORES CIF Y FOB'!AQ141/AI142),"-")</f>
        <v>-</v>
      </c>
      <c r="BK142" s="282" t="str">
        <f t="shared" si="36"/>
        <v>-</v>
      </c>
      <c r="BL142" s="282"/>
      <c r="BM142" s="282">
        <v>1</v>
      </c>
      <c r="BN142" s="282" t="str">
        <f>+IF(OR(P142="EXPORTABLE",P142="AMBOS"),(1/((1-AD142)*(1-Y142-Z142)))*('VALORES CIF Y FOB'!AY141/AI142),"-")</f>
        <v>-</v>
      </c>
      <c r="BO142" s="203" t="str">
        <f t="shared" si="37"/>
        <v>-</v>
      </c>
      <c r="BP142" s="204"/>
      <c r="BQ142" s="205">
        <v>1</v>
      </c>
      <c r="BR142" s="285">
        <f t="shared" si="27"/>
        <v>1</v>
      </c>
      <c r="BS142" s="109"/>
    </row>
    <row r="143" spans="1:71" ht="18" x14ac:dyDescent="0.2">
      <c r="A143" s="188" t="str">
        <f>+'VALORES CIF Y FOB'!A142</f>
        <v>Otros servicios de apoyo al transporte</v>
      </c>
      <c r="B143" s="189" t="str">
        <f>+'VALORES CIF Y FOB'!B142</f>
        <v>NP137</v>
      </c>
      <c r="C143" s="190"/>
      <c r="D143" s="191">
        <f>+'VALORES CIF Y FOB'!D142</f>
        <v>2407.0858102641814</v>
      </c>
      <c r="E143" s="192">
        <f>+'VALORES CIF Y FOB'!E142</f>
        <v>8.1397756183416312E-2</v>
      </c>
      <c r="F143" s="192">
        <f>+'VALORES CIF Y FOB'!F142</f>
        <v>6.8978927284343725E-2</v>
      </c>
      <c r="G143" s="192">
        <f>+'VALORES CIF Y FOB'!G142</f>
        <v>4.0066359200696892E-2</v>
      </c>
      <c r="H143" s="192">
        <f>+'VALORES CIF Y FOB'!H142</f>
        <v>4.3616657231567678E-2</v>
      </c>
      <c r="I143" s="192">
        <f>+'VALORES CIF Y FOB'!I142</f>
        <v>-4.1331396982719419E-2</v>
      </c>
      <c r="J143" s="191" t="str">
        <f>+'VALORES CIF Y FOB'!J142</f>
        <v>AMBOS</v>
      </c>
      <c r="K143" s="191" t="str">
        <f>+'VALORES CIF Y FOB'!K142</f>
        <v>No transable</v>
      </c>
      <c r="L143" s="191">
        <f>+'VALORES CIF Y FOB'!L142</f>
        <v>0</v>
      </c>
      <c r="M143" s="191" t="str">
        <f>+'VALORES CIF Y FOB'!M142</f>
        <v>No transable</v>
      </c>
      <c r="N143" s="191">
        <f>+'VALORES CIF Y FOB'!N142</f>
        <v>0</v>
      </c>
      <c r="O143" s="193" t="str">
        <f>+'VALORES CIF Y FOB'!O142</f>
        <v>No transable</v>
      </c>
      <c r="P143" s="194" t="str">
        <f>+'VALORES CIF Y FOB'!P142</f>
        <v>No transable</v>
      </c>
      <c r="Q143" s="194">
        <f>+'VALORES CIF Y FOB'!Q142</f>
        <v>1</v>
      </c>
      <c r="R143" s="195">
        <f>+'VALORES CIF Y FOB'!R142</f>
        <v>8.1397756183416312E-2</v>
      </c>
      <c r="S143" s="195">
        <f>+'VALORES CIF Y FOB'!S142</f>
        <v>6.8978927284343725E-2</v>
      </c>
      <c r="T143" s="195">
        <f>+'VALORES CIF Y FOB'!T142</f>
        <v>4.3616657231567678E-2</v>
      </c>
      <c r="U143" s="195">
        <f>+'VALORES CIF Y FOB'!U142</f>
        <v>4.1331396982719419E-2</v>
      </c>
      <c r="V143" s="196"/>
      <c r="W143" s="197">
        <f>+'VALORES CIF Y FOB'!W142</f>
        <v>0</v>
      </c>
      <c r="X143" s="197">
        <f>+'VALORES CIF Y FOB'!X142</f>
        <v>0</v>
      </c>
      <c r="Y143" s="197">
        <f>+'VALORES CIF Y FOB'!Y142</f>
        <v>0</v>
      </c>
      <c r="Z143" s="197">
        <f>+'VALORES CIF Y FOB'!Z142</f>
        <v>0</v>
      </c>
      <c r="AA143" s="197">
        <f>+'VALORES CIF Y FOB'!AA142</f>
        <v>0</v>
      </c>
      <c r="AB143" s="195"/>
      <c r="AC143" s="197">
        <f>+'VALORES CIF Y FOB'!AC142</f>
        <v>0</v>
      </c>
      <c r="AD143" s="197">
        <f>+'VALORES CIF Y FOB'!AD142</f>
        <v>0</v>
      </c>
      <c r="AE143" s="197">
        <f>+'VALORES CIF Y FOB'!AE142</f>
        <v>0</v>
      </c>
      <c r="AF143" s="197">
        <f>+'VALORES CIF Y FOB'!AF142</f>
        <v>0</v>
      </c>
      <c r="AG143" s="196"/>
      <c r="AH143" s="198">
        <f t="shared" si="28"/>
        <v>1.06451132</v>
      </c>
      <c r="AI143" s="198">
        <f t="shared" si="29"/>
        <v>602.91999999999996</v>
      </c>
      <c r="AJ143" s="198">
        <f t="shared" si="30"/>
        <v>641.81516505439993</v>
      </c>
      <c r="AK143" s="199"/>
      <c r="AL143" s="200">
        <v>1</v>
      </c>
      <c r="AM143" s="281" t="str">
        <f>+IF(OR(P143="IMPORTABLE",P143="AMBOS"),((1/((1+AA143+Z143)*(1+W143+X143)))*(('VALORES CIF Y FOB'!BC142/AI143))),"-")</f>
        <v>-</v>
      </c>
      <c r="AN143" s="281">
        <f t="shared" si="31"/>
        <v>0</v>
      </c>
      <c r="AO143" s="281">
        <v>1</v>
      </c>
      <c r="AP143" s="281" t="str">
        <f>+IF(OR(P143="EXPORTABLE",P143="AMBOS"),(1/((1-Y143-Z143)))*(('VALORES CIF Y FOB'!BI142/AI143)),"-")</f>
        <v>-</v>
      </c>
      <c r="AQ143" s="281">
        <f t="shared" si="32"/>
        <v>0</v>
      </c>
      <c r="AR143" s="281">
        <v>1</v>
      </c>
      <c r="AS143" s="281" t="str">
        <f>+IF(OR(P143="IMPORTABLE",P143="AMBOS"),(1/((1+AC143)*(1+AA143+Z143)*(1+W143+X143)))*('VALORES CIF Y FOB'!BF142/AI143)*(1),"-")</f>
        <v>-</v>
      </c>
      <c r="AT143" s="281"/>
      <c r="AU143" s="281">
        <v>1</v>
      </c>
      <c r="AV143" s="281" t="str">
        <f>+IF(OR(P143="EXPORTABLE",P143="AMBOS"),(1/((1-AD143)*(1-Y143-Z143)))*('VALORES CIF Y FOB'!BL142/AI143)*(1),"-")</f>
        <v>-</v>
      </c>
      <c r="AW143" s="201"/>
      <c r="AX143" s="201">
        <v>1</v>
      </c>
      <c r="AY143" s="201">
        <f t="shared" si="25"/>
        <v>1</v>
      </c>
      <c r="AZ143" s="202">
        <f t="shared" si="33"/>
        <v>1</v>
      </c>
      <c r="BA143" s="203">
        <v>1</v>
      </c>
      <c r="BB143" s="282" t="str">
        <f>+IF(OR(P143="IMPORTABLE",P143="AMBOS"),(1/((1+AC143)*(1+AA143+Z143)*(1+W143+X143)))*(('VALORES CIF Y FOB'!AM142/AI143)),"-")</f>
        <v>-</v>
      </c>
      <c r="BC143" s="282" t="str">
        <f t="shared" si="34"/>
        <v>-</v>
      </c>
      <c r="BD143" s="282"/>
      <c r="BE143" s="282">
        <v>1</v>
      </c>
      <c r="BF143" s="282" t="str">
        <f>+IF(OR(P143="EXPORTABLE",P143="AMBOS"),(1/((1-AD143)*(1-Y143-Z143)))*(('VALORES CIF Y FOB'!AU142/AI143)),"-")</f>
        <v>-</v>
      </c>
      <c r="BG143" s="282" t="str">
        <f t="shared" si="35"/>
        <v>-</v>
      </c>
      <c r="BH143" s="282"/>
      <c r="BI143" s="282">
        <v>1</v>
      </c>
      <c r="BJ143" s="282" t="str">
        <f>+IF(OR(P143="IMPORTABLE",P143="AMBOS"),(1/((1+AC143)*(1+AA143+Z143)*(1+W143+X143)))*('VALORES CIF Y FOB'!AQ142/AI143),"-")</f>
        <v>-</v>
      </c>
      <c r="BK143" s="282" t="str">
        <f t="shared" si="36"/>
        <v>-</v>
      </c>
      <c r="BL143" s="282"/>
      <c r="BM143" s="282">
        <v>1</v>
      </c>
      <c r="BN143" s="282" t="str">
        <f>+IF(OR(P143="EXPORTABLE",P143="AMBOS"),(1/((1-AD143)*(1-Y143-Z143)))*('VALORES CIF Y FOB'!AY142/AI143),"-")</f>
        <v>-</v>
      </c>
      <c r="BO143" s="203" t="str">
        <f t="shared" si="37"/>
        <v>-</v>
      </c>
      <c r="BP143" s="204"/>
      <c r="BQ143" s="205">
        <v>1</v>
      </c>
      <c r="BR143" s="285">
        <f t="shared" si="27"/>
        <v>1</v>
      </c>
      <c r="BS143" s="109"/>
    </row>
    <row r="144" spans="1:71" ht="18" x14ac:dyDescent="0.2">
      <c r="A144" s="188" t="str">
        <f>+'VALORES CIF Y FOB'!A143</f>
        <v>Servicios postales y de mensajería</v>
      </c>
      <c r="B144" s="189" t="str">
        <f>+'VALORES CIF Y FOB'!B143</f>
        <v>NP138</v>
      </c>
      <c r="C144" s="190"/>
      <c r="D144" s="191">
        <f>+'VALORES CIF Y FOB'!D143</f>
        <v>9203.5506615556678</v>
      </c>
      <c r="E144" s="192">
        <f>+'VALORES CIF Y FOB'!E143</f>
        <v>0.11090097498837045</v>
      </c>
      <c r="F144" s="192">
        <f>+'VALORES CIF Y FOB'!F143</f>
        <v>5.0681567348231427E-2</v>
      </c>
      <c r="G144" s="192">
        <f>+'VALORES CIF Y FOB'!G143</f>
        <v>1.9193564954394275E-2</v>
      </c>
      <c r="H144" s="192">
        <f>+'VALORES CIF Y FOB'!H143</f>
        <v>2.1587657183791447E-2</v>
      </c>
      <c r="I144" s="192">
        <f>+'VALORES CIF Y FOB'!I143</f>
        <v>-9.1707410033976186E-2</v>
      </c>
      <c r="J144" s="191" t="str">
        <f>+'VALORES CIF Y FOB'!J143</f>
        <v>IMPORTABLE</v>
      </c>
      <c r="K144" s="191" t="str">
        <f>+'VALORES CIF Y FOB'!K143</f>
        <v>No transable</v>
      </c>
      <c r="L144" s="191">
        <f>+'VALORES CIF Y FOB'!L143</f>
        <v>0</v>
      </c>
      <c r="M144" s="191" t="str">
        <f>+'VALORES CIF Y FOB'!M143</f>
        <v>No transable</v>
      </c>
      <c r="N144" s="191">
        <f>+'VALORES CIF Y FOB'!N143</f>
        <v>0</v>
      </c>
      <c r="O144" s="193" t="str">
        <f>+'VALORES CIF Y FOB'!O143</f>
        <v>No transable</v>
      </c>
      <c r="P144" s="194" t="str">
        <f>+'VALORES CIF Y FOB'!P143</f>
        <v>No transable</v>
      </c>
      <c r="Q144" s="194">
        <f>+'VALORES CIF Y FOB'!Q143</f>
        <v>1</v>
      </c>
      <c r="R144" s="195">
        <f>+'VALORES CIF Y FOB'!R143</f>
        <v>0.11090097498837045</v>
      </c>
      <c r="S144" s="195">
        <f>+'VALORES CIF Y FOB'!S143</f>
        <v>5.0681567348231427E-2</v>
      </c>
      <c r="T144" s="195">
        <f>+'VALORES CIF Y FOB'!T143</f>
        <v>2.1587657183791447E-2</v>
      </c>
      <c r="U144" s="195">
        <f>+'VALORES CIF Y FOB'!U143</f>
        <v>9.1707410033976186E-2</v>
      </c>
      <c r="V144" s="196"/>
      <c r="W144" s="197">
        <f>+'VALORES CIF Y FOB'!W143</f>
        <v>0</v>
      </c>
      <c r="X144" s="197">
        <f>+'VALORES CIF Y FOB'!X143</f>
        <v>0</v>
      </c>
      <c r="Y144" s="197">
        <f>+'VALORES CIF Y FOB'!Y143</f>
        <v>0</v>
      </c>
      <c r="Z144" s="197">
        <f>+'VALORES CIF Y FOB'!Z143</f>
        <v>0</v>
      </c>
      <c r="AA144" s="197">
        <f>+'VALORES CIF Y FOB'!AA143</f>
        <v>0</v>
      </c>
      <c r="AB144" s="195"/>
      <c r="AC144" s="197">
        <f>+'VALORES CIF Y FOB'!AC143</f>
        <v>0</v>
      </c>
      <c r="AD144" s="197">
        <f>+'VALORES CIF Y FOB'!AD143</f>
        <v>0</v>
      </c>
      <c r="AE144" s="197">
        <f>+'VALORES CIF Y FOB'!AE143</f>
        <v>0</v>
      </c>
      <c r="AF144" s="197">
        <f>+'VALORES CIF Y FOB'!AF143</f>
        <v>0</v>
      </c>
      <c r="AG144" s="196"/>
      <c r="AH144" s="198">
        <f t="shared" si="28"/>
        <v>1.06451132</v>
      </c>
      <c r="AI144" s="198">
        <f t="shared" si="29"/>
        <v>602.91999999999996</v>
      </c>
      <c r="AJ144" s="198">
        <f t="shared" si="30"/>
        <v>641.81516505439993</v>
      </c>
      <c r="AK144" s="199"/>
      <c r="AL144" s="200">
        <v>1</v>
      </c>
      <c r="AM144" s="281" t="str">
        <f>+IF(OR(P144="IMPORTABLE",P144="AMBOS"),((1/((1+AA144+Z144)*(1+W144+X144)))*(('VALORES CIF Y FOB'!BC143/AI144))),"-")</f>
        <v>-</v>
      </c>
      <c r="AN144" s="281">
        <f t="shared" si="31"/>
        <v>0</v>
      </c>
      <c r="AO144" s="281">
        <v>1</v>
      </c>
      <c r="AP144" s="281" t="str">
        <f>+IF(OR(P144="EXPORTABLE",P144="AMBOS"),(1/((1-Y144-Z144)))*(('VALORES CIF Y FOB'!BI143/AI144)),"-")</f>
        <v>-</v>
      </c>
      <c r="AQ144" s="281">
        <f t="shared" si="32"/>
        <v>0</v>
      </c>
      <c r="AR144" s="281">
        <v>1</v>
      </c>
      <c r="AS144" s="281" t="str">
        <f>+IF(OR(P144="IMPORTABLE",P144="AMBOS"),(1/((1+AC144)*(1+AA144+Z144)*(1+W144+X144)))*('VALORES CIF Y FOB'!BF143/AI144)*(1),"-")</f>
        <v>-</v>
      </c>
      <c r="AT144" s="281"/>
      <c r="AU144" s="281">
        <v>1</v>
      </c>
      <c r="AV144" s="281" t="str">
        <f>+IF(OR(P144="EXPORTABLE",P144="AMBOS"),(1/((1-AD144)*(1-Y144-Z144)))*('VALORES CIF Y FOB'!BL143/AI144)*(1),"-")</f>
        <v>-</v>
      </c>
      <c r="AW144" s="201"/>
      <c r="AX144" s="201">
        <v>1</v>
      </c>
      <c r="AY144" s="201">
        <f t="shared" si="25"/>
        <v>1</v>
      </c>
      <c r="AZ144" s="202">
        <f t="shared" si="33"/>
        <v>1</v>
      </c>
      <c r="BA144" s="203">
        <v>1</v>
      </c>
      <c r="BB144" s="282" t="str">
        <f>+IF(OR(P144="IMPORTABLE",P144="AMBOS"),(1/((1+AC144)*(1+AA144+Z144)*(1+W144+X144)))*(('VALORES CIF Y FOB'!AM143/AI144)),"-")</f>
        <v>-</v>
      </c>
      <c r="BC144" s="282" t="str">
        <f t="shared" si="34"/>
        <v>-</v>
      </c>
      <c r="BD144" s="282"/>
      <c r="BE144" s="282">
        <v>1</v>
      </c>
      <c r="BF144" s="282" t="str">
        <f>+IF(OR(P144="EXPORTABLE",P144="AMBOS"),(1/((1-AD144)*(1-Y144-Z144)))*(('VALORES CIF Y FOB'!AU143/AI144)),"-")</f>
        <v>-</v>
      </c>
      <c r="BG144" s="282" t="str">
        <f t="shared" si="35"/>
        <v>-</v>
      </c>
      <c r="BH144" s="282"/>
      <c r="BI144" s="282">
        <v>1</v>
      </c>
      <c r="BJ144" s="282" t="str">
        <f>+IF(OR(P144="IMPORTABLE",P144="AMBOS"),(1/((1+AC144)*(1+AA144+Z144)*(1+W144+X144)))*('VALORES CIF Y FOB'!AQ143/AI144),"-")</f>
        <v>-</v>
      </c>
      <c r="BK144" s="282" t="str">
        <f t="shared" si="36"/>
        <v>-</v>
      </c>
      <c r="BL144" s="282"/>
      <c r="BM144" s="282">
        <v>1</v>
      </c>
      <c r="BN144" s="282" t="str">
        <f>+IF(OR(P144="EXPORTABLE",P144="AMBOS"),(1/((1-AD144)*(1-Y144-Z144)))*('VALORES CIF Y FOB'!AY143/AI144),"-")</f>
        <v>-</v>
      </c>
      <c r="BO144" s="203" t="str">
        <f t="shared" si="37"/>
        <v>-</v>
      </c>
      <c r="BP144" s="204"/>
      <c r="BQ144" s="205">
        <v>1</v>
      </c>
      <c r="BR144" s="285">
        <f t="shared" si="27"/>
        <v>1</v>
      </c>
      <c r="BS144" s="109"/>
    </row>
    <row r="145" spans="1:71" ht="18" x14ac:dyDescent="0.2">
      <c r="A145" s="188" t="str">
        <f>+'VALORES CIF Y FOB'!A144</f>
        <v>Servicios de alojamiento</v>
      </c>
      <c r="B145" s="189" t="str">
        <f>+'VALORES CIF Y FOB'!B144</f>
        <v>NP139</v>
      </c>
      <c r="C145" s="190"/>
      <c r="D145" s="191">
        <f>+'VALORES CIF Y FOB'!D144</f>
        <v>-291486.41695519799</v>
      </c>
      <c r="E145" s="192">
        <f>+'VALORES CIF Y FOB'!E144</f>
        <v>0.1228020576362104</v>
      </c>
      <c r="F145" s="192">
        <f>+'VALORES CIF Y FOB'!F144</f>
        <v>4.6457967665524208E-2</v>
      </c>
      <c r="G145" s="192">
        <f>+'VALORES CIF Y FOB'!G144</f>
        <v>0.80148116296337335</v>
      </c>
      <c r="H145" s="192">
        <f>+'VALORES CIF Y FOB'!H144</f>
        <v>0.91368335954324986</v>
      </c>
      <c r="I145" s="192">
        <f>+'VALORES CIF Y FOB'!I144</f>
        <v>0.67867910532716302</v>
      </c>
      <c r="J145" s="191" t="str">
        <f>+'VALORES CIF Y FOB'!J144</f>
        <v>EXPORTABLE</v>
      </c>
      <c r="K145" s="191" t="str">
        <f>+'VALORES CIF Y FOB'!K144</f>
        <v>Transable</v>
      </c>
      <c r="L145" s="191">
        <f>+'VALORES CIF Y FOB'!L144</f>
        <v>0</v>
      </c>
      <c r="M145" s="191" t="str">
        <f>+'VALORES CIF Y FOB'!M144</f>
        <v>Transable</v>
      </c>
      <c r="N145" s="191">
        <f>+'VALORES CIF Y FOB'!N144</f>
        <v>0</v>
      </c>
      <c r="O145" s="193" t="str">
        <f>+'VALORES CIF Y FOB'!O144</f>
        <v>Transable</v>
      </c>
      <c r="P145" s="194" t="str">
        <f>+'VALORES CIF Y FOB'!P144</f>
        <v>EXPORTABLE</v>
      </c>
      <c r="Q145" s="194">
        <f>+'VALORES CIF Y FOB'!Q144</f>
        <v>0</v>
      </c>
      <c r="R145" s="195">
        <f>+'VALORES CIF Y FOB'!R144</f>
        <v>0</v>
      </c>
      <c r="S145" s="195">
        <f>+'VALORES CIF Y FOB'!S144</f>
        <v>0</v>
      </c>
      <c r="T145" s="195">
        <f>+'VALORES CIF Y FOB'!T144</f>
        <v>0</v>
      </c>
      <c r="U145" s="195">
        <f>+'VALORES CIF Y FOB'!U144</f>
        <v>0</v>
      </c>
      <c r="V145" s="196"/>
      <c r="W145" s="197">
        <f>+'VALORES CIF Y FOB'!W144</f>
        <v>5.399417446939203E-4</v>
      </c>
      <c r="X145" s="197">
        <f>+'VALORES CIF Y FOB'!X144</f>
        <v>2.4541042358724396E-2</v>
      </c>
      <c r="Y145" s="197">
        <f>+'VALORES CIF Y FOB'!Y144</f>
        <v>0</v>
      </c>
      <c r="Z145" s="197">
        <f>+'VALORES CIF Y FOB'!Z144</f>
        <v>0</v>
      </c>
      <c r="AA145" s="197">
        <f>+'VALORES CIF Y FOB'!AA144</f>
        <v>0</v>
      </c>
      <c r="AB145" s="195"/>
      <c r="AC145" s="197">
        <f>+'VALORES CIF Y FOB'!AC144</f>
        <v>0</v>
      </c>
      <c r="AD145" s="197">
        <f>+'VALORES CIF Y FOB'!AD144</f>
        <v>0</v>
      </c>
      <c r="AE145" s="197">
        <f>+'VALORES CIF Y FOB'!AE144</f>
        <v>0</v>
      </c>
      <c r="AF145" s="197">
        <f>+'VALORES CIF Y FOB'!AF144</f>
        <v>0</v>
      </c>
      <c r="AG145" s="196"/>
      <c r="AH145" s="198">
        <f t="shared" si="28"/>
        <v>1.06451132</v>
      </c>
      <c r="AI145" s="198">
        <f t="shared" si="29"/>
        <v>602.91999999999996</v>
      </c>
      <c r="AJ145" s="198">
        <f t="shared" si="30"/>
        <v>641.81516505439993</v>
      </c>
      <c r="AK145" s="199"/>
      <c r="AL145" s="200">
        <v>1</v>
      </c>
      <c r="AM145" s="281" t="str">
        <f>+IF(OR(P145="IMPORTABLE",P145="AMBOS"),((1/((1+AA145+Z145)*(1+W145+X145)))*(('VALORES CIF Y FOB'!BC144/AI145))),"-")</f>
        <v>-</v>
      </c>
      <c r="AN145" s="281">
        <f t="shared" si="31"/>
        <v>0</v>
      </c>
      <c r="AO145" s="281">
        <v>1</v>
      </c>
      <c r="AP145" s="281">
        <f>+IF(OR(P145="EXPORTABLE",P145="AMBOS"),(1/((1-Y145-Z145)))*(('VALORES CIF Y FOB'!BI144/AI145)),"-")</f>
        <v>1.06451132</v>
      </c>
      <c r="AQ145" s="281">
        <f t="shared" si="32"/>
        <v>0</v>
      </c>
      <c r="AR145" s="281">
        <v>1</v>
      </c>
      <c r="AS145" s="281" t="str">
        <f>+IF(OR(P145="IMPORTABLE",P145="AMBOS"),(1/((1+AC145)*(1+AA145+Z145)*(1+W145+X145)))*('VALORES CIF Y FOB'!BF144/AI145)*(1),"-")</f>
        <v>-</v>
      </c>
      <c r="AT145" s="281"/>
      <c r="AU145" s="281">
        <v>1</v>
      </c>
      <c r="AV145" s="281">
        <f>+IF(OR(P145="EXPORTABLE",P145="AMBOS"),(1/((1-AD145)*(1-Y145-Z145)))*('VALORES CIF Y FOB'!BL144/AI145)*(1),"-")</f>
        <v>1.06451132</v>
      </c>
      <c r="AW145" s="201"/>
      <c r="AX145" s="201">
        <v>1</v>
      </c>
      <c r="AY145" s="201" t="str">
        <f t="shared" si="25"/>
        <v>-</v>
      </c>
      <c r="AZ145" s="202">
        <f t="shared" si="33"/>
        <v>0</v>
      </c>
      <c r="BA145" s="203">
        <v>1</v>
      </c>
      <c r="BB145" s="282" t="str">
        <f>+IF(OR(P145="IMPORTABLE",P145="AMBOS"),(1/((1+AC145)*(1+AA145+Z145)*(1+W145+X145)))*(('VALORES CIF Y FOB'!AM144/AI145)),"-")</f>
        <v>-</v>
      </c>
      <c r="BC145" s="282" t="str">
        <f t="shared" si="34"/>
        <v>-</v>
      </c>
      <c r="BD145" s="282"/>
      <c r="BE145" s="282">
        <v>1</v>
      </c>
      <c r="BF145" s="282">
        <f>+IF(OR(P145="EXPORTABLE",P145="AMBOS"),(1/((1-AD145)*(1-Y145-Z145)))*(('VALORES CIF Y FOB'!AU144/AI145)),"-")</f>
        <v>1.06451132</v>
      </c>
      <c r="BG145" s="282">
        <f t="shared" si="35"/>
        <v>1</v>
      </c>
      <c r="BH145" s="282"/>
      <c r="BI145" s="282">
        <v>1</v>
      </c>
      <c r="BJ145" s="282" t="str">
        <f>+IF(OR(P145="IMPORTABLE",P145="AMBOS"),(1/((1+AC145)*(1+AA145+Z145)*(1+W145+X145)))*('VALORES CIF Y FOB'!AQ144/AI145),"-")</f>
        <v>-</v>
      </c>
      <c r="BK145" s="282" t="str">
        <f t="shared" si="36"/>
        <v>-</v>
      </c>
      <c r="BL145" s="282"/>
      <c r="BM145" s="282">
        <v>1</v>
      </c>
      <c r="BN145" s="282">
        <f>+IF(OR(P145="EXPORTABLE",P145="AMBOS"),(1/((1-AD145)*(1-Y145-Z145)))*('VALORES CIF Y FOB'!AY144/AI145),"-")</f>
        <v>1.06451132</v>
      </c>
      <c r="BO145" s="203">
        <f t="shared" si="37"/>
        <v>1</v>
      </c>
      <c r="BP145" s="204"/>
      <c r="BQ145" s="205">
        <v>1</v>
      </c>
      <c r="BR145" s="285" t="str">
        <f t="shared" si="27"/>
        <v>-</v>
      </c>
      <c r="BS145" s="109"/>
    </row>
    <row r="146" spans="1:71" ht="18" x14ac:dyDescent="0.2">
      <c r="A146" s="188" t="str">
        <f>+'VALORES CIF Y FOB'!A145</f>
        <v>Servicio de suministro de comida y bebidas</v>
      </c>
      <c r="B146" s="189" t="str">
        <f>+'VALORES CIF Y FOB'!B145</f>
        <v>NP140</v>
      </c>
      <c r="C146" s="190"/>
      <c r="D146" s="191">
        <f>+'VALORES CIF Y FOB'!D145</f>
        <v>-233053.97429809603</v>
      </c>
      <c r="E146" s="192">
        <f>+'VALORES CIF Y FOB'!E145</f>
        <v>3.3581201825013979E-2</v>
      </c>
      <c r="F146" s="192">
        <f>+'VALORES CIF Y FOB'!F145</f>
        <v>7.1661744096039792E-3</v>
      </c>
      <c r="G146" s="192">
        <f>+'VALORES CIF Y FOB'!G145</f>
        <v>0.25718986441280595</v>
      </c>
      <c r="H146" s="192">
        <f>+'VALORES CIF Y FOB'!H145</f>
        <v>0.2661267194910642</v>
      </c>
      <c r="I146" s="192">
        <f>+'VALORES CIF Y FOB'!I145</f>
        <v>0.22360866258779194</v>
      </c>
      <c r="J146" s="191" t="str">
        <f>+'VALORES CIF Y FOB'!J145</f>
        <v>EXPORTABLE</v>
      </c>
      <c r="K146" s="191" t="str">
        <f>+'VALORES CIF Y FOB'!K145</f>
        <v>No transable</v>
      </c>
      <c r="L146" s="191">
        <f>+'VALORES CIF Y FOB'!L145</f>
        <v>0</v>
      </c>
      <c r="M146" s="191" t="str">
        <f>+'VALORES CIF Y FOB'!M145</f>
        <v>No transable</v>
      </c>
      <c r="N146" s="191">
        <f>+'VALORES CIF Y FOB'!N145</f>
        <v>0</v>
      </c>
      <c r="O146" s="193" t="str">
        <f>+'VALORES CIF Y FOB'!O145</f>
        <v>No transable</v>
      </c>
      <c r="P146" s="194" t="str">
        <f>+'VALORES CIF Y FOB'!P145</f>
        <v>No transable</v>
      </c>
      <c r="Q146" s="194">
        <f>+'VALORES CIF Y FOB'!Q145</f>
        <v>1</v>
      </c>
      <c r="R146" s="195">
        <f>+'VALORES CIF Y FOB'!R145</f>
        <v>3.3581201825013979E-2</v>
      </c>
      <c r="S146" s="195">
        <f>+'VALORES CIF Y FOB'!S145</f>
        <v>7.1661744096039792E-3</v>
      </c>
      <c r="T146" s="195">
        <f>+'VALORES CIF Y FOB'!T145</f>
        <v>0.2661267194910642</v>
      </c>
      <c r="U146" s="195">
        <f>+'VALORES CIF Y FOB'!U145</f>
        <v>-0.22360866258779194</v>
      </c>
      <c r="V146" s="196"/>
      <c r="W146" s="197">
        <f>+'VALORES CIF Y FOB'!W145</f>
        <v>0</v>
      </c>
      <c r="X146" s="197">
        <f>+'VALORES CIF Y FOB'!X145</f>
        <v>8.5119546092488188E-2</v>
      </c>
      <c r="Y146" s="197">
        <f>+'VALORES CIF Y FOB'!Y145</f>
        <v>0</v>
      </c>
      <c r="Z146" s="197">
        <f>+'VALORES CIF Y FOB'!Z145</f>
        <v>0</v>
      </c>
      <c r="AA146" s="197">
        <f>+'VALORES CIF Y FOB'!AA145</f>
        <v>0</v>
      </c>
      <c r="AB146" s="195"/>
      <c r="AC146" s="197">
        <f>+'VALORES CIF Y FOB'!AC145</f>
        <v>0</v>
      </c>
      <c r="AD146" s="197">
        <f>+'VALORES CIF Y FOB'!AD145</f>
        <v>0</v>
      </c>
      <c r="AE146" s="197">
        <f>+'VALORES CIF Y FOB'!AE145</f>
        <v>0</v>
      </c>
      <c r="AF146" s="197">
        <f>+'VALORES CIF Y FOB'!AF145</f>
        <v>0</v>
      </c>
      <c r="AG146" s="196"/>
      <c r="AH146" s="198">
        <f t="shared" si="28"/>
        <v>1.06451132</v>
      </c>
      <c r="AI146" s="198">
        <f t="shared" si="29"/>
        <v>602.91999999999996</v>
      </c>
      <c r="AJ146" s="198">
        <f t="shared" si="30"/>
        <v>641.81516505439993</v>
      </c>
      <c r="AK146" s="199"/>
      <c r="AL146" s="200">
        <v>1</v>
      </c>
      <c r="AM146" s="281" t="str">
        <f>+IF(OR(P146="IMPORTABLE",P146="AMBOS"),((1/((1+AA146+Z146)*(1+W146+X146)))*(('VALORES CIF Y FOB'!BC145/AI146))),"-")</f>
        <v>-</v>
      </c>
      <c r="AN146" s="281">
        <f t="shared" si="31"/>
        <v>0</v>
      </c>
      <c r="AO146" s="281">
        <v>1</v>
      </c>
      <c r="AP146" s="281" t="str">
        <f>+IF(OR(P146="EXPORTABLE",P146="AMBOS"),(1/((1-Y146-Z146)))*(('VALORES CIF Y FOB'!BI145/AI146)),"-")</f>
        <v>-</v>
      </c>
      <c r="AQ146" s="281">
        <f t="shared" si="32"/>
        <v>0</v>
      </c>
      <c r="AR146" s="281">
        <v>1</v>
      </c>
      <c r="AS146" s="281" t="str">
        <f>+IF(OR(P146="IMPORTABLE",P146="AMBOS"),(1/((1+AC146)*(1+AA146+Z146)*(1+W146+X146)))*('VALORES CIF Y FOB'!BF145/AI146)*(1),"-")</f>
        <v>-</v>
      </c>
      <c r="AT146" s="281"/>
      <c r="AU146" s="281">
        <v>1</v>
      </c>
      <c r="AV146" s="281" t="str">
        <f>+IF(OR(P146="EXPORTABLE",P146="AMBOS"),(1/((1-AD146)*(1-Y146-Z146)))*('VALORES CIF Y FOB'!BL145/AI146)*(1),"-")</f>
        <v>-</v>
      </c>
      <c r="AW146" s="201"/>
      <c r="AX146" s="201">
        <v>1</v>
      </c>
      <c r="AY146" s="201">
        <f t="shared" si="25"/>
        <v>0.92155744830235209</v>
      </c>
      <c r="AZ146" s="202">
        <f t="shared" si="33"/>
        <v>0</v>
      </c>
      <c r="BA146" s="203">
        <v>1</v>
      </c>
      <c r="BB146" s="282" t="str">
        <f>+IF(OR(P146="IMPORTABLE",P146="AMBOS"),(1/((1+AC146)*(1+AA146+Z146)*(1+W146+X146)))*(('VALORES CIF Y FOB'!AM145/AI146)),"-")</f>
        <v>-</v>
      </c>
      <c r="BC146" s="282" t="str">
        <f t="shared" si="34"/>
        <v>-</v>
      </c>
      <c r="BD146" s="282"/>
      <c r="BE146" s="282">
        <v>1</v>
      </c>
      <c r="BF146" s="282" t="str">
        <f>+IF(OR(P146="EXPORTABLE",P146="AMBOS"),(1/((1-AD146)*(1-Y146-Z146)))*(('VALORES CIF Y FOB'!AU145/AI146)),"-")</f>
        <v>-</v>
      </c>
      <c r="BG146" s="282" t="str">
        <f t="shared" si="35"/>
        <v>-</v>
      </c>
      <c r="BH146" s="282"/>
      <c r="BI146" s="282">
        <v>1</v>
      </c>
      <c r="BJ146" s="282" t="str">
        <f>+IF(OR(P146="IMPORTABLE",P146="AMBOS"),(1/((1+AC146)*(1+AA146+Z146)*(1+W146+X146)))*('VALORES CIF Y FOB'!AQ145/AI146),"-")</f>
        <v>-</v>
      </c>
      <c r="BK146" s="282" t="str">
        <f t="shared" si="36"/>
        <v>-</v>
      </c>
      <c r="BL146" s="282"/>
      <c r="BM146" s="282">
        <v>1</v>
      </c>
      <c r="BN146" s="282" t="str">
        <f>+IF(OR(P146="EXPORTABLE",P146="AMBOS"),(1/((1-AD146)*(1-Y146-Z146)))*('VALORES CIF Y FOB'!AY145/AI146),"-")</f>
        <v>-</v>
      </c>
      <c r="BO146" s="203" t="str">
        <f t="shared" si="37"/>
        <v>-</v>
      </c>
      <c r="BP146" s="204"/>
      <c r="BQ146" s="205">
        <v>1</v>
      </c>
      <c r="BR146" s="285">
        <f t="shared" si="27"/>
        <v>0.92155744830235209</v>
      </c>
      <c r="BS146" s="109"/>
    </row>
    <row r="147" spans="1:71" ht="18" x14ac:dyDescent="0.2">
      <c r="A147" s="188" t="str">
        <f>+'VALORES CIF Y FOB'!A146</f>
        <v>Servicios de radio, de televisión, películas, videos y otros afines</v>
      </c>
      <c r="B147" s="189" t="str">
        <f>+'VALORES CIF Y FOB'!B146</f>
        <v>NP141</v>
      </c>
      <c r="C147" s="190"/>
      <c r="D147" s="191">
        <f>+'VALORES CIF Y FOB'!D146</f>
        <v>7217.0409725000009</v>
      </c>
      <c r="E147" s="192">
        <f>+'VALORES CIF Y FOB'!E146</f>
        <v>0.1718428993012466</v>
      </c>
      <c r="F147" s="192">
        <f>+'VALORES CIF Y FOB'!F146</f>
        <v>0.10844685659607477</v>
      </c>
      <c r="G147" s="192">
        <f>+'VALORES CIF Y FOB'!G146</f>
        <v>1.4762044532273498E-3</v>
      </c>
      <c r="H147" s="192">
        <f>+'VALORES CIF Y FOB'!H146</f>
        <v>1.782517413642665E-3</v>
      </c>
      <c r="I147" s="192">
        <f>+'VALORES CIF Y FOB'!I146</f>
        <v>-0.17036669484801925</v>
      </c>
      <c r="J147" s="191" t="str">
        <f>+'VALORES CIF Y FOB'!J146</f>
        <v>IMPORTABLE</v>
      </c>
      <c r="K147" s="191" t="str">
        <f>+'VALORES CIF Y FOB'!K146</f>
        <v>No transable</v>
      </c>
      <c r="L147" s="191">
        <f>+'VALORES CIF Y FOB'!L146</f>
        <v>0</v>
      </c>
      <c r="M147" s="191" t="str">
        <f>+'VALORES CIF Y FOB'!M146</f>
        <v>No transable</v>
      </c>
      <c r="N147" s="191">
        <f>+'VALORES CIF Y FOB'!N146</f>
        <v>0</v>
      </c>
      <c r="O147" s="193" t="str">
        <f>+'VALORES CIF Y FOB'!O146</f>
        <v>No transable</v>
      </c>
      <c r="P147" s="194" t="str">
        <f>+'VALORES CIF Y FOB'!P146</f>
        <v>No transable</v>
      </c>
      <c r="Q147" s="194">
        <f>+'VALORES CIF Y FOB'!Q146</f>
        <v>1</v>
      </c>
      <c r="R147" s="195">
        <f>+'VALORES CIF Y FOB'!R146</f>
        <v>0.1718428993012466</v>
      </c>
      <c r="S147" s="195">
        <f>+'VALORES CIF Y FOB'!S146</f>
        <v>0.10844685659607477</v>
      </c>
      <c r="T147" s="195">
        <f>+'VALORES CIF Y FOB'!T146</f>
        <v>1.782517413642665E-3</v>
      </c>
      <c r="U147" s="195">
        <f>+'VALORES CIF Y FOB'!U146</f>
        <v>0.17036669484801925</v>
      </c>
      <c r="V147" s="196"/>
      <c r="W147" s="197">
        <f>+'VALORES CIF Y FOB'!W146</f>
        <v>0</v>
      </c>
      <c r="X147" s="197">
        <f>+'VALORES CIF Y FOB'!X146</f>
        <v>9.1398263085729862E-4</v>
      </c>
      <c r="Y147" s="197">
        <f>+'VALORES CIF Y FOB'!Y146</f>
        <v>0</v>
      </c>
      <c r="Z147" s="197">
        <f>+'VALORES CIF Y FOB'!Z146</f>
        <v>0</v>
      </c>
      <c r="AA147" s="197">
        <f>+'VALORES CIF Y FOB'!AA146</f>
        <v>0</v>
      </c>
      <c r="AB147" s="195"/>
      <c r="AC147" s="197">
        <f>+'VALORES CIF Y FOB'!AC146</f>
        <v>0</v>
      </c>
      <c r="AD147" s="197">
        <f>+'VALORES CIF Y FOB'!AD146</f>
        <v>0</v>
      </c>
      <c r="AE147" s="197">
        <f>+'VALORES CIF Y FOB'!AE146</f>
        <v>0</v>
      </c>
      <c r="AF147" s="197">
        <f>+'VALORES CIF Y FOB'!AF146</f>
        <v>0</v>
      </c>
      <c r="AG147" s="196"/>
      <c r="AH147" s="198">
        <f t="shared" si="28"/>
        <v>1.06451132</v>
      </c>
      <c r="AI147" s="198">
        <f t="shared" si="29"/>
        <v>602.91999999999996</v>
      </c>
      <c r="AJ147" s="198">
        <f t="shared" si="30"/>
        <v>641.81516505439993</v>
      </c>
      <c r="AK147" s="199"/>
      <c r="AL147" s="200">
        <v>1</v>
      </c>
      <c r="AM147" s="281" t="str">
        <f>+IF(OR(P147="IMPORTABLE",P147="AMBOS"),((1/((1+AA147+Z147)*(1+W147+X147)))*(('VALORES CIF Y FOB'!BC146/AI147))),"-")</f>
        <v>-</v>
      </c>
      <c r="AN147" s="281">
        <f t="shared" si="31"/>
        <v>0</v>
      </c>
      <c r="AO147" s="281">
        <v>1</v>
      </c>
      <c r="AP147" s="281" t="str">
        <f>+IF(OR(P147="EXPORTABLE",P147="AMBOS"),(1/((1-Y147-Z147)))*(('VALORES CIF Y FOB'!BI146/AI147)),"-")</f>
        <v>-</v>
      </c>
      <c r="AQ147" s="281">
        <f t="shared" si="32"/>
        <v>0</v>
      </c>
      <c r="AR147" s="281">
        <v>1</v>
      </c>
      <c r="AS147" s="281" t="str">
        <f>+IF(OR(P147="IMPORTABLE",P147="AMBOS"),(1/((1+AC147)*(1+AA147+Z147)*(1+W147+X147)))*('VALORES CIF Y FOB'!BF146/AI147)*(1),"-")</f>
        <v>-</v>
      </c>
      <c r="AT147" s="281"/>
      <c r="AU147" s="281">
        <v>1</v>
      </c>
      <c r="AV147" s="281" t="str">
        <f>+IF(OR(P147="EXPORTABLE",P147="AMBOS"),(1/((1-AD147)*(1-Y147-Z147)))*('VALORES CIF Y FOB'!BL146/AI147)*(1),"-")</f>
        <v>-</v>
      </c>
      <c r="AW147" s="201"/>
      <c r="AX147" s="201">
        <v>1</v>
      </c>
      <c r="AY147" s="201">
        <f t="shared" si="25"/>
        <v>0.999086851970581</v>
      </c>
      <c r="AZ147" s="202">
        <f t="shared" si="33"/>
        <v>0</v>
      </c>
      <c r="BA147" s="203">
        <v>1</v>
      </c>
      <c r="BB147" s="282" t="str">
        <f>+IF(OR(P147="IMPORTABLE",P147="AMBOS"),(1/((1+AC147)*(1+AA147+Z147)*(1+W147+X147)))*(('VALORES CIF Y FOB'!AM146/AI147)),"-")</f>
        <v>-</v>
      </c>
      <c r="BC147" s="282" t="str">
        <f t="shared" si="34"/>
        <v>-</v>
      </c>
      <c r="BD147" s="282"/>
      <c r="BE147" s="282">
        <v>1</v>
      </c>
      <c r="BF147" s="282" t="str">
        <f>+IF(OR(P147="EXPORTABLE",P147="AMBOS"),(1/((1-AD147)*(1-Y147-Z147)))*(('VALORES CIF Y FOB'!AU146/AI147)),"-")</f>
        <v>-</v>
      </c>
      <c r="BG147" s="282" t="str">
        <f t="shared" si="35"/>
        <v>-</v>
      </c>
      <c r="BH147" s="282"/>
      <c r="BI147" s="282">
        <v>1</v>
      </c>
      <c r="BJ147" s="282" t="str">
        <f>+IF(OR(P147="IMPORTABLE",P147="AMBOS"),(1/((1+AC147)*(1+AA147+Z147)*(1+W147+X147)))*('VALORES CIF Y FOB'!AQ146/AI147),"-")</f>
        <v>-</v>
      </c>
      <c r="BK147" s="282" t="str">
        <f t="shared" si="36"/>
        <v>-</v>
      </c>
      <c r="BL147" s="282"/>
      <c r="BM147" s="282">
        <v>1</v>
      </c>
      <c r="BN147" s="282" t="str">
        <f>+IF(OR(P147="EXPORTABLE",P147="AMBOS"),(1/((1-AD147)*(1-Y147-Z147)))*('VALORES CIF Y FOB'!AY146/AI147),"-")</f>
        <v>-</v>
      </c>
      <c r="BO147" s="203" t="str">
        <f t="shared" si="37"/>
        <v>-</v>
      </c>
      <c r="BP147" s="204"/>
      <c r="BQ147" s="205">
        <v>1</v>
      </c>
      <c r="BR147" s="285">
        <f t="shared" si="27"/>
        <v>0.999086851970581</v>
      </c>
      <c r="BS147" s="109"/>
    </row>
    <row r="148" spans="1:71" ht="18" x14ac:dyDescent="0.2">
      <c r="A148" s="188" t="str">
        <f>+'VALORES CIF Y FOB'!A147</f>
        <v>Servicios de telefonía</v>
      </c>
      <c r="B148" s="189" t="str">
        <f>+'VALORES CIF Y FOB'!B147</f>
        <v>NP142</v>
      </c>
      <c r="C148" s="190"/>
      <c r="D148" s="191">
        <f>+'VALORES CIF Y FOB'!D147</f>
        <v>2373.2428980529985</v>
      </c>
      <c r="E148" s="192">
        <f>+'VALORES CIF Y FOB'!E147</f>
        <v>3.3202930893614264E-2</v>
      </c>
      <c r="F148" s="192">
        <f>+'VALORES CIF Y FOB'!F147</f>
        <v>8.9572271251734496E-3</v>
      </c>
      <c r="G148" s="192">
        <f>+'VALORES CIF Y FOB'!G147</f>
        <v>2.7825494615607623E-2</v>
      </c>
      <c r="H148" s="192">
        <f>+'VALORES CIF Y FOB'!H147</f>
        <v>2.8781111884551777E-2</v>
      </c>
      <c r="I148" s="192">
        <f>+'VALORES CIF Y FOB'!I147</f>
        <v>-5.3774362780066431E-3</v>
      </c>
      <c r="J148" s="191" t="str">
        <f>+'VALORES CIF Y FOB'!J147</f>
        <v>AMBOS</v>
      </c>
      <c r="K148" s="191" t="str">
        <f>+'VALORES CIF Y FOB'!K147</f>
        <v>No transable</v>
      </c>
      <c r="L148" s="191">
        <f>+'VALORES CIF Y FOB'!L147</f>
        <v>0</v>
      </c>
      <c r="M148" s="191" t="str">
        <f>+'VALORES CIF Y FOB'!M147</f>
        <v>No transable</v>
      </c>
      <c r="N148" s="191">
        <f>+'VALORES CIF Y FOB'!N147</f>
        <v>1</v>
      </c>
      <c r="O148" s="193" t="str">
        <f>+'VALORES CIF Y FOB'!O147</f>
        <v>No transable</v>
      </c>
      <c r="P148" s="194" t="str">
        <f>+'VALORES CIF Y FOB'!P147</f>
        <v>No transable</v>
      </c>
      <c r="Q148" s="194">
        <f>+'VALORES CIF Y FOB'!Q147</f>
        <v>1</v>
      </c>
      <c r="R148" s="195">
        <f>+'VALORES CIF Y FOB'!R147</f>
        <v>3.3202930893614264E-2</v>
      </c>
      <c r="S148" s="195">
        <f>+'VALORES CIF Y FOB'!S147</f>
        <v>8.9572271251734496E-3</v>
      </c>
      <c r="T148" s="195">
        <f>+'VALORES CIF Y FOB'!T147</f>
        <v>2.8781111884551777E-2</v>
      </c>
      <c r="U148" s="195">
        <f>+'VALORES CIF Y FOB'!U147</f>
        <v>5.3774362780066431E-3</v>
      </c>
      <c r="V148" s="196"/>
      <c r="W148" s="197">
        <f>+'VALORES CIF Y FOB'!W147</f>
        <v>0</v>
      </c>
      <c r="X148" s="197">
        <f>+'VALORES CIF Y FOB'!X147</f>
        <v>7.5811405076144325E-2</v>
      </c>
      <c r="Y148" s="197">
        <f>+'VALORES CIF Y FOB'!Y147</f>
        <v>0</v>
      </c>
      <c r="Z148" s="197">
        <f>+'VALORES CIF Y FOB'!Z147</f>
        <v>0</v>
      </c>
      <c r="AA148" s="197">
        <f>+'VALORES CIF Y FOB'!AA147</f>
        <v>0</v>
      </c>
      <c r="AB148" s="195"/>
      <c r="AC148" s="197">
        <f>+'VALORES CIF Y FOB'!AC147</f>
        <v>0</v>
      </c>
      <c r="AD148" s="197">
        <f>+'VALORES CIF Y FOB'!AD147</f>
        <v>0</v>
      </c>
      <c r="AE148" s="197">
        <f>+'VALORES CIF Y FOB'!AE147</f>
        <v>0</v>
      </c>
      <c r="AF148" s="197">
        <f>+'VALORES CIF Y FOB'!AF147</f>
        <v>0</v>
      </c>
      <c r="AG148" s="196"/>
      <c r="AH148" s="198">
        <f t="shared" si="28"/>
        <v>1.06451132</v>
      </c>
      <c r="AI148" s="198">
        <f t="shared" si="29"/>
        <v>602.91999999999996</v>
      </c>
      <c r="AJ148" s="198">
        <f t="shared" si="30"/>
        <v>641.81516505439993</v>
      </c>
      <c r="AK148" s="199"/>
      <c r="AL148" s="200">
        <v>1</v>
      </c>
      <c r="AM148" s="281" t="str">
        <f>+IF(OR(P148="IMPORTABLE",P148="AMBOS"),((1/((1+AA148+Z148)*(1+W148+X148)))*(('VALORES CIF Y FOB'!BC147/AI148))),"-")</f>
        <v>-</v>
      </c>
      <c r="AN148" s="281">
        <f t="shared" si="31"/>
        <v>0</v>
      </c>
      <c r="AO148" s="281">
        <v>1</v>
      </c>
      <c r="AP148" s="281" t="str">
        <f>+IF(OR(P148="EXPORTABLE",P148="AMBOS"),(1/((1-Y148-Z148)))*(('VALORES CIF Y FOB'!BI147/AI148)),"-")</f>
        <v>-</v>
      </c>
      <c r="AQ148" s="281">
        <f t="shared" si="32"/>
        <v>0</v>
      </c>
      <c r="AR148" s="281">
        <v>1</v>
      </c>
      <c r="AS148" s="281" t="str">
        <f>+IF(OR(P148="IMPORTABLE",P148="AMBOS"),(1/((1+AC148)*(1+AA148+Z148)*(1+W148+X148)))*('VALORES CIF Y FOB'!BF147/AI148)*(1),"-")</f>
        <v>-</v>
      </c>
      <c r="AT148" s="281"/>
      <c r="AU148" s="281">
        <v>1</v>
      </c>
      <c r="AV148" s="281" t="str">
        <f>+IF(OR(P148="EXPORTABLE",P148="AMBOS"),(1/((1-AD148)*(1-Y148-Z148)))*('VALORES CIF Y FOB'!BL147/AI148)*(1),"-")</f>
        <v>-</v>
      </c>
      <c r="AW148" s="201"/>
      <c r="AX148" s="201">
        <v>1</v>
      </c>
      <c r="AY148" s="201">
        <f t="shared" si="25"/>
        <v>0.92953095243419692</v>
      </c>
      <c r="AZ148" s="202">
        <f t="shared" si="33"/>
        <v>0</v>
      </c>
      <c r="BA148" s="203">
        <v>1</v>
      </c>
      <c r="BB148" s="282" t="str">
        <f>+IF(OR(P148="IMPORTABLE",P148="AMBOS"),(1/((1+AC148)*(1+AA148+Z148)*(1+W148+X148)))*(('VALORES CIF Y FOB'!AM147/AI148)),"-")</f>
        <v>-</v>
      </c>
      <c r="BC148" s="282" t="str">
        <f t="shared" si="34"/>
        <v>-</v>
      </c>
      <c r="BD148" s="282"/>
      <c r="BE148" s="282">
        <v>1</v>
      </c>
      <c r="BF148" s="282" t="str">
        <f>+IF(OR(P148="EXPORTABLE",P148="AMBOS"),(1/((1-AD148)*(1-Y148-Z148)))*(('VALORES CIF Y FOB'!AU147/AI148)),"-")</f>
        <v>-</v>
      </c>
      <c r="BG148" s="282" t="str">
        <f t="shared" si="35"/>
        <v>-</v>
      </c>
      <c r="BH148" s="282"/>
      <c r="BI148" s="282">
        <v>1</v>
      </c>
      <c r="BJ148" s="282" t="str">
        <f>+IF(OR(P148="IMPORTABLE",P148="AMBOS"),(1/((1+AC148)*(1+AA148+Z148)*(1+W148+X148)))*('VALORES CIF Y FOB'!AQ147/AI148),"-")</f>
        <v>-</v>
      </c>
      <c r="BK148" s="282" t="str">
        <f t="shared" si="36"/>
        <v>-</v>
      </c>
      <c r="BL148" s="282"/>
      <c r="BM148" s="282">
        <v>1</v>
      </c>
      <c r="BN148" s="282" t="str">
        <f>+IF(OR(P148="EXPORTABLE",P148="AMBOS"),(1/((1-AD148)*(1-Y148-Z148)))*('VALORES CIF Y FOB'!AY147/AI148),"-")</f>
        <v>-</v>
      </c>
      <c r="BO148" s="203" t="str">
        <f t="shared" si="37"/>
        <v>-</v>
      </c>
      <c r="BP148" s="204"/>
      <c r="BQ148" s="205">
        <v>1</v>
      </c>
      <c r="BR148" s="285">
        <f t="shared" si="27"/>
        <v>0.92953095243419692</v>
      </c>
      <c r="BS148" s="109"/>
    </row>
    <row r="149" spans="1:71" ht="18" x14ac:dyDescent="0.2">
      <c r="A149" s="188" t="str">
        <f>+'VALORES CIF Y FOB'!A148</f>
        <v>Servicios de internet</v>
      </c>
      <c r="B149" s="189" t="str">
        <f>+'VALORES CIF Y FOB'!B148</f>
        <v>NP143</v>
      </c>
      <c r="C149" s="190"/>
      <c r="D149" s="191">
        <f>+'VALORES CIF Y FOB'!D148</f>
        <v>0</v>
      </c>
      <c r="E149" s="192">
        <f>+'VALORES CIF Y FOB'!E148</f>
        <v>0</v>
      </c>
      <c r="F149" s="192">
        <f>+'VALORES CIF Y FOB'!F148</f>
        <v>0</v>
      </c>
      <c r="G149" s="192">
        <f>+'VALORES CIF Y FOB'!G148</f>
        <v>0</v>
      </c>
      <c r="H149" s="192">
        <f>+'VALORES CIF Y FOB'!H148</f>
        <v>0</v>
      </c>
      <c r="I149" s="192">
        <f>+'VALORES CIF Y FOB'!I148</f>
        <v>0</v>
      </c>
      <c r="J149" s="191" t="str">
        <f>+'VALORES CIF Y FOB'!J148</f>
        <v>AMBOS</v>
      </c>
      <c r="K149" s="191" t="str">
        <f>+'VALORES CIF Y FOB'!K148</f>
        <v>No transable</v>
      </c>
      <c r="L149" s="191">
        <f>+'VALORES CIF Y FOB'!L148</f>
        <v>0</v>
      </c>
      <c r="M149" s="191" t="str">
        <f>+'VALORES CIF Y FOB'!M148</f>
        <v>No transable</v>
      </c>
      <c r="N149" s="191">
        <f>+'VALORES CIF Y FOB'!N148</f>
        <v>1</v>
      </c>
      <c r="O149" s="193" t="str">
        <f>+'VALORES CIF Y FOB'!O148</f>
        <v>No transable</v>
      </c>
      <c r="P149" s="194" t="str">
        <f>+'VALORES CIF Y FOB'!P148</f>
        <v>No transable</v>
      </c>
      <c r="Q149" s="194">
        <f>+'VALORES CIF Y FOB'!Q148</f>
        <v>1</v>
      </c>
      <c r="R149" s="195">
        <f>+'VALORES CIF Y FOB'!R148</f>
        <v>0</v>
      </c>
      <c r="S149" s="195">
        <f>+'VALORES CIF Y FOB'!S148</f>
        <v>0</v>
      </c>
      <c r="T149" s="195">
        <f>+'VALORES CIF Y FOB'!T148</f>
        <v>0</v>
      </c>
      <c r="U149" s="195">
        <f>+'VALORES CIF Y FOB'!U148</f>
        <v>0</v>
      </c>
      <c r="V149" s="196"/>
      <c r="W149" s="197">
        <f>+'VALORES CIF Y FOB'!W148</f>
        <v>0</v>
      </c>
      <c r="X149" s="197">
        <f>+'VALORES CIF Y FOB'!X148</f>
        <v>6.2444084435160044E-2</v>
      </c>
      <c r="Y149" s="197">
        <f>+'VALORES CIF Y FOB'!Y148</f>
        <v>0</v>
      </c>
      <c r="Z149" s="197">
        <f>+'VALORES CIF Y FOB'!Z148</f>
        <v>0</v>
      </c>
      <c r="AA149" s="197">
        <f>+'VALORES CIF Y FOB'!AA148</f>
        <v>0</v>
      </c>
      <c r="AB149" s="195"/>
      <c r="AC149" s="197">
        <f>+'VALORES CIF Y FOB'!AC148</f>
        <v>0</v>
      </c>
      <c r="AD149" s="197">
        <f>+'VALORES CIF Y FOB'!AD148</f>
        <v>0</v>
      </c>
      <c r="AE149" s="197">
        <f>+'VALORES CIF Y FOB'!AE148</f>
        <v>0</v>
      </c>
      <c r="AF149" s="197">
        <f>+'VALORES CIF Y FOB'!AF148</f>
        <v>0</v>
      </c>
      <c r="AG149" s="196"/>
      <c r="AH149" s="198">
        <f t="shared" si="28"/>
        <v>1.06451132</v>
      </c>
      <c r="AI149" s="198">
        <f t="shared" si="29"/>
        <v>602.91999999999996</v>
      </c>
      <c r="AJ149" s="198">
        <f t="shared" si="30"/>
        <v>641.81516505439993</v>
      </c>
      <c r="AK149" s="199"/>
      <c r="AL149" s="200">
        <v>1</v>
      </c>
      <c r="AM149" s="281" t="str">
        <f>+IF(OR(P149="IMPORTABLE",P149="AMBOS"),((1/((1+AA149+Z149)*(1+W149+X149)))*(('VALORES CIF Y FOB'!BC148/AI149))),"-")</f>
        <v>-</v>
      </c>
      <c r="AN149" s="281">
        <f t="shared" si="31"/>
        <v>0</v>
      </c>
      <c r="AO149" s="281">
        <v>1</v>
      </c>
      <c r="AP149" s="281" t="str">
        <f>+IF(OR(P149="EXPORTABLE",P149="AMBOS"),(1/((1-Y149-Z149)))*(('VALORES CIF Y FOB'!BI148/AI149)),"-")</f>
        <v>-</v>
      </c>
      <c r="AQ149" s="281">
        <f t="shared" si="32"/>
        <v>0</v>
      </c>
      <c r="AR149" s="281">
        <v>1</v>
      </c>
      <c r="AS149" s="281" t="str">
        <f>+IF(OR(P149="IMPORTABLE",P149="AMBOS"),(1/((1+AC149)*(1+AA149+Z149)*(1+W149+X149)))*('VALORES CIF Y FOB'!BF148/AI149)*(1),"-")</f>
        <v>-</v>
      </c>
      <c r="AT149" s="281"/>
      <c r="AU149" s="281">
        <v>1</v>
      </c>
      <c r="AV149" s="281" t="str">
        <f>+IF(OR(P149="EXPORTABLE",P149="AMBOS"),(1/((1-AD149)*(1-Y149-Z149)))*('VALORES CIF Y FOB'!BL148/AI149)*(1),"-")</f>
        <v>-</v>
      </c>
      <c r="AW149" s="201"/>
      <c r="AX149" s="201">
        <v>1</v>
      </c>
      <c r="AY149" s="201">
        <f t="shared" ref="AY149:AY186" si="38">IF(P149="No transable",1/((1+W149+X149+Z149)*(1+AE149)),"-")</f>
        <v>0.94122600393755496</v>
      </c>
      <c r="AZ149" s="202">
        <f t="shared" si="33"/>
        <v>0</v>
      </c>
      <c r="BA149" s="203">
        <v>1</v>
      </c>
      <c r="BB149" s="282" t="str">
        <f>+IF(OR(P149="IMPORTABLE",P149="AMBOS"),(1/((1+AC149)*(1+AA149+Z149)*(1+W149+X149)))*(('VALORES CIF Y FOB'!AM148/AI149)),"-")</f>
        <v>-</v>
      </c>
      <c r="BC149" s="282" t="str">
        <f t="shared" si="34"/>
        <v>-</v>
      </c>
      <c r="BD149" s="282"/>
      <c r="BE149" s="282">
        <v>1</v>
      </c>
      <c r="BF149" s="282" t="str">
        <f>+IF(OR(P149="EXPORTABLE",P149="AMBOS"),(1/((1-AD149)*(1-Y149-Z149)))*(('VALORES CIF Y FOB'!AU148/AI149)),"-")</f>
        <v>-</v>
      </c>
      <c r="BG149" s="282" t="str">
        <f t="shared" si="35"/>
        <v>-</v>
      </c>
      <c r="BH149" s="282"/>
      <c r="BI149" s="282">
        <v>1</v>
      </c>
      <c r="BJ149" s="282" t="str">
        <f>+IF(OR(P149="IMPORTABLE",P149="AMBOS"),(1/((1+AC149)*(1+AA149+Z149)*(1+W149+X149)))*('VALORES CIF Y FOB'!AQ148/AI149),"-")</f>
        <v>-</v>
      </c>
      <c r="BK149" s="282" t="str">
        <f t="shared" si="36"/>
        <v>-</v>
      </c>
      <c r="BL149" s="282"/>
      <c r="BM149" s="282">
        <v>1</v>
      </c>
      <c r="BN149" s="282" t="str">
        <f>+IF(OR(P149="EXPORTABLE",P149="AMBOS"),(1/((1-AD149)*(1-Y149-Z149)))*('VALORES CIF Y FOB'!AY148/AI149),"-")</f>
        <v>-</v>
      </c>
      <c r="BO149" s="203" t="str">
        <f t="shared" si="37"/>
        <v>-</v>
      </c>
      <c r="BP149" s="204"/>
      <c r="BQ149" s="205">
        <v>1</v>
      </c>
      <c r="BR149" s="285">
        <f t="shared" si="27"/>
        <v>0.94122600393755496</v>
      </c>
      <c r="BS149" s="109"/>
    </row>
    <row r="150" spans="1:71" ht="18" x14ac:dyDescent="0.2">
      <c r="A150" s="188" t="str">
        <f>+'VALORES CIF Y FOB'!A149</f>
        <v>Otros servicios de telecomunicaciones</v>
      </c>
      <c r="B150" s="189" t="str">
        <f>+'VALORES CIF Y FOB'!B149</f>
        <v>NP144</v>
      </c>
      <c r="C150" s="190"/>
      <c r="D150" s="191">
        <f>+'VALORES CIF Y FOB'!D149</f>
        <v>9951.8041499999999</v>
      </c>
      <c r="E150" s="192">
        <f>+'VALORES CIF Y FOB'!E149</f>
        <v>8.6189660301282334E-2</v>
      </c>
      <c r="F150" s="192">
        <f>+'VALORES CIF Y FOB'!F149</f>
        <v>7.3131445719090294E-3</v>
      </c>
      <c r="G150" s="192">
        <f>+'VALORES CIF Y FOB'!G149</f>
        <v>1.637602365353727E-3</v>
      </c>
      <c r="H150" s="192">
        <f>+'VALORES CIF Y FOB'!H149</f>
        <v>1.7920593521557689E-3</v>
      </c>
      <c r="I150" s="192">
        <f>+'VALORES CIF Y FOB'!I149</f>
        <v>-8.4552057935928612E-2</v>
      </c>
      <c r="J150" s="191" t="str">
        <f>+'VALORES CIF Y FOB'!J149</f>
        <v>IMPORTABLE</v>
      </c>
      <c r="K150" s="191" t="str">
        <f>+'VALORES CIF Y FOB'!K149</f>
        <v>No transable</v>
      </c>
      <c r="L150" s="191">
        <f>+'VALORES CIF Y FOB'!L149</f>
        <v>0</v>
      </c>
      <c r="M150" s="191" t="str">
        <f>+'VALORES CIF Y FOB'!M149</f>
        <v>No transable</v>
      </c>
      <c r="N150" s="191">
        <f>+'VALORES CIF Y FOB'!N149</f>
        <v>0</v>
      </c>
      <c r="O150" s="193" t="str">
        <f>+'VALORES CIF Y FOB'!O149</f>
        <v>No transable</v>
      </c>
      <c r="P150" s="194" t="str">
        <f>+'VALORES CIF Y FOB'!P149</f>
        <v>No transable</v>
      </c>
      <c r="Q150" s="194">
        <f>+'VALORES CIF Y FOB'!Q149</f>
        <v>1</v>
      </c>
      <c r="R150" s="195">
        <f>+'VALORES CIF Y FOB'!R149</f>
        <v>8.6189660301282334E-2</v>
      </c>
      <c r="S150" s="195">
        <f>+'VALORES CIF Y FOB'!S149</f>
        <v>7.3131445719090294E-3</v>
      </c>
      <c r="T150" s="195">
        <f>+'VALORES CIF Y FOB'!T149</f>
        <v>1.7920593521557689E-3</v>
      </c>
      <c r="U150" s="195">
        <f>+'VALORES CIF Y FOB'!U149</f>
        <v>8.4552057935928612E-2</v>
      </c>
      <c r="V150" s="196"/>
      <c r="W150" s="197">
        <f>+'VALORES CIF Y FOB'!W149</f>
        <v>0</v>
      </c>
      <c r="X150" s="197">
        <f>+'VALORES CIF Y FOB'!X149</f>
        <v>6.3942811807543173E-2</v>
      </c>
      <c r="Y150" s="197">
        <f>+'VALORES CIF Y FOB'!Y149</f>
        <v>0</v>
      </c>
      <c r="Z150" s="197">
        <f>+'VALORES CIF Y FOB'!Z149</f>
        <v>0</v>
      </c>
      <c r="AA150" s="197">
        <f>+'VALORES CIF Y FOB'!AA149</f>
        <v>0</v>
      </c>
      <c r="AB150" s="195"/>
      <c r="AC150" s="197">
        <f>+'VALORES CIF Y FOB'!AC149</f>
        <v>0</v>
      </c>
      <c r="AD150" s="197">
        <f>+'VALORES CIF Y FOB'!AD149</f>
        <v>0</v>
      </c>
      <c r="AE150" s="197">
        <f>+'VALORES CIF Y FOB'!AE149</f>
        <v>0</v>
      </c>
      <c r="AF150" s="197">
        <f>+'VALORES CIF Y FOB'!AF149</f>
        <v>0</v>
      </c>
      <c r="AG150" s="196"/>
      <c r="AH150" s="198">
        <f t="shared" si="28"/>
        <v>1.06451132</v>
      </c>
      <c r="AI150" s="198">
        <f t="shared" si="29"/>
        <v>602.91999999999996</v>
      </c>
      <c r="AJ150" s="198">
        <f t="shared" si="30"/>
        <v>641.81516505439993</v>
      </c>
      <c r="AK150" s="199"/>
      <c r="AL150" s="200">
        <v>1</v>
      </c>
      <c r="AM150" s="281" t="str">
        <f>+IF(OR(P150="IMPORTABLE",P150="AMBOS"),((1/((1+AA150+Z150)*(1+W150+X150)))*(('VALORES CIF Y FOB'!BC149/AI150))),"-")</f>
        <v>-</v>
      </c>
      <c r="AN150" s="281">
        <f t="shared" si="31"/>
        <v>0</v>
      </c>
      <c r="AO150" s="281">
        <v>1</v>
      </c>
      <c r="AP150" s="281" t="str">
        <f>+IF(OR(P150="EXPORTABLE",P150="AMBOS"),(1/((1-Y150-Z150)))*(('VALORES CIF Y FOB'!BI149/AI150)),"-")</f>
        <v>-</v>
      </c>
      <c r="AQ150" s="281">
        <f t="shared" si="32"/>
        <v>0</v>
      </c>
      <c r="AR150" s="281">
        <v>1</v>
      </c>
      <c r="AS150" s="281" t="str">
        <f>+IF(OR(P150="IMPORTABLE",P150="AMBOS"),(1/((1+AC150)*(1+AA150+Z150)*(1+W150+X150)))*('VALORES CIF Y FOB'!BF149/AI150)*(1),"-")</f>
        <v>-</v>
      </c>
      <c r="AT150" s="281"/>
      <c r="AU150" s="281">
        <v>1</v>
      </c>
      <c r="AV150" s="281" t="str">
        <f>+IF(OR(P150="EXPORTABLE",P150="AMBOS"),(1/((1-AD150)*(1-Y150-Z150)))*('VALORES CIF Y FOB'!BL149/AI150)*(1),"-")</f>
        <v>-</v>
      </c>
      <c r="AW150" s="201"/>
      <c r="AX150" s="201">
        <v>1</v>
      </c>
      <c r="AY150" s="201">
        <f t="shared" si="38"/>
        <v>0.93990014209606809</v>
      </c>
      <c r="AZ150" s="202">
        <f t="shared" si="33"/>
        <v>0</v>
      </c>
      <c r="BA150" s="203">
        <v>1</v>
      </c>
      <c r="BB150" s="282" t="str">
        <f>+IF(OR(P150="IMPORTABLE",P150="AMBOS"),(1/((1+AC150)*(1+AA150+Z150)*(1+W150+X150)))*(('VALORES CIF Y FOB'!AM149/AI150)),"-")</f>
        <v>-</v>
      </c>
      <c r="BC150" s="282" t="str">
        <f t="shared" si="34"/>
        <v>-</v>
      </c>
      <c r="BD150" s="282"/>
      <c r="BE150" s="282">
        <v>1</v>
      </c>
      <c r="BF150" s="282" t="str">
        <f>+IF(OR(P150="EXPORTABLE",P150="AMBOS"),(1/((1-AD150)*(1-Y150-Z150)))*(('VALORES CIF Y FOB'!AU149/AI150)),"-")</f>
        <v>-</v>
      </c>
      <c r="BG150" s="282" t="str">
        <f t="shared" si="35"/>
        <v>-</v>
      </c>
      <c r="BH150" s="282"/>
      <c r="BI150" s="282">
        <v>1</v>
      </c>
      <c r="BJ150" s="282" t="str">
        <f>+IF(OR(P150="IMPORTABLE",P150="AMBOS"),(1/((1+AC150)*(1+AA150+Z150)*(1+W150+X150)))*('VALORES CIF Y FOB'!AQ149/AI150),"-")</f>
        <v>-</v>
      </c>
      <c r="BK150" s="282" t="str">
        <f t="shared" si="36"/>
        <v>-</v>
      </c>
      <c r="BL150" s="282"/>
      <c r="BM150" s="282">
        <v>1</v>
      </c>
      <c r="BN150" s="282" t="str">
        <f>+IF(OR(P150="EXPORTABLE",P150="AMBOS"),(1/((1-AD150)*(1-Y150-Z150)))*('VALORES CIF Y FOB'!AY149/AI150),"-")</f>
        <v>-</v>
      </c>
      <c r="BO150" s="203" t="str">
        <f t="shared" si="37"/>
        <v>-</v>
      </c>
      <c r="BP150" s="204"/>
      <c r="BQ150" s="205">
        <v>1</v>
      </c>
      <c r="BR150" s="285">
        <f t="shared" si="27"/>
        <v>0.93990014209606809</v>
      </c>
      <c r="BS150" s="109"/>
    </row>
    <row r="151" spans="1:71" ht="18" x14ac:dyDescent="0.2">
      <c r="A151" s="188" t="str">
        <f>+'VALORES CIF Y FOB'!A150</f>
        <v>Servicios de información, programación y consultoría informática, edición de programas informáticos y afines</v>
      </c>
      <c r="B151" s="189" t="str">
        <f>+'VALORES CIF Y FOB'!B150</f>
        <v>NP145</v>
      </c>
      <c r="C151" s="190"/>
      <c r="D151" s="191">
        <f>+'VALORES CIF Y FOB'!D150</f>
        <v>-150748.01748069699</v>
      </c>
      <c r="E151" s="192">
        <f>+'VALORES CIF Y FOB'!E150</f>
        <v>5.572983882064042E-2</v>
      </c>
      <c r="F151" s="192">
        <f>+'VALORES CIF Y FOB'!F150</f>
        <v>1.1304436123196883E-2</v>
      </c>
      <c r="G151" s="192">
        <f>+'VALORES CIF Y FOB'!G150</f>
        <v>0.59581972003120454</v>
      </c>
      <c r="H151" s="192">
        <f>+'VALORES CIF Y FOB'!H150</f>
        <v>0.63098437769869486</v>
      </c>
      <c r="I151" s="192">
        <f>+'VALORES CIF Y FOB'!I150</f>
        <v>0.54008988121056412</v>
      </c>
      <c r="J151" s="191" t="str">
        <f>+'VALORES CIF Y FOB'!J150</f>
        <v>EXPORTABLE</v>
      </c>
      <c r="K151" s="191" t="str">
        <f>+'VALORES CIF Y FOB'!K150</f>
        <v>Transable</v>
      </c>
      <c r="L151" s="191">
        <f>+'VALORES CIF Y FOB'!L150</f>
        <v>0</v>
      </c>
      <c r="M151" s="191" t="str">
        <f>+'VALORES CIF Y FOB'!M150</f>
        <v>Transable</v>
      </c>
      <c r="N151" s="191">
        <f>+'VALORES CIF Y FOB'!N150</f>
        <v>0</v>
      </c>
      <c r="O151" s="193" t="str">
        <f>+'VALORES CIF Y FOB'!O150</f>
        <v>Transable</v>
      </c>
      <c r="P151" s="194" t="str">
        <f>+'VALORES CIF Y FOB'!P150</f>
        <v>EXPORTABLE</v>
      </c>
      <c r="Q151" s="194">
        <f>+'VALORES CIF Y FOB'!Q150</f>
        <v>0</v>
      </c>
      <c r="R151" s="195">
        <f>+'VALORES CIF Y FOB'!R150</f>
        <v>0</v>
      </c>
      <c r="S151" s="195">
        <f>+'VALORES CIF Y FOB'!S150</f>
        <v>0</v>
      </c>
      <c r="T151" s="195">
        <f>+'VALORES CIF Y FOB'!T150</f>
        <v>0</v>
      </c>
      <c r="U151" s="195">
        <f>+'VALORES CIF Y FOB'!U150</f>
        <v>0</v>
      </c>
      <c r="V151" s="196"/>
      <c r="W151" s="197">
        <f>+'VALORES CIF Y FOB'!W150</f>
        <v>0</v>
      </c>
      <c r="X151" s="197">
        <f>+'VALORES CIF Y FOB'!X150</f>
        <v>6.25909911120492E-4</v>
      </c>
      <c r="Y151" s="197">
        <f>+'VALORES CIF Y FOB'!Y150</f>
        <v>0</v>
      </c>
      <c r="Z151" s="197">
        <f>+'VALORES CIF Y FOB'!Z150</f>
        <v>0</v>
      </c>
      <c r="AA151" s="197">
        <f>+'VALORES CIF Y FOB'!AA150</f>
        <v>0</v>
      </c>
      <c r="AB151" s="195"/>
      <c r="AC151" s="197">
        <f>+'VALORES CIF Y FOB'!AC150</f>
        <v>0</v>
      </c>
      <c r="AD151" s="197">
        <f>+'VALORES CIF Y FOB'!AD150</f>
        <v>0</v>
      </c>
      <c r="AE151" s="197">
        <f>+'VALORES CIF Y FOB'!AE150</f>
        <v>0</v>
      </c>
      <c r="AF151" s="197">
        <f>+'VALORES CIF Y FOB'!AF150</f>
        <v>0</v>
      </c>
      <c r="AG151" s="196"/>
      <c r="AH151" s="198">
        <f t="shared" si="28"/>
        <v>1.06451132</v>
      </c>
      <c r="AI151" s="198">
        <f t="shared" si="29"/>
        <v>602.91999999999996</v>
      </c>
      <c r="AJ151" s="198">
        <f t="shared" si="30"/>
        <v>641.81516505439993</v>
      </c>
      <c r="AK151" s="199"/>
      <c r="AL151" s="200">
        <v>1</v>
      </c>
      <c r="AM151" s="281" t="str">
        <f>+IF(OR(P151="IMPORTABLE",P151="AMBOS"),((1/((1+AA151+Z151)*(1+W151+X151)))*(('VALORES CIF Y FOB'!BC150/AI151))),"-")</f>
        <v>-</v>
      </c>
      <c r="AN151" s="281">
        <f t="shared" si="31"/>
        <v>0</v>
      </c>
      <c r="AO151" s="281">
        <v>1</v>
      </c>
      <c r="AP151" s="281">
        <f>+IF(OR(P151="EXPORTABLE",P151="AMBOS"),(1/((1-Y151-Z151)))*(('VALORES CIF Y FOB'!BI150/AI151)),"-")</f>
        <v>1.06451132</v>
      </c>
      <c r="AQ151" s="281">
        <f t="shared" si="32"/>
        <v>0</v>
      </c>
      <c r="AR151" s="281">
        <v>1</v>
      </c>
      <c r="AS151" s="281" t="str">
        <f>+IF(OR(P151="IMPORTABLE",P151="AMBOS"),(1/((1+AC151)*(1+AA151+Z151)*(1+W151+X151)))*('VALORES CIF Y FOB'!BF150/AI151)*(1),"-")</f>
        <v>-</v>
      </c>
      <c r="AT151" s="281"/>
      <c r="AU151" s="281">
        <v>1</v>
      </c>
      <c r="AV151" s="281">
        <f>+IF(OR(P151="EXPORTABLE",P151="AMBOS"),(1/((1-AD151)*(1-Y151-Z151)))*('VALORES CIF Y FOB'!BL150/AI151)*(1),"-")</f>
        <v>1.06451132</v>
      </c>
      <c r="AW151" s="201"/>
      <c r="AX151" s="201">
        <v>1</v>
      </c>
      <c r="AY151" s="201" t="str">
        <f t="shared" si="38"/>
        <v>-</v>
      </c>
      <c r="AZ151" s="202">
        <f t="shared" si="33"/>
        <v>0</v>
      </c>
      <c r="BA151" s="203">
        <v>1</v>
      </c>
      <c r="BB151" s="282" t="str">
        <f>+IF(OR(P151="IMPORTABLE",P151="AMBOS"),(1/((1+AC151)*(1+AA151+Z151)*(1+W151+X151)))*(('VALORES CIF Y FOB'!AM150/AI151)),"-")</f>
        <v>-</v>
      </c>
      <c r="BC151" s="282" t="str">
        <f t="shared" si="34"/>
        <v>-</v>
      </c>
      <c r="BD151" s="282"/>
      <c r="BE151" s="282">
        <v>1</v>
      </c>
      <c r="BF151" s="282">
        <f>+IF(OR(P151="EXPORTABLE",P151="AMBOS"),(1/((1-AD151)*(1-Y151-Z151)))*(('VALORES CIF Y FOB'!AU150/AI151)),"-")</f>
        <v>1.06451132</v>
      </c>
      <c r="BG151" s="282">
        <f t="shared" si="35"/>
        <v>1</v>
      </c>
      <c r="BH151" s="282"/>
      <c r="BI151" s="282">
        <v>1</v>
      </c>
      <c r="BJ151" s="282" t="str">
        <f>+IF(OR(P151="IMPORTABLE",P151="AMBOS"),(1/((1+AC151)*(1+AA151+Z151)*(1+W151+X151)))*('VALORES CIF Y FOB'!AQ150/AI151),"-")</f>
        <v>-</v>
      </c>
      <c r="BK151" s="282" t="str">
        <f t="shared" si="36"/>
        <v>-</v>
      </c>
      <c r="BL151" s="282"/>
      <c r="BM151" s="282">
        <v>1</v>
      </c>
      <c r="BN151" s="282">
        <f>+IF(OR(P151="EXPORTABLE",P151="AMBOS"),(1/((1-AD151)*(1-Y151-Z151)))*('VALORES CIF Y FOB'!AY150/AI151),"-")</f>
        <v>1.06451132</v>
      </c>
      <c r="BO151" s="203">
        <f t="shared" si="37"/>
        <v>1</v>
      </c>
      <c r="BP151" s="204"/>
      <c r="BQ151" s="205">
        <v>1</v>
      </c>
      <c r="BR151" s="285" t="str">
        <f t="shared" si="27"/>
        <v>-</v>
      </c>
      <c r="BS151" s="109"/>
    </row>
    <row r="152" spans="1:71" ht="18" x14ac:dyDescent="0.2">
      <c r="A152" s="188" t="str">
        <f>+'VALORES CIF Y FOB'!A151</f>
        <v>Servicios de banca central</v>
      </c>
      <c r="B152" s="189" t="str">
        <f>+'VALORES CIF Y FOB'!B151</f>
        <v>NP146</v>
      </c>
      <c r="C152" s="190"/>
      <c r="D152" s="191">
        <f>+'VALORES CIF Y FOB'!D151</f>
        <v>0</v>
      </c>
      <c r="E152" s="192">
        <f>+'VALORES CIF Y FOB'!E151</f>
        <v>0</v>
      </c>
      <c r="F152" s="192">
        <f>+'VALORES CIF Y FOB'!F151</f>
        <v>0</v>
      </c>
      <c r="G152" s="192">
        <f>+'VALORES CIF Y FOB'!G151</f>
        <v>0</v>
      </c>
      <c r="H152" s="192">
        <f>+'VALORES CIF Y FOB'!H151</f>
        <v>0</v>
      </c>
      <c r="I152" s="192">
        <f>+'VALORES CIF Y FOB'!I151</f>
        <v>0</v>
      </c>
      <c r="J152" s="191" t="str">
        <f>+'VALORES CIF Y FOB'!J151</f>
        <v>AMBOS</v>
      </c>
      <c r="K152" s="191" t="str">
        <f>+'VALORES CIF Y FOB'!K151</f>
        <v>No transable</v>
      </c>
      <c r="L152" s="191">
        <f>+'VALORES CIF Y FOB'!L151</f>
        <v>1</v>
      </c>
      <c r="M152" s="191" t="str">
        <f>+'VALORES CIF Y FOB'!M151</f>
        <v>Transable</v>
      </c>
      <c r="N152" s="191">
        <f>+'VALORES CIF Y FOB'!N151</f>
        <v>1</v>
      </c>
      <c r="O152" s="193" t="str">
        <f>+'VALORES CIF Y FOB'!O151</f>
        <v>No Transable</v>
      </c>
      <c r="P152" s="194" t="str">
        <f>+'VALORES CIF Y FOB'!P151</f>
        <v>No Transable</v>
      </c>
      <c r="Q152" s="194">
        <f>+'VALORES CIF Y FOB'!Q151</f>
        <v>1</v>
      </c>
      <c r="R152" s="195">
        <f>+'VALORES CIF Y FOB'!R151</f>
        <v>0</v>
      </c>
      <c r="S152" s="195">
        <f>+'VALORES CIF Y FOB'!S151</f>
        <v>0</v>
      </c>
      <c r="T152" s="195">
        <f>+'VALORES CIF Y FOB'!T151</f>
        <v>0</v>
      </c>
      <c r="U152" s="195">
        <f>+'VALORES CIF Y FOB'!U151</f>
        <v>0</v>
      </c>
      <c r="V152" s="196"/>
      <c r="W152" s="197">
        <f>+'VALORES CIF Y FOB'!W151</f>
        <v>0</v>
      </c>
      <c r="X152" s="197">
        <f>+'VALORES CIF Y FOB'!X151</f>
        <v>0</v>
      </c>
      <c r="Y152" s="197">
        <f>+'VALORES CIF Y FOB'!Y151</f>
        <v>0</v>
      </c>
      <c r="Z152" s="197">
        <f>+'VALORES CIF Y FOB'!Z151</f>
        <v>0</v>
      </c>
      <c r="AA152" s="197">
        <f>+'VALORES CIF Y FOB'!AA151</f>
        <v>0</v>
      </c>
      <c r="AB152" s="195"/>
      <c r="AC152" s="197">
        <f>+'VALORES CIF Y FOB'!AC151</f>
        <v>0</v>
      </c>
      <c r="AD152" s="197">
        <f>+'VALORES CIF Y FOB'!AD151</f>
        <v>0</v>
      </c>
      <c r="AE152" s="197">
        <f>+'VALORES CIF Y FOB'!AE151</f>
        <v>0</v>
      </c>
      <c r="AF152" s="197">
        <f>+'VALORES CIF Y FOB'!AF151</f>
        <v>0</v>
      </c>
      <c r="AG152" s="196"/>
      <c r="AH152" s="198">
        <f t="shared" si="28"/>
        <v>1.06451132</v>
      </c>
      <c r="AI152" s="198">
        <f t="shared" si="29"/>
        <v>602.91999999999996</v>
      </c>
      <c r="AJ152" s="198">
        <f t="shared" si="30"/>
        <v>641.81516505439993</v>
      </c>
      <c r="AK152" s="199"/>
      <c r="AL152" s="200">
        <v>1</v>
      </c>
      <c r="AM152" s="281" t="str">
        <f>+IF(OR(P152="IMPORTABLE",P152="AMBOS"),((1/((1+AA152+Z152)*(1+W152+X152)))*(('VALORES CIF Y FOB'!BC151/AI152))),"-")</f>
        <v>-</v>
      </c>
      <c r="AN152" s="281">
        <f t="shared" si="31"/>
        <v>0</v>
      </c>
      <c r="AO152" s="281">
        <v>1</v>
      </c>
      <c r="AP152" s="281" t="str">
        <f>+IF(OR(P152="EXPORTABLE",P152="AMBOS"),(1/((1-Y152-Z152)))*(('VALORES CIF Y FOB'!BI151/AI152)),"-")</f>
        <v>-</v>
      </c>
      <c r="AQ152" s="281">
        <f t="shared" si="32"/>
        <v>0</v>
      </c>
      <c r="AR152" s="281">
        <v>1</v>
      </c>
      <c r="AS152" s="281" t="str">
        <f>+IF(OR(P152="IMPORTABLE",P152="AMBOS"),(1/((1+AC152)*(1+AA152+Z152)*(1+W152+X152)))*('VALORES CIF Y FOB'!BF151/AI152)*(1),"-")</f>
        <v>-</v>
      </c>
      <c r="AT152" s="281"/>
      <c r="AU152" s="281">
        <v>1</v>
      </c>
      <c r="AV152" s="281" t="str">
        <f>+IF(OR(P152="EXPORTABLE",P152="AMBOS"),(1/((1-AD152)*(1-Y152-Z152)))*('VALORES CIF Y FOB'!BL151/AI152)*(1),"-")</f>
        <v>-</v>
      </c>
      <c r="AW152" s="201"/>
      <c r="AX152" s="201">
        <v>1</v>
      </c>
      <c r="AY152" s="201">
        <f t="shared" si="38"/>
        <v>1</v>
      </c>
      <c r="AZ152" s="202">
        <f t="shared" si="33"/>
        <v>1</v>
      </c>
      <c r="BA152" s="203">
        <v>1</v>
      </c>
      <c r="BB152" s="282" t="str">
        <f>+IF(OR(P152="IMPORTABLE",P152="AMBOS"),(1/((1+AC152)*(1+AA152+Z152)*(1+W152+X152)))*(('VALORES CIF Y FOB'!AM151/AI152)),"-")</f>
        <v>-</v>
      </c>
      <c r="BC152" s="282" t="str">
        <f t="shared" si="34"/>
        <v>-</v>
      </c>
      <c r="BD152" s="282"/>
      <c r="BE152" s="282">
        <v>1</v>
      </c>
      <c r="BF152" s="282" t="str">
        <f>+IF(OR(P152="EXPORTABLE",P152="AMBOS"),(1/((1-AD152)*(1-Y152-Z152)))*(('VALORES CIF Y FOB'!AU151/AI152)),"-")</f>
        <v>-</v>
      </c>
      <c r="BG152" s="282" t="str">
        <f t="shared" si="35"/>
        <v>-</v>
      </c>
      <c r="BH152" s="282"/>
      <c r="BI152" s="282">
        <v>1</v>
      </c>
      <c r="BJ152" s="282" t="str">
        <f>+IF(OR(P152="IMPORTABLE",P152="AMBOS"),(1/((1+AC152)*(1+AA152+Z152)*(1+W152+X152)))*('VALORES CIF Y FOB'!AQ151/AI152),"-")</f>
        <v>-</v>
      </c>
      <c r="BK152" s="282" t="str">
        <f t="shared" si="36"/>
        <v>-</v>
      </c>
      <c r="BL152" s="282"/>
      <c r="BM152" s="282">
        <v>1</v>
      </c>
      <c r="BN152" s="282" t="str">
        <f>+IF(OR(P152="EXPORTABLE",P152="AMBOS"),(1/((1-AD152)*(1-Y152-Z152)))*('VALORES CIF Y FOB'!AY151/AI152),"-")</f>
        <v>-</v>
      </c>
      <c r="BO152" s="203" t="str">
        <f t="shared" si="37"/>
        <v>-</v>
      </c>
      <c r="BP152" s="204"/>
      <c r="BQ152" s="205">
        <v>1</v>
      </c>
      <c r="BR152" s="285">
        <f t="shared" si="27"/>
        <v>1</v>
      </c>
      <c r="BS152" s="109"/>
    </row>
    <row r="153" spans="1:71" ht="18" x14ac:dyDescent="0.2">
      <c r="A153" s="188" t="str">
        <f>+'VALORES CIF Y FOB'!A152</f>
        <v xml:space="preserve">Otros servicios explícitos de intermediación monetaria </v>
      </c>
      <c r="B153" s="189" t="str">
        <f>+'VALORES CIF Y FOB'!B152</f>
        <v>NP147</v>
      </c>
      <c r="C153" s="190"/>
      <c r="D153" s="191">
        <f>+'VALORES CIF Y FOB'!D152</f>
        <v>-3428.2945500000005</v>
      </c>
      <c r="E153" s="192">
        <f>+'VALORES CIF Y FOB'!E152</f>
        <v>5.4730822047996584E-2</v>
      </c>
      <c r="F153" s="192">
        <f>+'VALORES CIF Y FOB'!F152</f>
        <v>2.7180430668287722E-2</v>
      </c>
      <c r="G153" s="192">
        <f>+'VALORES CIF Y FOB'!G152</f>
        <v>7.1987065426531743E-2</v>
      </c>
      <c r="H153" s="192">
        <f>+'VALORES CIF Y FOB'!H152</f>
        <v>7.6155096458870183E-2</v>
      </c>
      <c r="I153" s="192">
        <f>+'VALORES CIF Y FOB'!I152</f>
        <v>1.7256243378535156E-2</v>
      </c>
      <c r="J153" s="191" t="str">
        <f>+'VALORES CIF Y FOB'!J152</f>
        <v>AMBOS</v>
      </c>
      <c r="K153" s="191" t="str">
        <f>+'VALORES CIF Y FOB'!K152</f>
        <v>No transable</v>
      </c>
      <c r="L153" s="191">
        <f>+'VALORES CIF Y FOB'!L152</f>
        <v>0</v>
      </c>
      <c r="M153" s="191" t="str">
        <f>+'VALORES CIF Y FOB'!M152</f>
        <v>No transable</v>
      </c>
      <c r="N153" s="191">
        <f>+'VALORES CIF Y FOB'!N152</f>
        <v>0</v>
      </c>
      <c r="O153" s="193" t="str">
        <f>+'VALORES CIF Y FOB'!O152</f>
        <v>No transable</v>
      </c>
      <c r="P153" s="194" t="str">
        <f>+'VALORES CIF Y FOB'!P152</f>
        <v>No transable</v>
      </c>
      <c r="Q153" s="194">
        <f>+'VALORES CIF Y FOB'!Q152</f>
        <v>1</v>
      </c>
      <c r="R153" s="195">
        <f>+'VALORES CIF Y FOB'!R152</f>
        <v>5.4730822047996584E-2</v>
      </c>
      <c r="S153" s="195">
        <f>+'VALORES CIF Y FOB'!S152</f>
        <v>2.7180430668287722E-2</v>
      </c>
      <c r="T153" s="195">
        <f>+'VALORES CIF Y FOB'!T152</f>
        <v>7.6155096458870183E-2</v>
      </c>
      <c r="U153" s="195">
        <f>+'VALORES CIF Y FOB'!U152</f>
        <v>-1.7256243378535156E-2</v>
      </c>
      <c r="V153" s="196"/>
      <c r="W153" s="197">
        <f>+'VALORES CIF Y FOB'!W152</f>
        <v>0</v>
      </c>
      <c r="X153" s="197">
        <f>+'VALORES CIF Y FOB'!X152</f>
        <v>0</v>
      </c>
      <c r="Y153" s="197">
        <f>+'VALORES CIF Y FOB'!Y152</f>
        <v>0</v>
      </c>
      <c r="Z153" s="197">
        <f>+'VALORES CIF Y FOB'!Z152</f>
        <v>0</v>
      </c>
      <c r="AA153" s="197">
        <f>+'VALORES CIF Y FOB'!AA152</f>
        <v>0</v>
      </c>
      <c r="AB153" s="195"/>
      <c r="AC153" s="197">
        <f>+'VALORES CIF Y FOB'!AC152</f>
        <v>0</v>
      </c>
      <c r="AD153" s="197">
        <f>+'VALORES CIF Y FOB'!AD152</f>
        <v>0</v>
      </c>
      <c r="AE153" s="197">
        <f>+'VALORES CIF Y FOB'!AE152</f>
        <v>0</v>
      </c>
      <c r="AF153" s="197">
        <f>+'VALORES CIF Y FOB'!AF152</f>
        <v>0</v>
      </c>
      <c r="AG153" s="196"/>
      <c r="AH153" s="198">
        <f t="shared" si="28"/>
        <v>1.06451132</v>
      </c>
      <c r="AI153" s="198">
        <f t="shared" si="29"/>
        <v>602.91999999999996</v>
      </c>
      <c r="AJ153" s="198">
        <f t="shared" si="30"/>
        <v>641.81516505439993</v>
      </c>
      <c r="AK153" s="199"/>
      <c r="AL153" s="200">
        <v>1</v>
      </c>
      <c r="AM153" s="281" t="str">
        <f>+IF(OR(P153="IMPORTABLE",P153="AMBOS"),((1/((1+AA153+Z153)*(1+W153+X153)))*(('VALORES CIF Y FOB'!BC152/AI153))),"-")</f>
        <v>-</v>
      </c>
      <c r="AN153" s="281">
        <f t="shared" si="31"/>
        <v>0</v>
      </c>
      <c r="AO153" s="281">
        <v>1</v>
      </c>
      <c r="AP153" s="281" t="str">
        <f>+IF(OR(P153="EXPORTABLE",P153="AMBOS"),(1/((1-Y153-Z153)))*(('VALORES CIF Y FOB'!BI152/AI153)),"-")</f>
        <v>-</v>
      </c>
      <c r="AQ153" s="281">
        <f t="shared" si="32"/>
        <v>0</v>
      </c>
      <c r="AR153" s="281">
        <v>1</v>
      </c>
      <c r="AS153" s="281" t="str">
        <f>+IF(OR(P153="IMPORTABLE",P153="AMBOS"),(1/((1+AC153)*(1+AA153+Z153)*(1+W153+X153)))*('VALORES CIF Y FOB'!BF152/AI153)*(1),"-")</f>
        <v>-</v>
      </c>
      <c r="AT153" s="281"/>
      <c r="AU153" s="281">
        <v>1</v>
      </c>
      <c r="AV153" s="281" t="str">
        <f>+IF(OR(P153="EXPORTABLE",P153="AMBOS"),(1/((1-AD153)*(1-Y153-Z153)))*('VALORES CIF Y FOB'!BL152/AI153)*(1),"-")</f>
        <v>-</v>
      </c>
      <c r="AW153" s="201"/>
      <c r="AX153" s="201">
        <v>1</v>
      </c>
      <c r="AY153" s="201">
        <f t="shared" si="38"/>
        <v>1</v>
      </c>
      <c r="AZ153" s="202">
        <f t="shared" si="33"/>
        <v>1</v>
      </c>
      <c r="BA153" s="203">
        <v>1</v>
      </c>
      <c r="BB153" s="282" t="str">
        <f>+IF(OR(P153="IMPORTABLE",P153="AMBOS"),(1/((1+AC153)*(1+AA153+Z153)*(1+W153+X153)))*(('VALORES CIF Y FOB'!AM152/AI153)),"-")</f>
        <v>-</v>
      </c>
      <c r="BC153" s="282" t="str">
        <f t="shared" si="34"/>
        <v>-</v>
      </c>
      <c r="BD153" s="282"/>
      <c r="BE153" s="282">
        <v>1</v>
      </c>
      <c r="BF153" s="282" t="str">
        <f>+IF(OR(P153="EXPORTABLE",P153="AMBOS"),(1/((1-AD153)*(1-Y153-Z153)))*(('VALORES CIF Y FOB'!AU152/AI153)),"-")</f>
        <v>-</v>
      </c>
      <c r="BG153" s="282" t="str">
        <f t="shared" si="35"/>
        <v>-</v>
      </c>
      <c r="BH153" s="282"/>
      <c r="BI153" s="282">
        <v>1</v>
      </c>
      <c r="BJ153" s="282" t="str">
        <f>+IF(OR(P153="IMPORTABLE",P153="AMBOS"),(1/((1+AC153)*(1+AA153+Z153)*(1+W153+X153)))*('VALORES CIF Y FOB'!AQ152/AI153),"-")</f>
        <v>-</v>
      </c>
      <c r="BK153" s="282" t="str">
        <f t="shared" si="36"/>
        <v>-</v>
      </c>
      <c r="BL153" s="282"/>
      <c r="BM153" s="282">
        <v>1</v>
      </c>
      <c r="BN153" s="282" t="str">
        <f>+IF(OR(P153="EXPORTABLE",P153="AMBOS"),(1/((1-AD153)*(1-Y153-Z153)))*('VALORES CIF Y FOB'!AY152/AI153),"-")</f>
        <v>-</v>
      </c>
      <c r="BO153" s="203" t="str">
        <f t="shared" si="37"/>
        <v>-</v>
      </c>
      <c r="BP153" s="204"/>
      <c r="BQ153" s="205">
        <v>1</v>
      </c>
      <c r="BR153" s="285">
        <f t="shared" si="27"/>
        <v>1</v>
      </c>
      <c r="BS153" s="109"/>
    </row>
    <row r="154" spans="1:71" ht="18" x14ac:dyDescent="0.2">
      <c r="A154" s="188" t="str">
        <f>+'VALORES CIF Y FOB'!A153</f>
        <v>Servicios de intermediación financiera medidos indirectamente (SIFMI)</v>
      </c>
      <c r="B154" s="189" t="str">
        <f>+'VALORES CIF Y FOB'!B153</f>
        <v>NP148</v>
      </c>
      <c r="C154" s="190"/>
      <c r="D154" s="191">
        <f>+'VALORES CIF Y FOB'!D153</f>
        <v>14662.037400881087</v>
      </c>
      <c r="E154" s="192">
        <f>+'VALORES CIF Y FOB'!E153</f>
        <v>1.9813931810373636E-2</v>
      </c>
      <c r="F154" s="192">
        <f>+'VALORES CIF Y FOB'!F153</f>
        <v>1.3062404786702547E-2</v>
      </c>
      <c r="G154" s="192">
        <f>+'VALORES CIF Y FOB'!G153</f>
        <v>2.2760775462047772E-3</v>
      </c>
      <c r="H154" s="192">
        <f>+'VALORES CIF Y FOB'!H153</f>
        <v>2.3220872241212554E-3</v>
      </c>
      <c r="I154" s="192">
        <f>+'VALORES CIF Y FOB'!I153</f>
        <v>-1.7537854264168862E-2</v>
      </c>
      <c r="J154" s="191" t="str">
        <f>+'VALORES CIF Y FOB'!J153</f>
        <v>AMBOS</v>
      </c>
      <c r="K154" s="191" t="str">
        <f>+'VALORES CIF Y FOB'!K153</f>
        <v>No transable</v>
      </c>
      <c r="L154" s="191">
        <f>+'VALORES CIF Y FOB'!L153</f>
        <v>1</v>
      </c>
      <c r="M154" s="191" t="str">
        <f>+'VALORES CIF Y FOB'!M153</f>
        <v>Transable</v>
      </c>
      <c r="N154" s="191">
        <f>+'VALORES CIF Y FOB'!N153</f>
        <v>1</v>
      </c>
      <c r="O154" s="193" t="str">
        <f>+'VALORES CIF Y FOB'!O153</f>
        <v>No Transable</v>
      </c>
      <c r="P154" s="194" t="str">
        <f>+'VALORES CIF Y FOB'!P153</f>
        <v>No Transable</v>
      </c>
      <c r="Q154" s="194">
        <f>+'VALORES CIF Y FOB'!Q153</f>
        <v>1</v>
      </c>
      <c r="R154" s="195">
        <f>+'VALORES CIF Y FOB'!R153</f>
        <v>1.9813931810373636E-2</v>
      </c>
      <c r="S154" s="195">
        <f>+'VALORES CIF Y FOB'!S153</f>
        <v>1.3062404786702547E-2</v>
      </c>
      <c r="T154" s="195">
        <f>+'VALORES CIF Y FOB'!T153</f>
        <v>2.3220872241212554E-3</v>
      </c>
      <c r="U154" s="195">
        <f>+'VALORES CIF Y FOB'!U153</f>
        <v>1.7537854264168862E-2</v>
      </c>
      <c r="V154" s="196"/>
      <c r="W154" s="197">
        <f>+'VALORES CIF Y FOB'!W153</f>
        <v>0</v>
      </c>
      <c r="X154" s="197">
        <f>+'VALORES CIF Y FOB'!X153</f>
        <v>0</v>
      </c>
      <c r="Y154" s="197">
        <f>+'VALORES CIF Y FOB'!Y153</f>
        <v>0</v>
      </c>
      <c r="Z154" s="197">
        <f>+'VALORES CIF Y FOB'!Z153</f>
        <v>0</v>
      </c>
      <c r="AA154" s="197">
        <f>+'VALORES CIF Y FOB'!AA153</f>
        <v>0</v>
      </c>
      <c r="AB154" s="195"/>
      <c r="AC154" s="197">
        <f>+'VALORES CIF Y FOB'!AC153</f>
        <v>0</v>
      </c>
      <c r="AD154" s="197">
        <f>+'VALORES CIF Y FOB'!AD153</f>
        <v>0</v>
      </c>
      <c r="AE154" s="197">
        <f>+'VALORES CIF Y FOB'!AE153</f>
        <v>0</v>
      </c>
      <c r="AF154" s="197">
        <f>+'VALORES CIF Y FOB'!AF153</f>
        <v>0</v>
      </c>
      <c r="AG154" s="196"/>
      <c r="AH154" s="198">
        <f t="shared" si="28"/>
        <v>1.06451132</v>
      </c>
      <c r="AI154" s="198">
        <f t="shared" si="29"/>
        <v>602.91999999999996</v>
      </c>
      <c r="AJ154" s="198">
        <f t="shared" si="30"/>
        <v>641.81516505439993</v>
      </c>
      <c r="AK154" s="199"/>
      <c r="AL154" s="200">
        <v>1</v>
      </c>
      <c r="AM154" s="281" t="str">
        <f>+IF(OR(P154="IMPORTABLE",P154="AMBOS"),((1/((1+AA154+Z154)*(1+W154+X154)))*(('VALORES CIF Y FOB'!BC153/AI154))),"-")</f>
        <v>-</v>
      </c>
      <c r="AN154" s="281">
        <f t="shared" si="31"/>
        <v>0</v>
      </c>
      <c r="AO154" s="281">
        <v>1</v>
      </c>
      <c r="AP154" s="281" t="str">
        <f>+IF(OR(P154="EXPORTABLE",P154="AMBOS"),(1/((1-Y154-Z154)))*(('VALORES CIF Y FOB'!BI153/AI154)),"-")</f>
        <v>-</v>
      </c>
      <c r="AQ154" s="281">
        <f t="shared" si="32"/>
        <v>0</v>
      </c>
      <c r="AR154" s="281">
        <v>1</v>
      </c>
      <c r="AS154" s="281" t="str">
        <f>+IF(OR(P154="IMPORTABLE",P154="AMBOS"),(1/((1+AC154)*(1+AA154+Z154)*(1+W154+X154)))*('VALORES CIF Y FOB'!BF153/AI154)*(1),"-")</f>
        <v>-</v>
      </c>
      <c r="AT154" s="281"/>
      <c r="AU154" s="281">
        <v>1</v>
      </c>
      <c r="AV154" s="281" t="str">
        <f>+IF(OR(P154="EXPORTABLE",P154="AMBOS"),(1/((1-AD154)*(1-Y154-Z154)))*('VALORES CIF Y FOB'!BL153/AI154)*(1),"-")</f>
        <v>-</v>
      </c>
      <c r="AW154" s="201"/>
      <c r="AX154" s="201">
        <v>1</v>
      </c>
      <c r="AY154" s="201">
        <f t="shared" si="38"/>
        <v>1</v>
      </c>
      <c r="AZ154" s="202">
        <f t="shared" si="33"/>
        <v>1</v>
      </c>
      <c r="BA154" s="203">
        <v>1</v>
      </c>
      <c r="BB154" s="282" t="str">
        <f>+IF(OR(P154="IMPORTABLE",P154="AMBOS"),(1/((1+AC154)*(1+AA154+Z154)*(1+W154+X154)))*(('VALORES CIF Y FOB'!AM153/AI154)),"-")</f>
        <v>-</v>
      </c>
      <c r="BC154" s="282" t="str">
        <f t="shared" si="34"/>
        <v>-</v>
      </c>
      <c r="BD154" s="282"/>
      <c r="BE154" s="282">
        <v>1</v>
      </c>
      <c r="BF154" s="282" t="str">
        <f>+IF(OR(P154="EXPORTABLE",P154="AMBOS"),(1/((1-AD154)*(1-Y154-Z154)))*(('VALORES CIF Y FOB'!AU153/AI154)),"-")</f>
        <v>-</v>
      </c>
      <c r="BG154" s="282" t="str">
        <f t="shared" si="35"/>
        <v>-</v>
      </c>
      <c r="BH154" s="282"/>
      <c r="BI154" s="282">
        <v>1</v>
      </c>
      <c r="BJ154" s="282" t="str">
        <f>+IF(OR(P154="IMPORTABLE",P154="AMBOS"),(1/((1+AC154)*(1+AA154+Z154)*(1+W154+X154)))*('VALORES CIF Y FOB'!AQ153/AI154),"-")</f>
        <v>-</v>
      </c>
      <c r="BK154" s="282" t="str">
        <f t="shared" si="36"/>
        <v>-</v>
      </c>
      <c r="BL154" s="282"/>
      <c r="BM154" s="282">
        <v>1</v>
      </c>
      <c r="BN154" s="282" t="str">
        <f>+IF(OR(P154="EXPORTABLE",P154="AMBOS"),(1/((1-AD154)*(1-Y154-Z154)))*('VALORES CIF Y FOB'!AY153/AI154),"-")</f>
        <v>-</v>
      </c>
      <c r="BO154" s="203" t="str">
        <f t="shared" si="37"/>
        <v>-</v>
      </c>
      <c r="BP154" s="204"/>
      <c r="BQ154" s="205">
        <v>1</v>
      </c>
      <c r="BR154" s="285">
        <f t="shared" si="27"/>
        <v>1</v>
      </c>
      <c r="BS154" s="109"/>
    </row>
    <row r="155" spans="1:71" ht="18" x14ac:dyDescent="0.2">
      <c r="A155" s="188" t="str">
        <f>+'VALORES CIF Y FOB'!A154</f>
        <v>Otros servicios financieros y de banca de inversión</v>
      </c>
      <c r="B155" s="189" t="str">
        <f>+'VALORES CIF Y FOB'!B154</f>
        <v>NP149</v>
      </c>
      <c r="C155" s="190"/>
      <c r="D155" s="191">
        <f>+'VALORES CIF Y FOB'!D154</f>
        <v>0</v>
      </c>
      <c r="E155" s="192">
        <f>+'VALORES CIF Y FOB'!E154</f>
        <v>0</v>
      </c>
      <c r="F155" s="192">
        <f>+'VALORES CIF Y FOB'!F154</f>
        <v>0</v>
      </c>
      <c r="G155" s="192">
        <f>+'VALORES CIF Y FOB'!G154</f>
        <v>0</v>
      </c>
      <c r="H155" s="192">
        <f>+'VALORES CIF Y FOB'!H154</f>
        <v>0</v>
      </c>
      <c r="I155" s="192">
        <f>+'VALORES CIF Y FOB'!I154</f>
        <v>0</v>
      </c>
      <c r="J155" s="191" t="str">
        <f>+'VALORES CIF Y FOB'!J154</f>
        <v>AMBOS</v>
      </c>
      <c r="K155" s="191" t="str">
        <f>+'VALORES CIF Y FOB'!K154</f>
        <v>No transable</v>
      </c>
      <c r="L155" s="191">
        <f>+'VALORES CIF Y FOB'!L154</f>
        <v>1</v>
      </c>
      <c r="M155" s="191" t="str">
        <f>+'VALORES CIF Y FOB'!M154</f>
        <v>Transable</v>
      </c>
      <c r="N155" s="191">
        <f>+'VALORES CIF Y FOB'!N154</f>
        <v>1</v>
      </c>
      <c r="O155" s="193" t="str">
        <f>+'VALORES CIF Y FOB'!O154</f>
        <v>No Transable</v>
      </c>
      <c r="P155" s="194" t="str">
        <f>+'VALORES CIF Y FOB'!P154</f>
        <v>No Transable</v>
      </c>
      <c r="Q155" s="194">
        <f>+'VALORES CIF Y FOB'!Q154</f>
        <v>1</v>
      </c>
      <c r="R155" s="195">
        <f>+'VALORES CIF Y FOB'!R154</f>
        <v>0</v>
      </c>
      <c r="S155" s="195">
        <f>+'VALORES CIF Y FOB'!S154</f>
        <v>0</v>
      </c>
      <c r="T155" s="195">
        <f>+'VALORES CIF Y FOB'!T154</f>
        <v>0</v>
      </c>
      <c r="U155" s="195">
        <f>+'VALORES CIF Y FOB'!U154</f>
        <v>0</v>
      </c>
      <c r="V155" s="196"/>
      <c r="W155" s="197">
        <f>+'VALORES CIF Y FOB'!W154</f>
        <v>0</v>
      </c>
      <c r="X155" s="197">
        <f>+'VALORES CIF Y FOB'!X154</f>
        <v>0</v>
      </c>
      <c r="Y155" s="197">
        <f>+'VALORES CIF Y FOB'!Y154</f>
        <v>0</v>
      </c>
      <c r="Z155" s="197">
        <f>+'VALORES CIF Y FOB'!Z154</f>
        <v>0</v>
      </c>
      <c r="AA155" s="197">
        <f>+'VALORES CIF Y FOB'!AA154</f>
        <v>0</v>
      </c>
      <c r="AB155" s="195"/>
      <c r="AC155" s="197">
        <f>+'VALORES CIF Y FOB'!AC154</f>
        <v>0</v>
      </c>
      <c r="AD155" s="197">
        <f>+'VALORES CIF Y FOB'!AD154</f>
        <v>0</v>
      </c>
      <c r="AE155" s="197">
        <f>+'VALORES CIF Y FOB'!AE154</f>
        <v>0</v>
      </c>
      <c r="AF155" s="197">
        <f>+'VALORES CIF Y FOB'!AF154</f>
        <v>0</v>
      </c>
      <c r="AG155" s="196"/>
      <c r="AH155" s="198">
        <f t="shared" si="28"/>
        <v>1.06451132</v>
      </c>
      <c r="AI155" s="198">
        <f t="shared" si="29"/>
        <v>602.91999999999996</v>
      </c>
      <c r="AJ155" s="198">
        <f t="shared" si="30"/>
        <v>641.81516505439993</v>
      </c>
      <c r="AK155" s="199"/>
      <c r="AL155" s="200">
        <v>1</v>
      </c>
      <c r="AM155" s="281" t="str">
        <f>+IF(OR(P155="IMPORTABLE",P155="AMBOS"),((1/((1+AA155+Z155)*(1+W155+X155)))*(('VALORES CIF Y FOB'!BC154/AI155))),"-")</f>
        <v>-</v>
      </c>
      <c r="AN155" s="281">
        <f t="shared" si="31"/>
        <v>0</v>
      </c>
      <c r="AO155" s="281">
        <v>1</v>
      </c>
      <c r="AP155" s="281" t="str">
        <f>+IF(OR(P155="EXPORTABLE",P155="AMBOS"),(1/((1-Y155-Z155)))*(('VALORES CIF Y FOB'!BI154/AI155)),"-")</f>
        <v>-</v>
      </c>
      <c r="AQ155" s="281">
        <f t="shared" si="32"/>
        <v>0</v>
      </c>
      <c r="AR155" s="281">
        <v>1</v>
      </c>
      <c r="AS155" s="281" t="str">
        <f>+IF(OR(P155="IMPORTABLE",P155="AMBOS"),(1/((1+AC155)*(1+AA155+Z155)*(1+W155+X155)))*('VALORES CIF Y FOB'!BF154/AI155)*(1),"-")</f>
        <v>-</v>
      </c>
      <c r="AT155" s="281"/>
      <c r="AU155" s="281">
        <v>1</v>
      </c>
      <c r="AV155" s="281" t="str">
        <f>+IF(OR(P155="EXPORTABLE",P155="AMBOS"),(1/((1-AD155)*(1-Y155-Z155)))*('VALORES CIF Y FOB'!BL154/AI155)*(1),"-")</f>
        <v>-</v>
      </c>
      <c r="AW155" s="201"/>
      <c r="AX155" s="201">
        <v>1</v>
      </c>
      <c r="AY155" s="201">
        <f t="shared" si="38"/>
        <v>1</v>
      </c>
      <c r="AZ155" s="202">
        <f t="shared" si="33"/>
        <v>1</v>
      </c>
      <c r="BA155" s="203">
        <v>1</v>
      </c>
      <c r="BB155" s="282" t="str">
        <f>+IF(OR(P155="IMPORTABLE",P155="AMBOS"),(1/((1+AC155)*(1+AA155+Z155)*(1+W155+X155)))*(('VALORES CIF Y FOB'!AM154/AI155)),"-")</f>
        <v>-</v>
      </c>
      <c r="BC155" s="282" t="str">
        <f t="shared" si="34"/>
        <v>-</v>
      </c>
      <c r="BD155" s="282"/>
      <c r="BE155" s="282">
        <v>1</v>
      </c>
      <c r="BF155" s="282" t="str">
        <f>+IF(OR(P155="EXPORTABLE",P155="AMBOS"),(1/((1-AD155)*(1-Y155-Z155)))*(('VALORES CIF Y FOB'!AU154/AI155)),"-")</f>
        <v>-</v>
      </c>
      <c r="BG155" s="282" t="str">
        <f t="shared" si="35"/>
        <v>-</v>
      </c>
      <c r="BH155" s="282"/>
      <c r="BI155" s="282">
        <v>1</v>
      </c>
      <c r="BJ155" s="282" t="str">
        <f>+IF(OR(P155="IMPORTABLE",P155="AMBOS"),(1/((1+AC155)*(1+AA155+Z155)*(1+W155+X155)))*('VALORES CIF Y FOB'!AQ154/AI155),"-")</f>
        <v>-</v>
      </c>
      <c r="BK155" s="282" t="str">
        <f t="shared" si="36"/>
        <v>-</v>
      </c>
      <c r="BL155" s="282"/>
      <c r="BM155" s="282">
        <v>1</v>
      </c>
      <c r="BN155" s="282" t="str">
        <f>+IF(OR(P155="EXPORTABLE",P155="AMBOS"),(1/((1-AD155)*(1-Y155-Z155)))*('VALORES CIF Y FOB'!AY154/AI155),"-")</f>
        <v>-</v>
      </c>
      <c r="BO155" s="203" t="str">
        <f t="shared" si="37"/>
        <v>-</v>
      </c>
      <c r="BP155" s="204"/>
      <c r="BQ155" s="205">
        <v>1</v>
      </c>
      <c r="BR155" s="285">
        <f t="shared" si="27"/>
        <v>1</v>
      </c>
      <c r="BS155" s="109"/>
    </row>
    <row r="156" spans="1:71" ht="18" x14ac:dyDescent="0.2">
      <c r="A156" s="188" t="str">
        <f>+'VALORES CIF Y FOB'!A155</f>
        <v>Servicios de seguros, reaseguros y fondos de pensiones</v>
      </c>
      <c r="B156" s="189" t="str">
        <f>+'VALORES CIF Y FOB'!B155</f>
        <v>NP150</v>
      </c>
      <c r="C156" s="190"/>
      <c r="D156" s="191">
        <f>+'VALORES CIF Y FOB'!D155</f>
        <v>70018.441545191497</v>
      </c>
      <c r="E156" s="192">
        <f>+'VALORES CIF Y FOB'!E155</f>
        <v>0.2682088429801785</v>
      </c>
      <c r="F156" s="192">
        <f>+'VALORES CIF Y FOB'!F155</f>
        <v>5.4547366855614531E-2</v>
      </c>
      <c r="G156" s="192">
        <f>+'VALORES CIF Y FOB'!G155</f>
        <v>8.5106206805118448E-3</v>
      </c>
      <c r="H156" s="192">
        <f>+'VALORES CIF Y FOB'!H155</f>
        <v>9.6795078241201787E-3</v>
      </c>
      <c r="I156" s="192">
        <f>+'VALORES CIF Y FOB'!I155</f>
        <v>-0.25969822229966666</v>
      </c>
      <c r="J156" s="191" t="str">
        <f>+'VALORES CIF Y FOB'!J155</f>
        <v>IMPORTABLE</v>
      </c>
      <c r="K156" s="191" t="str">
        <f>+'VALORES CIF Y FOB'!K155</f>
        <v>No transable</v>
      </c>
      <c r="L156" s="191">
        <f>+'VALORES CIF Y FOB'!L155</f>
        <v>1</v>
      </c>
      <c r="M156" s="191" t="str">
        <f>+'VALORES CIF Y FOB'!M155</f>
        <v>Transable</v>
      </c>
      <c r="N156" s="191">
        <f>+'VALORES CIF Y FOB'!N155</f>
        <v>0</v>
      </c>
      <c r="O156" s="193" t="str">
        <f>+'VALORES CIF Y FOB'!O155</f>
        <v>Transable</v>
      </c>
      <c r="P156" s="194" t="str">
        <f>+'VALORES CIF Y FOB'!P155</f>
        <v>IMPORTABLE</v>
      </c>
      <c r="Q156" s="194">
        <f>+'VALORES CIF Y FOB'!Q155</f>
        <v>0</v>
      </c>
      <c r="R156" s="195">
        <f>+'VALORES CIF Y FOB'!R155</f>
        <v>0</v>
      </c>
      <c r="S156" s="195">
        <f>+'VALORES CIF Y FOB'!S155</f>
        <v>0</v>
      </c>
      <c r="T156" s="195">
        <f>+'VALORES CIF Y FOB'!T155</f>
        <v>0</v>
      </c>
      <c r="U156" s="195">
        <f>+'VALORES CIF Y FOB'!U155</f>
        <v>0</v>
      </c>
      <c r="V156" s="196"/>
      <c r="W156" s="197">
        <f>+'VALORES CIF Y FOB'!W155</f>
        <v>5.6186412492019056E-2</v>
      </c>
      <c r="X156" s="197">
        <f>+'VALORES CIF Y FOB'!X155</f>
        <v>8.1623856280909277E-2</v>
      </c>
      <c r="Y156" s="197">
        <f>+'VALORES CIF Y FOB'!Y155</f>
        <v>0</v>
      </c>
      <c r="Z156" s="197">
        <f>+'VALORES CIF Y FOB'!Z155</f>
        <v>0</v>
      </c>
      <c r="AA156" s="197">
        <f>+'VALORES CIF Y FOB'!AA155</f>
        <v>0</v>
      </c>
      <c r="AB156" s="195"/>
      <c r="AC156" s="197">
        <f>+'VALORES CIF Y FOB'!AC155</f>
        <v>0</v>
      </c>
      <c r="AD156" s="197">
        <f>+'VALORES CIF Y FOB'!AD155</f>
        <v>0</v>
      </c>
      <c r="AE156" s="197">
        <f>+'VALORES CIF Y FOB'!AE155</f>
        <v>0</v>
      </c>
      <c r="AF156" s="197">
        <f>+'VALORES CIF Y FOB'!AF155</f>
        <v>0</v>
      </c>
      <c r="AG156" s="196"/>
      <c r="AH156" s="198">
        <f t="shared" si="28"/>
        <v>1.06451132</v>
      </c>
      <c r="AI156" s="198">
        <f t="shared" si="29"/>
        <v>602.91999999999996</v>
      </c>
      <c r="AJ156" s="198">
        <f t="shared" si="30"/>
        <v>641.81516505439993</v>
      </c>
      <c r="AK156" s="199"/>
      <c r="AL156" s="200">
        <v>1</v>
      </c>
      <c r="AM156" s="281">
        <f>+IF(OR(P156="IMPORTABLE",P156="AMBOS"),((1/((1+AA156+Z156)*(1+W156+X156)))*(('VALORES CIF Y FOB'!BC155/AI156))),"-")</f>
        <v>0.9355789354476669</v>
      </c>
      <c r="AN156" s="281">
        <f t="shared" si="31"/>
        <v>0</v>
      </c>
      <c r="AO156" s="281">
        <v>1</v>
      </c>
      <c r="AP156" s="281" t="str">
        <f>+IF(OR(P156="EXPORTABLE",P156="AMBOS"),(1/((1-Y156-Z156)))*(('VALORES CIF Y FOB'!BI155/AI156)),"-")</f>
        <v>-</v>
      </c>
      <c r="AQ156" s="281">
        <f t="shared" si="32"/>
        <v>0</v>
      </c>
      <c r="AR156" s="281">
        <v>1</v>
      </c>
      <c r="AS156" s="281">
        <f>+IF(OR(P156="IMPORTABLE",P156="AMBOS"),(1/((1+AC156)*(1+AA156+Z156)*(1+W156+X156)))*('VALORES CIF Y FOB'!BF155/AI156)*(1),"-")</f>
        <v>0.9355789354476669</v>
      </c>
      <c r="AT156" s="281"/>
      <c r="AU156" s="281">
        <v>1</v>
      </c>
      <c r="AV156" s="281" t="str">
        <f>+IF(OR(P156="EXPORTABLE",P156="AMBOS"),(1/((1-AD156)*(1-Y156-Z156)))*('VALORES CIF Y FOB'!BL155/AI156)*(1),"-")</f>
        <v>-</v>
      </c>
      <c r="AW156" s="201"/>
      <c r="AX156" s="201">
        <v>1</v>
      </c>
      <c r="AY156" s="201" t="str">
        <f t="shared" si="38"/>
        <v>-</v>
      </c>
      <c r="AZ156" s="202">
        <f t="shared" si="33"/>
        <v>0</v>
      </c>
      <c r="BA156" s="203">
        <v>1</v>
      </c>
      <c r="BB156" s="282">
        <f>+IF(OR(P156="IMPORTABLE",P156="AMBOS"),(1/((1+AC156)*(1+AA156+Z156)*(1+W156+X156)))*(('VALORES CIF Y FOB'!AM155/AI156)),"-")</f>
        <v>0.9355789354476669</v>
      </c>
      <c r="BC156" s="282">
        <f t="shared" si="34"/>
        <v>0.87888115219635887</v>
      </c>
      <c r="BD156" s="282"/>
      <c r="BE156" s="282">
        <v>1</v>
      </c>
      <c r="BF156" s="282" t="str">
        <f>+IF(OR(P156="EXPORTABLE",P156="AMBOS"),(1/((1-AD156)*(1-Y156-Z156)))*(('VALORES CIF Y FOB'!AU155/AI156)),"-")</f>
        <v>-</v>
      </c>
      <c r="BG156" s="282" t="str">
        <f t="shared" si="35"/>
        <v>-</v>
      </c>
      <c r="BH156" s="282"/>
      <c r="BI156" s="282">
        <v>1</v>
      </c>
      <c r="BJ156" s="282">
        <f>+IF(OR(P156="IMPORTABLE",P156="AMBOS"),(1/((1+AC156)*(1+AA156+Z156)*(1+W156+X156)))*('VALORES CIF Y FOB'!AQ155/AI156),"-")</f>
        <v>0.9355789354476669</v>
      </c>
      <c r="BK156" s="282">
        <f t="shared" si="36"/>
        <v>0.87888115219635887</v>
      </c>
      <c r="BL156" s="282"/>
      <c r="BM156" s="282">
        <v>1</v>
      </c>
      <c r="BN156" s="282" t="str">
        <f>+IF(OR(P156="EXPORTABLE",P156="AMBOS"),(1/((1-AD156)*(1-Y156-Z156)))*('VALORES CIF Y FOB'!AY155/AI156),"-")</f>
        <v>-</v>
      </c>
      <c r="BO156" s="203" t="str">
        <f t="shared" si="37"/>
        <v>-</v>
      </c>
      <c r="BP156" s="204"/>
      <c r="BQ156" s="205">
        <v>1</v>
      </c>
      <c r="BR156" s="285" t="str">
        <f t="shared" si="27"/>
        <v>-</v>
      </c>
      <c r="BS156" s="109"/>
    </row>
    <row r="157" spans="1:71" ht="18" x14ac:dyDescent="0.2">
      <c r="A157" s="188" t="str">
        <f>+'VALORES CIF Y FOB'!A156</f>
        <v>Servicios auxiliares de la intermediación monetaria y financiera</v>
      </c>
      <c r="B157" s="189" t="str">
        <f>+'VALORES CIF Y FOB'!B156</f>
        <v>NP151</v>
      </c>
      <c r="C157" s="190"/>
      <c r="D157" s="191">
        <f>+'VALORES CIF Y FOB'!D156</f>
        <v>0</v>
      </c>
      <c r="E157" s="192">
        <f>+'VALORES CIF Y FOB'!E156</f>
        <v>0</v>
      </c>
      <c r="F157" s="192">
        <f>+'VALORES CIF Y FOB'!F156</f>
        <v>0</v>
      </c>
      <c r="G157" s="192">
        <f>+'VALORES CIF Y FOB'!G156</f>
        <v>0</v>
      </c>
      <c r="H157" s="192">
        <f>+'VALORES CIF Y FOB'!H156</f>
        <v>0</v>
      </c>
      <c r="I157" s="192">
        <f>+'VALORES CIF Y FOB'!I156</f>
        <v>0</v>
      </c>
      <c r="J157" s="191" t="str">
        <f>+'VALORES CIF Y FOB'!J156</f>
        <v>AMBOS</v>
      </c>
      <c r="K157" s="191" t="str">
        <f>+'VALORES CIF Y FOB'!K156</f>
        <v>No transable</v>
      </c>
      <c r="L157" s="191">
        <f>+'VALORES CIF Y FOB'!L156</f>
        <v>1</v>
      </c>
      <c r="M157" s="191" t="str">
        <f>+'VALORES CIF Y FOB'!M156</f>
        <v>Transable</v>
      </c>
      <c r="N157" s="191">
        <f>+'VALORES CIF Y FOB'!N156</f>
        <v>1</v>
      </c>
      <c r="O157" s="193" t="str">
        <f>+'VALORES CIF Y FOB'!O156</f>
        <v>No Transable</v>
      </c>
      <c r="P157" s="194" t="str">
        <f>+'VALORES CIF Y FOB'!P156</f>
        <v>No Transable</v>
      </c>
      <c r="Q157" s="194">
        <f>+'VALORES CIF Y FOB'!Q156</f>
        <v>1</v>
      </c>
      <c r="R157" s="195">
        <f>+'VALORES CIF Y FOB'!R156</f>
        <v>0</v>
      </c>
      <c r="S157" s="195">
        <f>+'VALORES CIF Y FOB'!S156</f>
        <v>0</v>
      </c>
      <c r="T157" s="195">
        <f>+'VALORES CIF Y FOB'!T156</f>
        <v>0</v>
      </c>
      <c r="U157" s="195">
        <f>+'VALORES CIF Y FOB'!U156</f>
        <v>0</v>
      </c>
      <c r="V157" s="196"/>
      <c r="W157" s="197">
        <f>+'VALORES CIF Y FOB'!W156</f>
        <v>6.4108966334588111E-2</v>
      </c>
      <c r="X157" s="197">
        <f>+'VALORES CIF Y FOB'!X156</f>
        <v>0</v>
      </c>
      <c r="Y157" s="197">
        <f>+'VALORES CIF Y FOB'!Y156</f>
        <v>0</v>
      </c>
      <c r="Z157" s="197">
        <f>+'VALORES CIF Y FOB'!Z156</f>
        <v>0</v>
      </c>
      <c r="AA157" s="197">
        <f>+'VALORES CIF Y FOB'!AA156</f>
        <v>0</v>
      </c>
      <c r="AB157" s="195"/>
      <c r="AC157" s="197">
        <f>+'VALORES CIF Y FOB'!AC156</f>
        <v>0</v>
      </c>
      <c r="AD157" s="197">
        <f>+'VALORES CIF Y FOB'!AD156</f>
        <v>0</v>
      </c>
      <c r="AE157" s="197">
        <f>+'VALORES CIF Y FOB'!AE156</f>
        <v>0</v>
      </c>
      <c r="AF157" s="197">
        <f>+'VALORES CIF Y FOB'!AF156</f>
        <v>0</v>
      </c>
      <c r="AG157" s="196"/>
      <c r="AH157" s="198">
        <f t="shared" si="28"/>
        <v>1.06451132</v>
      </c>
      <c r="AI157" s="198">
        <f t="shared" si="29"/>
        <v>602.91999999999996</v>
      </c>
      <c r="AJ157" s="198">
        <f t="shared" si="30"/>
        <v>641.81516505439993</v>
      </c>
      <c r="AK157" s="199"/>
      <c r="AL157" s="200">
        <v>1</v>
      </c>
      <c r="AM157" s="281" t="str">
        <f>+IF(OR(P157="IMPORTABLE",P157="AMBOS"),((1/((1+AA157+Z157)*(1+W157+X157)))*(('VALORES CIF Y FOB'!BC156/AI157))),"-")</f>
        <v>-</v>
      </c>
      <c r="AN157" s="281">
        <f t="shared" si="31"/>
        <v>0</v>
      </c>
      <c r="AO157" s="281">
        <v>1</v>
      </c>
      <c r="AP157" s="281" t="str">
        <f>+IF(OR(P157="EXPORTABLE",P157="AMBOS"),(1/((1-Y157-Z157)))*(('VALORES CIF Y FOB'!BI156/AI157)),"-")</f>
        <v>-</v>
      </c>
      <c r="AQ157" s="281">
        <f t="shared" si="32"/>
        <v>0</v>
      </c>
      <c r="AR157" s="281">
        <v>1</v>
      </c>
      <c r="AS157" s="281" t="str">
        <f>+IF(OR(P157="IMPORTABLE",P157="AMBOS"),(1/((1+AC157)*(1+AA157+Z157)*(1+W157+X157)))*('VALORES CIF Y FOB'!BF156/AI157)*(1),"-")</f>
        <v>-</v>
      </c>
      <c r="AT157" s="281"/>
      <c r="AU157" s="281">
        <v>1</v>
      </c>
      <c r="AV157" s="281" t="str">
        <f>+IF(OR(P157="EXPORTABLE",P157="AMBOS"),(1/((1-AD157)*(1-Y157-Z157)))*('VALORES CIF Y FOB'!BL156/AI157)*(1),"-")</f>
        <v>-</v>
      </c>
      <c r="AW157" s="201"/>
      <c r="AX157" s="201">
        <v>1</v>
      </c>
      <c r="AY157" s="201">
        <f t="shared" si="38"/>
        <v>0.93975338206629644</v>
      </c>
      <c r="AZ157" s="202">
        <f t="shared" si="33"/>
        <v>0</v>
      </c>
      <c r="BA157" s="203">
        <v>1</v>
      </c>
      <c r="BB157" s="282" t="str">
        <f>+IF(OR(P157="IMPORTABLE",P157="AMBOS"),(1/((1+AC157)*(1+AA157+Z157)*(1+W157+X157)))*(('VALORES CIF Y FOB'!AM156/AI157)),"-")</f>
        <v>-</v>
      </c>
      <c r="BC157" s="282" t="str">
        <f t="shared" si="34"/>
        <v>-</v>
      </c>
      <c r="BD157" s="282"/>
      <c r="BE157" s="282">
        <v>1</v>
      </c>
      <c r="BF157" s="282" t="str">
        <f>+IF(OR(P157="EXPORTABLE",P157="AMBOS"),(1/((1-AD157)*(1-Y157-Z157)))*(('VALORES CIF Y FOB'!AU156/AI157)),"-")</f>
        <v>-</v>
      </c>
      <c r="BG157" s="282" t="str">
        <f t="shared" si="35"/>
        <v>-</v>
      </c>
      <c r="BH157" s="282"/>
      <c r="BI157" s="282">
        <v>1</v>
      </c>
      <c r="BJ157" s="282" t="str">
        <f>+IF(OR(P157="IMPORTABLE",P157="AMBOS"),(1/((1+AC157)*(1+AA157+Z157)*(1+W157+X157)))*('VALORES CIF Y FOB'!AQ156/AI157),"-")</f>
        <v>-</v>
      </c>
      <c r="BK157" s="282" t="str">
        <f t="shared" si="36"/>
        <v>-</v>
      </c>
      <c r="BL157" s="282"/>
      <c r="BM157" s="282">
        <v>1</v>
      </c>
      <c r="BN157" s="282" t="str">
        <f>+IF(OR(P157="EXPORTABLE",P157="AMBOS"),(1/((1-AD157)*(1-Y157-Z157)))*('VALORES CIF Y FOB'!AY156/AI157),"-")</f>
        <v>-</v>
      </c>
      <c r="BO157" s="203" t="str">
        <f t="shared" si="37"/>
        <v>-</v>
      </c>
      <c r="BP157" s="204"/>
      <c r="BQ157" s="205">
        <v>1</v>
      </c>
      <c r="BR157" s="285">
        <f t="shared" si="27"/>
        <v>0.93975338206629644</v>
      </c>
      <c r="BS157" s="109"/>
    </row>
    <row r="158" spans="1:71" ht="18" x14ac:dyDescent="0.2">
      <c r="A158" s="188" t="str">
        <f>+'VALORES CIF Y FOB'!A157</f>
        <v>Servicios auxiliares de seguros y fondos de pensiones</v>
      </c>
      <c r="B158" s="189" t="str">
        <f>+'VALORES CIF Y FOB'!B157</f>
        <v>NP152</v>
      </c>
      <c r="C158" s="190"/>
      <c r="D158" s="191">
        <f>+'VALORES CIF Y FOB'!D157</f>
        <v>0</v>
      </c>
      <c r="E158" s="192">
        <f>+'VALORES CIF Y FOB'!E157</f>
        <v>0</v>
      </c>
      <c r="F158" s="192">
        <f>+'VALORES CIF Y FOB'!F157</f>
        <v>0</v>
      </c>
      <c r="G158" s="192">
        <f>+'VALORES CIF Y FOB'!G157</f>
        <v>0</v>
      </c>
      <c r="H158" s="192">
        <f>+'VALORES CIF Y FOB'!H157</f>
        <v>0</v>
      </c>
      <c r="I158" s="192">
        <f>+'VALORES CIF Y FOB'!I157</f>
        <v>0</v>
      </c>
      <c r="J158" s="191" t="str">
        <f>+'VALORES CIF Y FOB'!J157</f>
        <v>AMBOS</v>
      </c>
      <c r="K158" s="191" t="str">
        <f>+'VALORES CIF Y FOB'!K157</f>
        <v>No transable</v>
      </c>
      <c r="L158" s="191">
        <f>+'VALORES CIF Y FOB'!L157</f>
        <v>1</v>
      </c>
      <c r="M158" s="191" t="str">
        <f>+'VALORES CIF Y FOB'!M157</f>
        <v>Transable</v>
      </c>
      <c r="N158" s="191">
        <f>+'VALORES CIF Y FOB'!N157</f>
        <v>1</v>
      </c>
      <c r="O158" s="193" t="str">
        <f>+'VALORES CIF Y FOB'!O157</f>
        <v>No Transable</v>
      </c>
      <c r="P158" s="194" t="str">
        <f>+'VALORES CIF Y FOB'!P157</f>
        <v>No Transable</v>
      </c>
      <c r="Q158" s="194">
        <f>+'VALORES CIF Y FOB'!Q157</f>
        <v>1</v>
      </c>
      <c r="R158" s="195">
        <f>+'VALORES CIF Y FOB'!R157</f>
        <v>0</v>
      </c>
      <c r="S158" s="195">
        <f>+'VALORES CIF Y FOB'!S157</f>
        <v>0</v>
      </c>
      <c r="T158" s="195">
        <f>+'VALORES CIF Y FOB'!T157</f>
        <v>0</v>
      </c>
      <c r="U158" s="195">
        <f>+'VALORES CIF Y FOB'!U157</f>
        <v>0</v>
      </c>
      <c r="V158" s="196"/>
      <c r="W158" s="197">
        <f>+'VALORES CIF Y FOB'!W157</f>
        <v>0</v>
      </c>
      <c r="X158" s="197">
        <f>+'VALORES CIF Y FOB'!X157</f>
        <v>0</v>
      </c>
      <c r="Y158" s="197">
        <f>+'VALORES CIF Y FOB'!Y157</f>
        <v>0</v>
      </c>
      <c r="Z158" s="197">
        <f>+'VALORES CIF Y FOB'!Z157</f>
        <v>0</v>
      </c>
      <c r="AA158" s="197">
        <f>+'VALORES CIF Y FOB'!AA157</f>
        <v>0</v>
      </c>
      <c r="AB158" s="195"/>
      <c r="AC158" s="197">
        <f>+'VALORES CIF Y FOB'!AC157</f>
        <v>0</v>
      </c>
      <c r="AD158" s="197">
        <f>+'VALORES CIF Y FOB'!AD157</f>
        <v>0</v>
      </c>
      <c r="AE158" s="197">
        <f>+'VALORES CIF Y FOB'!AE157</f>
        <v>0</v>
      </c>
      <c r="AF158" s="197">
        <f>+'VALORES CIF Y FOB'!AF157</f>
        <v>0</v>
      </c>
      <c r="AG158" s="196"/>
      <c r="AH158" s="198">
        <f t="shared" si="28"/>
        <v>1.06451132</v>
      </c>
      <c r="AI158" s="198">
        <f t="shared" si="29"/>
        <v>602.91999999999996</v>
      </c>
      <c r="AJ158" s="198">
        <f t="shared" si="30"/>
        <v>641.81516505439993</v>
      </c>
      <c r="AK158" s="199"/>
      <c r="AL158" s="200">
        <v>1</v>
      </c>
      <c r="AM158" s="281" t="str">
        <f>+IF(OR(P158="IMPORTABLE",P158="AMBOS"),((1/((1+AA158+Z158)*(1+W158+X158)))*(('VALORES CIF Y FOB'!BC157/AI158))),"-")</f>
        <v>-</v>
      </c>
      <c r="AN158" s="281">
        <f t="shared" si="31"/>
        <v>0</v>
      </c>
      <c r="AO158" s="281">
        <v>1</v>
      </c>
      <c r="AP158" s="281" t="str">
        <f>+IF(OR(P158="EXPORTABLE",P158="AMBOS"),(1/((1-Y158-Z158)))*(('VALORES CIF Y FOB'!BI157/AI158)),"-")</f>
        <v>-</v>
      </c>
      <c r="AQ158" s="281">
        <f t="shared" si="32"/>
        <v>0</v>
      </c>
      <c r="AR158" s="281">
        <v>1</v>
      </c>
      <c r="AS158" s="281" t="str">
        <f>+IF(OR(P158="IMPORTABLE",P158="AMBOS"),(1/((1+AC158)*(1+AA158+Z158)*(1+W158+X158)))*('VALORES CIF Y FOB'!BF157/AI158)*(1),"-")</f>
        <v>-</v>
      </c>
      <c r="AT158" s="281"/>
      <c r="AU158" s="281">
        <v>1</v>
      </c>
      <c r="AV158" s="281" t="str">
        <f>+IF(OR(P158="EXPORTABLE",P158="AMBOS"),(1/((1-AD158)*(1-Y158-Z158)))*('VALORES CIF Y FOB'!BL157/AI158)*(1),"-")</f>
        <v>-</v>
      </c>
      <c r="AW158" s="201"/>
      <c r="AX158" s="201">
        <v>1</v>
      </c>
      <c r="AY158" s="201">
        <f t="shared" si="38"/>
        <v>1</v>
      </c>
      <c r="AZ158" s="202">
        <f t="shared" si="33"/>
        <v>1</v>
      </c>
      <c r="BA158" s="203">
        <v>1</v>
      </c>
      <c r="BB158" s="282" t="str">
        <f>+IF(OR(P158="IMPORTABLE",P158="AMBOS"),(1/((1+AC158)*(1+AA158+Z158)*(1+W158+X158)))*(('VALORES CIF Y FOB'!AM157/AI158)),"-")</f>
        <v>-</v>
      </c>
      <c r="BC158" s="282" t="str">
        <f t="shared" si="34"/>
        <v>-</v>
      </c>
      <c r="BD158" s="282"/>
      <c r="BE158" s="282">
        <v>1</v>
      </c>
      <c r="BF158" s="282" t="str">
        <f>+IF(OR(P158="EXPORTABLE",P158="AMBOS"),(1/((1-AD158)*(1-Y158-Z158)))*(('VALORES CIF Y FOB'!AU157/AI158)),"-")</f>
        <v>-</v>
      </c>
      <c r="BG158" s="282" t="str">
        <f t="shared" si="35"/>
        <v>-</v>
      </c>
      <c r="BH158" s="282"/>
      <c r="BI158" s="282">
        <v>1</v>
      </c>
      <c r="BJ158" s="282" t="str">
        <f>+IF(OR(P158="IMPORTABLE",P158="AMBOS"),(1/((1+AC158)*(1+AA158+Z158)*(1+W158+X158)))*('VALORES CIF Y FOB'!AQ157/AI158),"-")</f>
        <v>-</v>
      </c>
      <c r="BK158" s="282" t="str">
        <f t="shared" si="36"/>
        <v>-</v>
      </c>
      <c r="BL158" s="282"/>
      <c r="BM158" s="282">
        <v>1</v>
      </c>
      <c r="BN158" s="282" t="str">
        <f>+IF(OR(P158="EXPORTABLE",P158="AMBOS"),(1/((1-AD158)*(1-Y158-Z158)))*('VALORES CIF Y FOB'!AY157/AI158),"-")</f>
        <v>-</v>
      </c>
      <c r="BO158" s="203" t="str">
        <f t="shared" si="37"/>
        <v>-</v>
      </c>
      <c r="BP158" s="204"/>
      <c r="BQ158" s="205">
        <v>1</v>
      </c>
      <c r="BR158" s="285">
        <f t="shared" si="27"/>
        <v>1</v>
      </c>
      <c r="BS158" s="109"/>
    </row>
    <row r="159" spans="1:71" ht="18" x14ac:dyDescent="0.2">
      <c r="A159" s="188" t="str">
        <f>+'VALORES CIF Y FOB'!A158</f>
        <v>Servicios de alquiler de viviendas</v>
      </c>
      <c r="B159" s="189" t="str">
        <f>+'VALORES CIF Y FOB'!B158</f>
        <v>NP153</v>
      </c>
      <c r="C159" s="190"/>
      <c r="D159" s="191">
        <f>+'VALORES CIF Y FOB'!D158</f>
        <v>-15940.320415454436</v>
      </c>
      <c r="E159" s="192">
        <f>+'VALORES CIF Y FOB'!E158</f>
        <v>0</v>
      </c>
      <c r="F159" s="192">
        <f>+'VALORES CIF Y FOB'!F158</f>
        <v>0</v>
      </c>
      <c r="G159" s="192">
        <f>+'VALORES CIF Y FOB'!G158</f>
        <v>1.0410012251961177E-2</v>
      </c>
      <c r="H159" s="192">
        <f>+'VALORES CIF Y FOB'!H158</f>
        <v>1.0410012251961177E-2</v>
      </c>
      <c r="I159" s="192">
        <f>+'VALORES CIF Y FOB'!I158</f>
        <v>1.0410012251961177E-2</v>
      </c>
      <c r="J159" s="191" t="str">
        <f>+'VALORES CIF Y FOB'!J158</f>
        <v>AMBOS</v>
      </c>
      <c r="K159" s="191" t="str">
        <f>+'VALORES CIF Y FOB'!K158</f>
        <v>No transable</v>
      </c>
      <c r="L159" s="191">
        <f>+'VALORES CIF Y FOB'!L158</f>
        <v>0</v>
      </c>
      <c r="M159" s="191" t="str">
        <f>+'VALORES CIF Y FOB'!M158</f>
        <v>No transable</v>
      </c>
      <c r="N159" s="191">
        <f>+'VALORES CIF Y FOB'!N158</f>
        <v>1</v>
      </c>
      <c r="O159" s="193" t="str">
        <f>+'VALORES CIF Y FOB'!O158</f>
        <v>No transable</v>
      </c>
      <c r="P159" s="194" t="str">
        <f>+'VALORES CIF Y FOB'!P158</f>
        <v>No transable</v>
      </c>
      <c r="Q159" s="194">
        <f>+'VALORES CIF Y FOB'!Q158</f>
        <v>1</v>
      </c>
      <c r="R159" s="195">
        <f>+'VALORES CIF Y FOB'!R158</f>
        <v>0</v>
      </c>
      <c r="S159" s="195">
        <f>+'VALORES CIF Y FOB'!S158</f>
        <v>0</v>
      </c>
      <c r="T159" s="195">
        <f>+'VALORES CIF Y FOB'!T158</f>
        <v>1.0410012251961177E-2</v>
      </c>
      <c r="U159" s="195">
        <f>+'VALORES CIF Y FOB'!U158</f>
        <v>-1.0410012251961177E-2</v>
      </c>
      <c r="V159" s="196"/>
      <c r="W159" s="197">
        <f>+'VALORES CIF Y FOB'!W158</f>
        <v>0</v>
      </c>
      <c r="X159" s="197">
        <f>+'VALORES CIF Y FOB'!X158</f>
        <v>0</v>
      </c>
      <c r="Y159" s="197">
        <f>+'VALORES CIF Y FOB'!Y158</f>
        <v>0</v>
      </c>
      <c r="Z159" s="197">
        <f>+'VALORES CIF Y FOB'!Z158</f>
        <v>0</v>
      </c>
      <c r="AA159" s="197">
        <f>+'VALORES CIF Y FOB'!AA158</f>
        <v>0</v>
      </c>
      <c r="AB159" s="195"/>
      <c r="AC159" s="197">
        <f>+'VALORES CIF Y FOB'!AC158</f>
        <v>0</v>
      </c>
      <c r="AD159" s="197">
        <f>+'VALORES CIF Y FOB'!AD158</f>
        <v>0</v>
      </c>
      <c r="AE159" s="197">
        <f>+'VALORES CIF Y FOB'!AE158</f>
        <v>0</v>
      </c>
      <c r="AF159" s="197">
        <f>+'VALORES CIF Y FOB'!AF158</f>
        <v>0</v>
      </c>
      <c r="AG159" s="196"/>
      <c r="AH159" s="198">
        <f t="shared" si="28"/>
        <v>1.06451132</v>
      </c>
      <c r="AI159" s="198">
        <f t="shared" si="29"/>
        <v>602.91999999999996</v>
      </c>
      <c r="AJ159" s="198">
        <f t="shared" si="30"/>
        <v>641.81516505439993</v>
      </c>
      <c r="AK159" s="199"/>
      <c r="AL159" s="200">
        <v>1</v>
      </c>
      <c r="AM159" s="281" t="str">
        <f>+IF(OR(P159="IMPORTABLE",P159="AMBOS"),((1/((1+AA159+Z159)*(1+W159+X159)))*(('VALORES CIF Y FOB'!BC158/AI159))),"-")</f>
        <v>-</v>
      </c>
      <c r="AN159" s="281">
        <f t="shared" si="31"/>
        <v>0</v>
      </c>
      <c r="AO159" s="281">
        <v>1</v>
      </c>
      <c r="AP159" s="281" t="str">
        <f>+IF(OR(P159="EXPORTABLE",P159="AMBOS"),(1/((1-Y159-Z159)))*(('VALORES CIF Y FOB'!BI158/AI159)),"-")</f>
        <v>-</v>
      </c>
      <c r="AQ159" s="281">
        <f t="shared" si="32"/>
        <v>0</v>
      </c>
      <c r="AR159" s="281">
        <v>1</v>
      </c>
      <c r="AS159" s="281" t="str">
        <f>+IF(OR(P159="IMPORTABLE",P159="AMBOS"),(1/((1+AC159)*(1+AA159+Z159)*(1+W159+X159)))*('VALORES CIF Y FOB'!BF158/AI159)*(1),"-")</f>
        <v>-</v>
      </c>
      <c r="AT159" s="281"/>
      <c r="AU159" s="281">
        <v>1</v>
      </c>
      <c r="AV159" s="281" t="str">
        <f>+IF(OR(P159="EXPORTABLE",P159="AMBOS"),(1/((1-AD159)*(1-Y159-Z159)))*('VALORES CIF Y FOB'!BL158/AI159)*(1),"-")</f>
        <v>-</v>
      </c>
      <c r="AW159" s="201"/>
      <c r="AX159" s="201">
        <v>1</v>
      </c>
      <c r="AY159" s="201">
        <f t="shared" si="38"/>
        <v>1</v>
      </c>
      <c r="AZ159" s="202">
        <f t="shared" si="33"/>
        <v>1</v>
      </c>
      <c r="BA159" s="203">
        <v>1</v>
      </c>
      <c r="BB159" s="282" t="str">
        <f>+IF(OR(P159="IMPORTABLE",P159="AMBOS"),(1/((1+AC159)*(1+AA159+Z159)*(1+W159+X159)))*(('VALORES CIF Y FOB'!AM158/AI159)),"-")</f>
        <v>-</v>
      </c>
      <c r="BC159" s="282" t="str">
        <f t="shared" si="34"/>
        <v>-</v>
      </c>
      <c r="BD159" s="282"/>
      <c r="BE159" s="282">
        <v>1</v>
      </c>
      <c r="BF159" s="282" t="str">
        <f>+IF(OR(P159="EXPORTABLE",P159="AMBOS"),(1/((1-AD159)*(1-Y159-Z159)))*(('VALORES CIF Y FOB'!AU158/AI159)),"-")</f>
        <v>-</v>
      </c>
      <c r="BG159" s="282" t="str">
        <f t="shared" si="35"/>
        <v>-</v>
      </c>
      <c r="BH159" s="282"/>
      <c r="BI159" s="282">
        <v>1</v>
      </c>
      <c r="BJ159" s="282" t="str">
        <f>+IF(OR(P159="IMPORTABLE",P159="AMBOS"),(1/((1+AC159)*(1+AA159+Z159)*(1+W159+X159)))*('VALORES CIF Y FOB'!AQ158/AI159),"-")</f>
        <v>-</v>
      </c>
      <c r="BK159" s="282" t="str">
        <f t="shared" si="36"/>
        <v>-</v>
      </c>
      <c r="BL159" s="282"/>
      <c r="BM159" s="282">
        <v>1</v>
      </c>
      <c r="BN159" s="282" t="str">
        <f>+IF(OR(P159="EXPORTABLE",P159="AMBOS"),(1/((1-AD159)*(1-Y159-Z159)))*('VALORES CIF Y FOB'!AY158/AI159),"-")</f>
        <v>-</v>
      </c>
      <c r="BO159" s="203" t="str">
        <f t="shared" si="37"/>
        <v>-</v>
      </c>
      <c r="BP159" s="204"/>
      <c r="BQ159" s="205">
        <v>1</v>
      </c>
      <c r="BR159" s="285">
        <f t="shared" si="27"/>
        <v>1</v>
      </c>
      <c r="BS159" s="109"/>
    </row>
    <row r="160" spans="1:71" ht="18" x14ac:dyDescent="0.2">
      <c r="A160" s="188" t="str">
        <f>+'VALORES CIF Y FOB'!A159</f>
        <v>Servicios de alquiler de inmuebles no residenciales y otros servicios inmobiliarios</v>
      </c>
      <c r="B160" s="189" t="str">
        <f>+'VALORES CIF Y FOB'!B159</f>
        <v>NP154</v>
      </c>
      <c r="C160" s="190"/>
      <c r="D160" s="191">
        <f>+'VALORES CIF Y FOB'!D159</f>
        <v>0</v>
      </c>
      <c r="E160" s="192">
        <f>+'VALORES CIF Y FOB'!E159</f>
        <v>0</v>
      </c>
      <c r="F160" s="192">
        <f>+'VALORES CIF Y FOB'!F159</f>
        <v>0</v>
      </c>
      <c r="G160" s="192">
        <f>+'VALORES CIF Y FOB'!G159</f>
        <v>0</v>
      </c>
      <c r="H160" s="192">
        <f>+'VALORES CIF Y FOB'!H159</f>
        <v>0</v>
      </c>
      <c r="I160" s="192">
        <f>+'VALORES CIF Y FOB'!I159</f>
        <v>0</v>
      </c>
      <c r="J160" s="191" t="str">
        <f>+'VALORES CIF Y FOB'!J159</f>
        <v>AMBOS</v>
      </c>
      <c r="K160" s="191" t="str">
        <f>+'VALORES CIF Y FOB'!K159</f>
        <v>No transable</v>
      </c>
      <c r="L160" s="191">
        <f>+'VALORES CIF Y FOB'!L159</f>
        <v>0</v>
      </c>
      <c r="M160" s="191" t="str">
        <f>+'VALORES CIF Y FOB'!M159</f>
        <v>No transable</v>
      </c>
      <c r="N160" s="191">
        <f>+'VALORES CIF Y FOB'!N159</f>
        <v>1</v>
      </c>
      <c r="O160" s="193" t="str">
        <f>+'VALORES CIF Y FOB'!O159</f>
        <v>No transable</v>
      </c>
      <c r="P160" s="194" t="str">
        <f>+'VALORES CIF Y FOB'!P159</f>
        <v>No transable</v>
      </c>
      <c r="Q160" s="194">
        <f>+'VALORES CIF Y FOB'!Q159</f>
        <v>1</v>
      </c>
      <c r="R160" s="195">
        <f>+'VALORES CIF Y FOB'!R159</f>
        <v>0</v>
      </c>
      <c r="S160" s="195">
        <f>+'VALORES CIF Y FOB'!S159</f>
        <v>0</v>
      </c>
      <c r="T160" s="195">
        <f>+'VALORES CIF Y FOB'!T159</f>
        <v>0</v>
      </c>
      <c r="U160" s="195">
        <f>+'VALORES CIF Y FOB'!U159</f>
        <v>0</v>
      </c>
      <c r="V160" s="196"/>
      <c r="W160" s="197">
        <f>+'VALORES CIF Y FOB'!W159</f>
        <v>0</v>
      </c>
      <c r="X160" s="197">
        <f>+'VALORES CIF Y FOB'!X159</f>
        <v>0</v>
      </c>
      <c r="Y160" s="197">
        <f>+'VALORES CIF Y FOB'!Y159</f>
        <v>0</v>
      </c>
      <c r="Z160" s="197">
        <f>+'VALORES CIF Y FOB'!Z159</f>
        <v>0</v>
      </c>
      <c r="AA160" s="197">
        <f>+'VALORES CIF Y FOB'!AA159</f>
        <v>0</v>
      </c>
      <c r="AB160" s="195"/>
      <c r="AC160" s="197">
        <f>+'VALORES CIF Y FOB'!AC159</f>
        <v>0</v>
      </c>
      <c r="AD160" s="197">
        <f>+'VALORES CIF Y FOB'!AD159</f>
        <v>0</v>
      </c>
      <c r="AE160" s="197">
        <f>+'VALORES CIF Y FOB'!AE159</f>
        <v>0</v>
      </c>
      <c r="AF160" s="197">
        <f>+'VALORES CIF Y FOB'!AF159</f>
        <v>0</v>
      </c>
      <c r="AG160" s="196"/>
      <c r="AH160" s="198">
        <f t="shared" si="28"/>
        <v>1.06451132</v>
      </c>
      <c r="AI160" s="198">
        <f t="shared" si="29"/>
        <v>602.91999999999996</v>
      </c>
      <c r="AJ160" s="198">
        <f t="shared" si="30"/>
        <v>641.81516505439993</v>
      </c>
      <c r="AK160" s="199"/>
      <c r="AL160" s="200">
        <v>1</v>
      </c>
      <c r="AM160" s="281" t="str">
        <f>+IF(OR(P160="IMPORTABLE",P160="AMBOS"),((1/((1+AA160+Z160)*(1+W160+X160)))*(('VALORES CIF Y FOB'!BC159/AI160))),"-")</f>
        <v>-</v>
      </c>
      <c r="AN160" s="281">
        <f t="shared" si="31"/>
        <v>0</v>
      </c>
      <c r="AO160" s="281">
        <v>1</v>
      </c>
      <c r="AP160" s="281" t="str">
        <f>+IF(OR(P160="EXPORTABLE",P160="AMBOS"),(1/((1-Y160-Z160)))*(('VALORES CIF Y FOB'!BI159/AI160)),"-")</f>
        <v>-</v>
      </c>
      <c r="AQ160" s="281">
        <f t="shared" si="32"/>
        <v>0</v>
      </c>
      <c r="AR160" s="281">
        <v>1</v>
      </c>
      <c r="AS160" s="281" t="str">
        <f>+IF(OR(P160="IMPORTABLE",P160="AMBOS"),(1/((1+AC160)*(1+AA160+Z160)*(1+W160+X160)))*('VALORES CIF Y FOB'!BF159/AI160)*(1),"-")</f>
        <v>-</v>
      </c>
      <c r="AT160" s="281"/>
      <c r="AU160" s="281">
        <v>1</v>
      </c>
      <c r="AV160" s="281" t="str">
        <f>+IF(OR(P160="EXPORTABLE",P160="AMBOS"),(1/((1-AD160)*(1-Y160-Z160)))*('VALORES CIF Y FOB'!BL159/AI160)*(1),"-")</f>
        <v>-</v>
      </c>
      <c r="AW160" s="201"/>
      <c r="AX160" s="201">
        <v>1</v>
      </c>
      <c r="AY160" s="201">
        <f t="shared" si="38"/>
        <v>1</v>
      </c>
      <c r="AZ160" s="202">
        <f t="shared" si="33"/>
        <v>1</v>
      </c>
      <c r="BA160" s="203">
        <v>1</v>
      </c>
      <c r="BB160" s="282" t="str">
        <f>+IF(OR(P160="IMPORTABLE",P160="AMBOS"),(1/((1+AC160)*(1+AA160+Z160)*(1+W160+X160)))*(('VALORES CIF Y FOB'!AM159/AI160)),"-")</f>
        <v>-</v>
      </c>
      <c r="BC160" s="282" t="str">
        <f t="shared" si="34"/>
        <v>-</v>
      </c>
      <c r="BD160" s="282"/>
      <c r="BE160" s="282">
        <v>1</v>
      </c>
      <c r="BF160" s="282" t="str">
        <f>+IF(OR(P160="EXPORTABLE",P160="AMBOS"),(1/((1-AD160)*(1-Y160-Z160)))*(('VALORES CIF Y FOB'!AU159/AI160)),"-")</f>
        <v>-</v>
      </c>
      <c r="BG160" s="282" t="str">
        <f t="shared" si="35"/>
        <v>-</v>
      </c>
      <c r="BH160" s="282"/>
      <c r="BI160" s="282">
        <v>1</v>
      </c>
      <c r="BJ160" s="282" t="str">
        <f>+IF(OR(P160="IMPORTABLE",P160="AMBOS"),(1/((1+AC160)*(1+AA160+Z160)*(1+W160+X160)))*('VALORES CIF Y FOB'!AQ159/AI160),"-")</f>
        <v>-</v>
      </c>
      <c r="BK160" s="282" t="str">
        <f t="shared" si="36"/>
        <v>-</v>
      </c>
      <c r="BL160" s="282"/>
      <c r="BM160" s="282">
        <v>1</v>
      </c>
      <c r="BN160" s="282" t="str">
        <f>+IF(OR(P160="EXPORTABLE",P160="AMBOS"),(1/((1-AD160)*(1-Y160-Z160)))*('VALORES CIF Y FOB'!AY159/AI160),"-")</f>
        <v>-</v>
      </c>
      <c r="BO160" s="203" t="str">
        <f t="shared" si="37"/>
        <v>-</v>
      </c>
      <c r="BP160" s="204"/>
      <c r="BQ160" s="205">
        <v>1</v>
      </c>
      <c r="BR160" s="285">
        <f t="shared" si="27"/>
        <v>1</v>
      </c>
      <c r="BS160" s="109"/>
    </row>
    <row r="161" spans="1:71" ht="18" x14ac:dyDescent="0.2">
      <c r="A161" s="188" t="str">
        <f>+'VALORES CIF Y FOB'!A160</f>
        <v>Servicios jurídicos</v>
      </c>
      <c r="B161" s="189" t="str">
        <f>+'VALORES CIF Y FOB'!B160</f>
        <v>NP155</v>
      </c>
      <c r="C161" s="190"/>
      <c r="D161" s="191">
        <f>+'VALORES CIF Y FOB'!D160</f>
        <v>0</v>
      </c>
      <c r="E161" s="192">
        <f>+'VALORES CIF Y FOB'!E160</f>
        <v>0</v>
      </c>
      <c r="F161" s="192">
        <f>+'VALORES CIF Y FOB'!F160</f>
        <v>0</v>
      </c>
      <c r="G161" s="192">
        <f>+'VALORES CIF Y FOB'!G160</f>
        <v>0</v>
      </c>
      <c r="H161" s="192">
        <f>+'VALORES CIF Y FOB'!H160</f>
        <v>0</v>
      </c>
      <c r="I161" s="192">
        <f>+'VALORES CIF Y FOB'!I160</f>
        <v>0</v>
      </c>
      <c r="J161" s="191" t="str">
        <f>+'VALORES CIF Y FOB'!J160</f>
        <v>AMBOS</v>
      </c>
      <c r="K161" s="191" t="str">
        <f>+'VALORES CIF Y FOB'!K160</f>
        <v>No transable</v>
      </c>
      <c r="L161" s="191">
        <f>+'VALORES CIF Y FOB'!L160</f>
        <v>1</v>
      </c>
      <c r="M161" s="191" t="str">
        <f>+'VALORES CIF Y FOB'!M160</f>
        <v>Transable</v>
      </c>
      <c r="N161" s="191">
        <f>+'VALORES CIF Y FOB'!N160</f>
        <v>1</v>
      </c>
      <c r="O161" s="193" t="str">
        <f>+'VALORES CIF Y FOB'!O160</f>
        <v>No Transable</v>
      </c>
      <c r="P161" s="194" t="str">
        <f>+'VALORES CIF Y FOB'!P160</f>
        <v>No Transable</v>
      </c>
      <c r="Q161" s="194">
        <f>+'VALORES CIF Y FOB'!Q160</f>
        <v>1</v>
      </c>
      <c r="R161" s="195">
        <f>+'VALORES CIF Y FOB'!R160</f>
        <v>0</v>
      </c>
      <c r="S161" s="195">
        <f>+'VALORES CIF Y FOB'!S160</f>
        <v>0</v>
      </c>
      <c r="T161" s="195">
        <f>+'VALORES CIF Y FOB'!T160</f>
        <v>0</v>
      </c>
      <c r="U161" s="195">
        <f>+'VALORES CIF Y FOB'!U160</f>
        <v>0</v>
      </c>
      <c r="V161" s="196"/>
      <c r="W161" s="197">
        <f>+'VALORES CIF Y FOB'!W160</f>
        <v>0</v>
      </c>
      <c r="X161" s="197">
        <f>+'VALORES CIF Y FOB'!X160</f>
        <v>0</v>
      </c>
      <c r="Y161" s="197">
        <f>+'VALORES CIF Y FOB'!Y160</f>
        <v>0</v>
      </c>
      <c r="Z161" s="197">
        <f>+'VALORES CIF Y FOB'!Z160</f>
        <v>0</v>
      </c>
      <c r="AA161" s="197">
        <f>+'VALORES CIF Y FOB'!AA160</f>
        <v>0</v>
      </c>
      <c r="AB161" s="195"/>
      <c r="AC161" s="197">
        <f>+'VALORES CIF Y FOB'!AC160</f>
        <v>0</v>
      </c>
      <c r="AD161" s="197">
        <f>+'VALORES CIF Y FOB'!AD160</f>
        <v>0</v>
      </c>
      <c r="AE161" s="197">
        <f>+'VALORES CIF Y FOB'!AE160</f>
        <v>0</v>
      </c>
      <c r="AF161" s="197">
        <f>+'VALORES CIF Y FOB'!AF160</f>
        <v>0</v>
      </c>
      <c r="AG161" s="196"/>
      <c r="AH161" s="198">
        <f t="shared" si="28"/>
        <v>1.06451132</v>
      </c>
      <c r="AI161" s="198">
        <f t="shared" si="29"/>
        <v>602.91999999999996</v>
      </c>
      <c r="AJ161" s="198">
        <f t="shared" si="30"/>
        <v>641.81516505439993</v>
      </c>
      <c r="AK161" s="199"/>
      <c r="AL161" s="200">
        <v>1</v>
      </c>
      <c r="AM161" s="281" t="str">
        <f>+IF(OR(P161="IMPORTABLE",P161="AMBOS"),((1/((1+AA161+Z161)*(1+W161+X161)))*(('VALORES CIF Y FOB'!BC160/AI161))),"-")</f>
        <v>-</v>
      </c>
      <c r="AN161" s="281">
        <f t="shared" si="31"/>
        <v>0</v>
      </c>
      <c r="AO161" s="281">
        <v>1</v>
      </c>
      <c r="AP161" s="281" t="str">
        <f>+IF(OR(P161="EXPORTABLE",P161="AMBOS"),(1/((1-Y161-Z161)))*(('VALORES CIF Y FOB'!BI160/AI161)),"-")</f>
        <v>-</v>
      </c>
      <c r="AQ161" s="281">
        <f t="shared" si="32"/>
        <v>0</v>
      </c>
      <c r="AR161" s="281">
        <v>1</v>
      </c>
      <c r="AS161" s="281" t="str">
        <f>+IF(OR(P161="IMPORTABLE",P161="AMBOS"),(1/((1+AC161)*(1+AA161+Z161)*(1+W161+X161)))*('VALORES CIF Y FOB'!BF160/AI161)*(1),"-")</f>
        <v>-</v>
      </c>
      <c r="AT161" s="281"/>
      <c r="AU161" s="281">
        <v>1</v>
      </c>
      <c r="AV161" s="281" t="str">
        <f>+IF(OR(P161="EXPORTABLE",P161="AMBOS"),(1/((1-AD161)*(1-Y161-Z161)))*('VALORES CIF Y FOB'!BL160/AI161)*(1),"-")</f>
        <v>-</v>
      </c>
      <c r="AW161" s="201"/>
      <c r="AX161" s="201">
        <v>1</v>
      </c>
      <c r="AY161" s="201">
        <f t="shared" si="38"/>
        <v>1</v>
      </c>
      <c r="AZ161" s="202">
        <f t="shared" si="33"/>
        <v>1</v>
      </c>
      <c r="BA161" s="203">
        <v>1</v>
      </c>
      <c r="BB161" s="282" t="str">
        <f>+IF(OR(P161="IMPORTABLE",P161="AMBOS"),(1/((1+AC161)*(1+AA161+Z161)*(1+W161+X161)))*(('VALORES CIF Y FOB'!AM160/AI161)),"-")</f>
        <v>-</v>
      </c>
      <c r="BC161" s="282" t="str">
        <f t="shared" si="34"/>
        <v>-</v>
      </c>
      <c r="BD161" s="282"/>
      <c r="BE161" s="282">
        <v>1</v>
      </c>
      <c r="BF161" s="282" t="str">
        <f>+IF(OR(P161="EXPORTABLE",P161="AMBOS"),(1/((1-AD161)*(1-Y161-Z161)))*(('VALORES CIF Y FOB'!AU160/AI161)),"-")</f>
        <v>-</v>
      </c>
      <c r="BG161" s="282" t="str">
        <f t="shared" si="35"/>
        <v>-</v>
      </c>
      <c r="BH161" s="282"/>
      <c r="BI161" s="282">
        <v>1</v>
      </c>
      <c r="BJ161" s="282" t="str">
        <f>+IF(OR(P161="IMPORTABLE",P161="AMBOS"),(1/((1+AC161)*(1+AA161+Z161)*(1+W161+X161)))*('VALORES CIF Y FOB'!AQ160/AI161),"-")</f>
        <v>-</v>
      </c>
      <c r="BK161" s="282" t="str">
        <f t="shared" si="36"/>
        <v>-</v>
      </c>
      <c r="BL161" s="282"/>
      <c r="BM161" s="282">
        <v>1</v>
      </c>
      <c r="BN161" s="282" t="str">
        <f>+IF(OR(P161="EXPORTABLE",P161="AMBOS"),(1/((1-AD161)*(1-Y161-Z161)))*('VALORES CIF Y FOB'!AY160/AI161),"-")</f>
        <v>-</v>
      </c>
      <c r="BO161" s="203" t="str">
        <f t="shared" si="37"/>
        <v>-</v>
      </c>
      <c r="BP161" s="204"/>
      <c r="BQ161" s="205">
        <v>1</v>
      </c>
      <c r="BR161" s="285">
        <f t="shared" si="27"/>
        <v>1</v>
      </c>
      <c r="BS161" s="109"/>
    </row>
    <row r="162" spans="1:71" ht="18" x14ac:dyDescent="0.2">
      <c r="A162" s="188" t="str">
        <f>+'VALORES CIF Y FOB'!A161</f>
        <v>Servicios de contabilidad, consultoría fiscal y otros</v>
      </c>
      <c r="B162" s="189" t="str">
        <f>+'VALORES CIF Y FOB'!B161</f>
        <v>NP156</v>
      </c>
      <c r="C162" s="190"/>
      <c r="D162" s="191">
        <f>+'VALORES CIF Y FOB'!D161</f>
        <v>0</v>
      </c>
      <c r="E162" s="192">
        <f>+'VALORES CIF Y FOB'!E161</f>
        <v>0</v>
      </c>
      <c r="F162" s="192">
        <f>+'VALORES CIF Y FOB'!F161</f>
        <v>0</v>
      </c>
      <c r="G162" s="192">
        <f>+'VALORES CIF Y FOB'!G161</f>
        <v>0</v>
      </c>
      <c r="H162" s="192">
        <f>+'VALORES CIF Y FOB'!H161</f>
        <v>0</v>
      </c>
      <c r="I162" s="192">
        <f>+'VALORES CIF Y FOB'!I161</f>
        <v>0</v>
      </c>
      <c r="J162" s="191" t="str">
        <f>+'VALORES CIF Y FOB'!J161</f>
        <v>AMBOS</v>
      </c>
      <c r="K162" s="191" t="str">
        <f>+'VALORES CIF Y FOB'!K161</f>
        <v>No transable</v>
      </c>
      <c r="L162" s="191">
        <f>+'VALORES CIF Y FOB'!L161</f>
        <v>1</v>
      </c>
      <c r="M162" s="191" t="str">
        <f>+'VALORES CIF Y FOB'!M161</f>
        <v>Transable</v>
      </c>
      <c r="N162" s="191">
        <f>+'VALORES CIF Y FOB'!N161</f>
        <v>1</v>
      </c>
      <c r="O162" s="193" t="str">
        <f>+'VALORES CIF Y FOB'!O161</f>
        <v>No Transable</v>
      </c>
      <c r="P162" s="194" t="str">
        <f>+'VALORES CIF Y FOB'!P161</f>
        <v>No Transable</v>
      </c>
      <c r="Q162" s="194">
        <f>+'VALORES CIF Y FOB'!Q161</f>
        <v>1</v>
      </c>
      <c r="R162" s="195">
        <f>+'VALORES CIF Y FOB'!R161</f>
        <v>0</v>
      </c>
      <c r="S162" s="195">
        <f>+'VALORES CIF Y FOB'!S161</f>
        <v>0</v>
      </c>
      <c r="T162" s="195">
        <f>+'VALORES CIF Y FOB'!T161</f>
        <v>0</v>
      </c>
      <c r="U162" s="195">
        <f>+'VALORES CIF Y FOB'!U161</f>
        <v>0</v>
      </c>
      <c r="V162" s="196"/>
      <c r="W162" s="197">
        <f>+'VALORES CIF Y FOB'!W161</f>
        <v>0</v>
      </c>
      <c r="X162" s="197">
        <f>+'VALORES CIF Y FOB'!X161</f>
        <v>0</v>
      </c>
      <c r="Y162" s="197">
        <f>+'VALORES CIF Y FOB'!Y161</f>
        <v>0</v>
      </c>
      <c r="Z162" s="197">
        <f>+'VALORES CIF Y FOB'!Z161</f>
        <v>0</v>
      </c>
      <c r="AA162" s="197">
        <f>+'VALORES CIF Y FOB'!AA161</f>
        <v>0</v>
      </c>
      <c r="AB162" s="195"/>
      <c r="AC162" s="197">
        <f>+'VALORES CIF Y FOB'!AC161</f>
        <v>0</v>
      </c>
      <c r="AD162" s="197">
        <f>+'VALORES CIF Y FOB'!AD161</f>
        <v>0</v>
      </c>
      <c r="AE162" s="197">
        <f>+'VALORES CIF Y FOB'!AE161</f>
        <v>0</v>
      </c>
      <c r="AF162" s="197">
        <f>+'VALORES CIF Y FOB'!AF161</f>
        <v>0</v>
      </c>
      <c r="AG162" s="196"/>
      <c r="AH162" s="198">
        <f t="shared" si="28"/>
        <v>1.06451132</v>
      </c>
      <c r="AI162" s="198">
        <f t="shared" si="29"/>
        <v>602.91999999999996</v>
      </c>
      <c r="AJ162" s="198">
        <f t="shared" si="30"/>
        <v>641.81516505439993</v>
      </c>
      <c r="AK162" s="199"/>
      <c r="AL162" s="200">
        <v>1</v>
      </c>
      <c r="AM162" s="281" t="str">
        <f>+IF(OR(P162="IMPORTABLE",P162="AMBOS"),((1/((1+AA162+Z162)*(1+W162+X162)))*(('VALORES CIF Y FOB'!BC161/AI162))),"-")</f>
        <v>-</v>
      </c>
      <c r="AN162" s="281">
        <f t="shared" si="31"/>
        <v>0</v>
      </c>
      <c r="AO162" s="281">
        <v>1</v>
      </c>
      <c r="AP162" s="281" t="str">
        <f>+IF(OR(P162="EXPORTABLE",P162="AMBOS"),(1/((1-Y162-Z162)))*(('VALORES CIF Y FOB'!BI161/AI162)),"-")</f>
        <v>-</v>
      </c>
      <c r="AQ162" s="281">
        <f t="shared" si="32"/>
        <v>0</v>
      </c>
      <c r="AR162" s="281">
        <v>1</v>
      </c>
      <c r="AS162" s="281" t="str">
        <f>+IF(OR(P162="IMPORTABLE",P162="AMBOS"),(1/((1+AC162)*(1+AA162+Z162)*(1+W162+X162)))*('VALORES CIF Y FOB'!BF161/AI162)*(1),"-")</f>
        <v>-</v>
      </c>
      <c r="AT162" s="281"/>
      <c r="AU162" s="281">
        <v>1</v>
      </c>
      <c r="AV162" s="281" t="str">
        <f>+IF(OR(P162="EXPORTABLE",P162="AMBOS"),(1/((1-AD162)*(1-Y162-Z162)))*('VALORES CIF Y FOB'!BL161/AI162)*(1),"-")</f>
        <v>-</v>
      </c>
      <c r="AW162" s="201"/>
      <c r="AX162" s="201">
        <v>1</v>
      </c>
      <c r="AY162" s="201">
        <f t="shared" si="38"/>
        <v>1</v>
      </c>
      <c r="AZ162" s="202">
        <f t="shared" si="33"/>
        <v>1</v>
      </c>
      <c r="BA162" s="203">
        <v>1</v>
      </c>
      <c r="BB162" s="282" t="str">
        <f>+IF(OR(P162="IMPORTABLE",P162="AMBOS"),(1/((1+AC162)*(1+AA162+Z162)*(1+W162+X162)))*(('VALORES CIF Y FOB'!AM161/AI162)),"-")</f>
        <v>-</v>
      </c>
      <c r="BC162" s="282" t="str">
        <f t="shared" si="34"/>
        <v>-</v>
      </c>
      <c r="BD162" s="282"/>
      <c r="BE162" s="282">
        <v>1</v>
      </c>
      <c r="BF162" s="282" t="str">
        <f>+IF(OR(P162="EXPORTABLE",P162="AMBOS"),(1/((1-AD162)*(1-Y162-Z162)))*(('VALORES CIF Y FOB'!AU161/AI162)),"-")</f>
        <v>-</v>
      </c>
      <c r="BG162" s="282" t="str">
        <f t="shared" si="35"/>
        <v>-</v>
      </c>
      <c r="BH162" s="282"/>
      <c r="BI162" s="282">
        <v>1</v>
      </c>
      <c r="BJ162" s="282" t="str">
        <f>+IF(OR(P162="IMPORTABLE",P162="AMBOS"),(1/((1+AC162)*(1+AA162+Z162)*(1+W162+X162)))*('VALORES CIF Y FOB'!AQ161/AI162),"-")</f>
        <v>-</v>
      </c>
      <c r="BK162" s="282" t="str">
        <f t="shared" si="36"/>
        <v>-</v>
      </c>
      <c r="BL162" s="282"/>
      <c r="BM162" s="282">
        <v>1</v>
      </c>
      <c r="BN162" s="282" t="str">
        <f>+IF(OR(P162="EXPORTABLE",P162="AMBOS"),(1/((1-AD162)*(1-Y162-Z162)))*('VALORES CIF Y FOB'!AY161/AI162),"-")</f>
        <v>-</v>
      </c>
      <c r="BO162" s="203" t="str">
        <f t="shared" si="37"/>
        <v>-</v>
      </c>
      <c r="BP162" s="204"/>
      <c r="BQ162" s="205">
        <v>1</v>
      </c>
      <c r="BR162" s="285">
        <f t="shared" si="27"/>
        <v>1</v>
      </c>
      <c r="BS162" s="109"/>
    </row>
    <row r="163" spans="1:71" ht="18" x14ac:dyDescent="0.2">
      <c r="A163" s="188" t="str">
        <f>+'VALORES CIF Y FOB'!A162</f>
        <v>Servicios de consultoría en gestión financiera, recursos humanos, comercialización, oficinas principales y afines</v>
      </c>
      <c r="B163" s="189" t="str">
        <f>+'VALORES CIF Y FOB'!B162</f>
        <v>NP157</v>
      </c>
      <c r="C163" s="190"/>
      <c r="D163" s="191">
        <f>+'VALORES CIF Y FOB'!D162</f>
        <v>-183125.76364389763</v>
      </c>
      <c r="E163" s="192">
        <f>+'VALORES CIF Y FOB'!E162</f>
        <v>1.2791602808062496E-2</v>
      </c>
      <c r="F163" s="192">
        <f>+'VALORES CIF Y FOB'!F162</f>
        <v>1.2791602808062496E-2</v>
      </c>
      <c r="G163" s="192">
        <f>+'VALORES CIF Y FOB'!G162</f>
        <v>0.6396911414475458</v>
      </c>
      <c r="H163" s="192">
        <f>+'VALORES CIF Y FOB'!H162</f>
        <v>0.64797984221681437</v>
      </c>
      <c r="I163" s="192">
        <f>+'VALORES CIF Y FOB'!I162</f>
        <v>0.62689953863948333</v>
      </c>
      <c r="J163" s="191" t="str">
        <f>+'VALORES CIF Y FOB'!J162</f>
        <v>EXPORTABLE</v>
      </c>
      <c r="K163" s="191" t="str">
        <f>+'VALORES CIF Y FOB'!K162</f>
        <v>Transable</v>
      </c>
      <c r="L163" s="191">
        <f>+'VALORES CIF Y FOB'!L162</f>
        <v>0</v>
      </c>
      <c r="M163" s="191" t="str">
        <f>+'VALORES CIF Y FOB'!M162</f>
        <v>Transable</v>
      </c>
      <c r="N163" s="191">
        <f>+'VALORES CIF Y FOB'!N162</f>
        <v>0</v>
      </c>
      <c r="O163" s="193" t="str">
        <f>+'VALORES CIF Y FOB'!O162</f>
        <v>Transable</v>
      </c>
      <c r="P163" s="194" t="str">
        <f>+'VALORES CIF Y FOB'!P162</f>
        <v>EXPORTABLE</v>
      </c>
      <c r="Q163" s="194">
        <f>+'VALORES CIF Y FOB'!Q162</f>
        <v>0</v>
      </c>
      <c r="R163" s="195">
        <f>+'VALORES CIF Y FOB'!R162</f>
        <v>0</v>
      </c>
      <c r="S163" s="195">
        <f>+'VALORES CIF Y FOB'!S162</f>
        <v>0</v>
      </c>
      <c r="T163" s="195">
        <f>+'VALORES CIF Y FOB'!T162</f>
        <v>0</v>
      </c>
      <c r="U163" s="195">
        <f>+'VALORES CIF Y FOB'!U162</f>
        <v>0</v>
      </c>
      <c r="V163" s="196"/>
      <c r="W163" s="197">
        <f>+'VALORES CIF Y FOB'!W162</f>
        <v>0</v>
      </c>
      <c r="X163" s="197">
        <f>+'VALORES CIF Y FOB'!X162</f>
        <v>0</v>
      </c>
      <c r="Y163" s="197">
        <f>+'VALORES CIF Y FOB'!Y162</f>
        <v>0</v>
      </c>
      <c r="Z163" s="197">
        <f>+'VALORES CIF Y FOB'!Z162</f>
        <v>0</v>
      </c>
      <c r="AA163" s="197">
        <f>+'VALORES CIF Y FOB'!AA162</f>
        <v>0</v>
      </c>
      <c r="AB163" s="195"/>
      <c r="AC163" s="197">
        <f>+'VALORES CIF Y FOB'!AC162</f>
        <v>0</v>
      </c>
      <c r="AD163" s="197">
        <f>+'VALORES CIF Y FOB'!AD162</f>
        <v>0</v>
      </c>
      <c r="AE163" s="197">
        <f>+'VALORES CIF Y FOB'!AE162</f>
        <v>0</v>
      </c>
      <c r="AF163" s="197">
        <f>+'VALORES CIF Y FOB'!AF162</f>
        <v>0</v>
      </c>
      <c r="AG163" s="196"/>
      <c r="AH163" s="198">
        <f t="shared" si="28"/>
        <v>1.06451132</v>
      </c>
      <c r="AI163" s="198">
        <f t="shared" si="29"/>
        <v>602.91999999999996</v>
      </c>
      <c r="AJ163" s="198">
        <f t="shared" si="30"/>
        <v>641.81516505439993</v>
      </c>
      <c r="AK163" s="199"/>
      <c r="AL163" s="200">
        <v>1</v>
      </c>
      <c r="AM163" s="281" t="str">
        <f>+IF(OR(P163="IMPORTABLE",P163="AMBOS"),((1/((1+AA163+Z163)*(1+W163+X163)))*(('VALORES CIF Y FOB'!BC162/AI163))),"-")</f>
        <v>-</v>
      </c>
      <c r="AN163" s="281">
        <f t="shared" si="31"/>
        <v>0</v>
      </c>
      <c r="AO163" s="281">
        <v>1</v>
      </c>
      <c r="AP163" s="281">
        <f>+IF(OR(P163="EXPORTABLE",P163="AMBOS"),(1/((1-Y163-Z163)))*(('VALORES CIF Y FOB'!BI162/AI163)),"-")</f>
        <v>1.06451132</v>
      </c>
      <c r="AQ163" s="281">
        <f t="shared" si="32"/>
        <v>0</v>
      </c>
      <c r="AR163" s="281">
        <v>1</v>
      </c>
      <c r="AS163" s="281" t="str">
        <f>+IF(OR(P163="IMPORTABLE",P163="AMBOS"),(1/((1+AC163)*(1+AA163+Z163)*(1+W163+X163)))*('VALORES CIF Y FOB'!BF162/AI163)*(1),"-")</f>
        <v>-</v>
      </c>
      <c r="AT163" s="281"/>
      <c r="AU163" s="281">
        <v>1</v>
      </c>
      <c r="AV163" s="281">
        <f>+IF(OR(P163="EXPORTABLE",P163="AMBOS"),(1/((1-AD163)*(1-Y163-Z163)))*('VALORES CIF Y FOB'!BL162/AI163)*(1),"-")</f>
        <v>1.06451132</v>
      </c>
      <c r="AW163" s="201"/>
      <c r="AX163" s="201">
        <v>1</v>
      </c>
      <c r="AY163" s="201" t="str">
        <f t="shared" si="38"/>
        <v>-</v>
      </c>
      <c r="AZ163" s="202">
        <f t="shared" si="33"/>
        <v>0</v>
      </c>
      <c r="BA163" s="203">
        <v>1</v>
      </c>
      <c r="BB163" s="282" t="str">
        <f>+IF(OR(P163="IMPORTABLE",P163="AMBOS"),(1/((1+AC163)*(1+AA163+Z163)*(1+W163+X163)))*(('VALORES CIF Y FOB'!AM162/AI163)),"-")</f>
        <v>-</v>
      </c>
      <c r="BC163" s="282" t="str">
        <f t="shared" si="34"/>
        <v>-</v>
      </c>
      <c r="BD163" s="282"/>
      <c r="BE163" s="282">
        <v>1</v>
      </c>
      <c r="BF163" s="282">
        <f>+IF(OR(P163="EXPORTABLE",P163="AMBOS"),(1/((1-AD163)*(1-Y163-Z163)))*(('VALORES CIF Y FOB'!AU162/AI163)),"-")</f>
        <v>1.06451132</v>
      </c>
      <c r="BG163" s="282">
        <f t="shared" si="35"/>
        <v>1</v>
      </c>
      <c r="BH163" s="282"/>
      <c r="BI163" s="282">
        <v>1</v>
      </c>
      <c r="BJ163" s="282" t="str">
        <f>+IF(OR(P163="IMPORTABLE",P163="AMBOS"),(1/((1+AC163)*(1+AA163+Z163)*(1+W163+X163)))*('VALORES CIF Y FOB'!AQ162/AI163),"-")</f>
        <v>-</v>
      </c>
      <c r="BK163" s="282" t="str">
        <f t="shared" si="36"/>
        <v>-</v>
      </c>
      <c r="BL163" s="282"/>
      <c r="BM163" s="282">
        <v>1</v>
      </c>
      <c r="BN163" s="282">
        <f>+IF(OR(P163="EXPORTABLE",P163="AMBOS"),(1/((1-AD163)*(1-Y163-Z163)))*('VALORES CIF Y FOB'!AY162/AI163),"-")</f>
        <v>1.06451132</v>
      </c>
      <c r="BO163" s="203">
        <f t="shared" si="37"/>
        <v>1</v>
      </c>
      <c r="BP163" s="204"/>
      <c r="BQ163" s="205">
        <v>1</v>
      </c>
      <c r="BR163" s="285" t="str">
        <f t="shared" si="27"/>
        <v>-</v>
      </c>
      <c r="BS163" s="109"/>
    </row>
    <row r="164" spans="1:71" ht="18" x14ac:dyDescent="0.2">
      <c r="A164" s="188" t="str">
        <f>+'VALORES CIF Y FOB'!A163</f>
        <v>Servicios de arquitectura, ingeniería y conexos</v>
      </c>
      <c r="B164" s="189" t="str">
        <f>+'VALORES CIF Y FOB'!B163</f>
        <v>NP158</v>
      </c>
      <c r="C164" s="190"/>
      <c r="D164" s="191">
        <f>+'VALORES CIF Y FOB'!D163</f>
        <v>443.39219000000003</v>
      </c>
      <c r="E164" s="192">
        <f>+'VALORES CIF Y FOB'!E163</f>
        <v>5.0906126463416117E-3</v>
      </c>
      <c r="F164" s="192">
        <f>+'VALORES CIF Y FOB'!F163</f>
        <v>4.7771599769926816E-3</v>
      </c>
      <c r="G164" s="192">
        <f>+'VALORES CIF Y FOB'!G163</f>
        <v>1.5610995968103338E-3</v>
      </c>
      <c r="H164" s="192">
        <f>+'VALORES CIF Y FOB'!H163</f>
        <v>1.5690872120150306E-3</v>
      </c>
      <c r="I164" s="192">
        <f>+'VALORES CIF Y FOB'!I163</f>
        <v>-3.5295130495312781E-3</v>
      </c>
      <c r="J164" s="191" t="str">
        <f>+'VALORES CIF Y FOB'!J163</f>
        <v>AMBOS</v>
      </c>
      <c r="K164" s="191" t="str">
        <f>+'VALORES CIF Y FOB'!K163</f>
        <v>No transable</v>
      </c>
      <c r="L164" s="191">
        <f>+'VALORES CIF Y FOB'!L163</f>
        <v>1</v>
      </c>
      <c r="M164" s="191" t="str">
        <f>+'VALORES CIF Y FOB'!M163</f>
        <v>Transable</v>
      </c>
      <c r="N164" s="191">
        <f>+'VALORES CIF Y FOB'!N163</f>
        <v>1</v>
      </c>
      <c r="O164" s="193" t="str">
        <f>+'VALORES CIF Y FOB'!O163</f>
        <v>No Transable</v>
      </c>
      <c r="P164" s="194" t="str">
        <f>+'VALORES CIF Y FOB'!P163</f>
        <v>No Transable</v>
      </c>
      <c r="Q164" s="194">
        <f>+'VALORES CIF Y FOB'!Q163</f>
        <v>1</v>
      </c>
      <c r="R164" s="195">
        <f>+'VALORES CIF Y FOB'!R163</f>
        <v>5.0906126463416117E-3</v>
      </c>
      <c r="S164" s="195">
        <f>+'VALORES CIF Y FOB'!S163</f>
        <v>4.7771599769926816E-3</v>
      </c>
      <c r="T164" s="195">
        <f>+'VALORES CIF Y FOB'!T163</f>
        <v>1.5690872120150306E-3</v>
      </c>
      <c r="U164" s="195">
        <f>+'VALORES CIF Y FOB'!U163</f>
        <v>3.5295130495312781E-3</v>
      </c>
      <c r="V164" s="196"/>
      <c r="W164" s="197">
        <f>+'VALORES CIF Y FOB'!W163</f>
        <v>0</v>
      </c>
      <c r="X164" s="197">
        <f>+'VALORES CIF Y FOB'!X163</f>
        <v>0</v>
      </c>
      <c r="Y164" s="197">
        <f>+'VALORES CIF Y FOB'!Y163</f>
        <v>0</v>
      </c>
      <c r="Z164" s="197">
        <f>+'VALORES CIF Y FOB'!Z163</f>
        <v>0</v>
      </c>
      <c r="AA164" s="197">
        <f>+'VALORES CIF Y FOB'!AA163</f>
        <v>0</v>
      </c>
      <c r="AB164" s="195"/>
      <c r="AC164" s="197">
        <f>+'VALORES CIF Y FOB'!AC163</f>
        <v>0</v>
      </c>
      <c r="AD164" s="197">
        <f>+'VALORES CIF Y FOB'!AD163</f>
        <v>0</v>
      </c>
      <c r="AE164" s="197">
        <f>+'VALORES CIF Y FOB'!AE163</f>
        <v>0</v>
      </c>
      <c r="AF164" s="197">
        <f>+'VALORES CIF Y FOB'!AF163</f>
        <v>0</v>
      </c>
      <c r="AG164" s="196"/>
      <c r="AH164" s="198">
        <f t="shared" si="28"/>
        <v>1.06451132</v>
      </c>
      <c r="AI164" s="198">
        <f t="shared" si="29"/>
        <v>602.91999999999996</v>
      </c>
      <c r="AJ164" s="198">
        <f t="shared" si="30"/>
        <v>641.81516505439993</v>
      </c>
      <c r="AK164" s="199"/>
      <c r="AL164" s="200">
        <v>1</v>
      </c>
      <c r="AM164" s="281" t="str">
        <f>+IF(OR(P164="IMPORTABLE",P164="AMBOS"),((1/((1+AA164+Z164)*(1+W164+X164)))*(('VALORES CIF Y FOB'!BC163/AI164))),"-")</f>
        <v>-</v>
      </c>
      <c r="AN164" s="281">
        <f t="shared" si="31"/>
        <v>0</v>
      </c>
      <c r="AO164" s="281">
        <v>1</v>
      </c>
      <c r="AP164" s="281" t="str">
        <f>+IF(OR(P164="EXPORTABLE",P164="AMBOS"),(1/((1-Y164-Z164)))*(('VALORES CIF Y FOB'!BI163/AI164)),"-")</f>
        <v>-</v>
      </c>
      <c r="AQ164" s="281">
        <f t="shared" si="32"/>
        <v>0</v>
      </c>
      <c r="AR164" s="281">
        <v>1</v>
      </c>
      <c r="AS164" s="281" t="str">
        <f>+IF(OR(P164="IMPORTABLE",P164="AMBOS"),(1/((1+AC164)*(1+AA164+Z164)*(1+W164+X164)))*('VALORES CIF Y FOB'!BF163/AI164)*(1),"-")</f>
        <v>-</v>
      </c>
      <c r="AT164" s="281"/>
      <c r="AU164" s="281">
        <v>1</v>
      </c>
      <c r="AV164" s="281" t="str">
        <f>+IF(OR(P164="EXPORTABLE",P164="AMBOS"),(1/((1-AD164)*(1-Y164-Z164)))*('VALORES CIF Y FOB'!BL163/AI164)*(1),"-")</f>
        <v>-</v>
      </c>
      <c r="AW164" s="201"/>
      <c r="AX164" s="201">
        <v>1</v>
      </c>
      <c r="AY164" s="201">
        <f t="shared" si="38"/>
        <v>1</v>
      </c>
      <c r="AZ164" s="202">
        <f t="shared" si="33"/>
        <v>1</v>
      </c>
      <c r="BA164" s="203">
        <v>1</v>
      </c>
      <c r="BB164" s="282" t="str">
        <f>+IF(OR(P164="IMPORTABLE",P164="AMBOS"),(1/((1+AC164)*(1+AA164+Z164)*(1+W164+X164)))*(('VALORES CIF Y FOB'!AM163/AI164)),"-")</f>
        <v>-</v>
      </c>
      <c r="BC164" s="282" t="str">
        <f t="shared" si="34"/>
        <v>-</v>
      </c>
      <c r="BD164" s="282"/>
      <c r="BE164" s="282">
        <v>1</v>
      </c>
      <c r="BF164" s="282" t="str">
        <f>+IF(OR(P164="EXPORTABLE",P164="AMBOS"),(1/((1-AD164)*(1-Y164-Z164)))*(('VALORES CIF Y FOB'!AU163/AI164)),"-")</f>
        <v>-</v>
      </c>
      <c r="BG164" s="282" t="str">
        <f t="shared" si="35"/>
        <v>-</v>
      </c>
      <c r="BH164" s="282"/>
      <c r="BI164" s="282">
        <v>1</v>
      </c>
      <c r="BJ164" s="282" t="str">
        <f>+IF(OR(P164="IMPORTABLE",P164="AMBOS"),(1/((1+AC164)*(1+AA164+Z164)*(1+W164+X164)))*('VALORES CIF Y FOB'!AQ163/AI164),"-")</f>
        <v>-</v>
      </c>
      <c r="BK164" s="282" t="str">
        <f t="shared" si="36"/>
        <v>-</v>
      </c>
      <c r="BL164" s="282"/>
      <c r="BM164" s="282">
        <v>1</v>
      </c>
      <c r="BN164" s="282" t="str">
        <f>+IF(OR(P164="EXPORTABLE",P164="AMBOS"),(1/((1-AD164)*(1-Y164-Z164)))*('VALORES CIF Y FOB'!AY163/AI164),"-")</f>
        <v>-</v>
      </c>
      <c r="BO164" s="203" t="str">
        <f t="shared" si="37"/>
        <v>-</v>
      </c>
      <c r="BP164" s="204"/>
      <c r="BQ164" s="205">
        <v>1</v>
      </c>
      <c r="BR164" s="285">
        <f t="shared" si="27"/>
        <v>1</v>
      </c>
      <c r="BS164" s="109"/>
    </row>
    <row r="165" spans="1:71" ht="18" x14ac:dyDescent="0.2">
      <c r="A165" s="188" t="str">
        <f>+'VALORES CIF Y FOB'!A164</f>
        <v>Servicios de investigación científica y desarrollo</v>
      </c>
      <c r="B165" s="189" t="str">
        <f>+'VALORES CIF Y FOB'!B164</f>
        <v>NP159</v>
      </c>
      <c r="C165" s="190"/>
      <c r="D165" s="191">
        <f>+'VALORES CIF Y FOB'!D164</f>
        <v>-4881.9727199999998</v>
      </c>
      <c r="E165" s="192">
        <f>+'VALORES CIF Y FOB'!E164</f>
        <v>0</v>
      </c>
      <c r="F165" s="192">
        <f>+'VALORES CIF Y FOB'!F164</f>
        <v>0</v>
      </c>
      <c r="G165" s="192">
        <f>+'VALORES CIF Y FOB'!G164</f>
        <v>0.23090105761184521</v>
      </c>
      <c r="H165" s="192">
        <f>+'VALORES CIF Y FOB'!H164</f>
        <v>0.23090105761184521</v>
      </c>
      <c r="I165" s="192">
        <f>+'VALORES CIF Y FOB'!I164</f>
        <v>0.23090105761184521</v>
      </c>
      <c r="J165" s="191" t="str">
        <f>+'VALORES CIF Y FOB'!J164</f>
        <v>EXPORTABLE</v>
      </c>
      <c r="K165" s="191" t="str">
        <f>+'VALORES CIF Y FOB'!K164</f>
        <v>No transable</v>
      </c>
      <c r="L165" s="191">
        <f>+'VALORES CIF Y FOB'!L164</f>
        <v>1</v>
      </c>
      <c r="M165" s="191" t="str">
        <f>+'VALORES CIF Y FOB'!M164</f>
        <v>Transable</v>
      </c>
      <c r="N165" s="191">
        <f>+'VALORES CIF Y FOB'!N164</f>
        <v>0</v>
      </c>
      <c r="O165" s="193" t="str">
        <f>+'VALORES CIF Y FOB'!O164</f>
        <v>Transable</v>
      </c>
      <c r="P165" s="194" t="str">
        <f>+'VALORES CIF Y FOB'!P164</f>
        <v>EXPORTABLE</v>
      </c>
      <c r="Q165" s="194">
        <f>+'VALORES CIF Y FOB'!Q164</f>
        <v>0</v>
      </c>
      <c r="R165" s="195">
        <f>+'VALORES CIF Y FOB'!R164</f>
        <v>0</v>
      </c>
      <c r="S165" s="195">
        <f>+'VALORES CIF Y FOB'!S164</f>
        <v>0</v>
      </c>
      <c r="T165" s="195">
        <f>+'VALORES CIF Y FOB'!T164</f>
        <v>0</v>
      </c>
      <c r="U165" s="195">
        <f>+'VALORES CIF Y FOB'!U164</f>
        <v>0</v>
      </c>
      <c r="V165" s="196"/>
      <c r="W165" s="197">
        <f>+'VALORES CIF Y FOB'!W164</f>
        <v>0</v>
      </c>
      <c r="X165" s="197">
        <f>+'VALORES CIF Y FOB'!X164</f>
        <v>0</v>
      </c>
      <c r="Y165" s="197">
        <f>+'VALORES CIF Y FOB'!Y164</f>
        <v>0</v>
      </c>
      <c r="Z165" s="197">
        <f>+'VALORES CIF Y FOB'!Z164</f>
        <v>0</v>
      </c>
      <c r="AA165" s="197">
        <f>+'VALORES CIF Y FOB'!AA164</f>
        <v>0</v>
      </c>
      <c r="AB165" s="195"/>
      <c r="AC165" s="197">
        <f>+'VALORES CIF Y FOB'!AC164</f>
        <v>0</v>
      </c>
      <c r="AD165" s="197">
        <f>+'VALORES CIF Y FOB'!AD164</f>
        <v>0</v>
      </c>
      <c r="AE165" s="197">
        <f>+'VALORES CIF Y FOB'!AE164</f>
        <v>0</v>
      </c>
      <c r="AF165" s="197">
        <f>+'VALORES CIF Y FOB'!AF164</f>
        <v>0</v>
      </c>
      <c r="AG165" s="196"/>
      <c r="AH165" s="198">
        <f t="shared" si="28"/>
        <v>1.06451132</v>
      </c>
      <c r="AI165" s="198">
        <f t="shared" si="29"/>
        <v>602.91999999999996</v>
      </c>
      <c r="AJ165" s="198">
        <f t="shared" si="30"/>
        <v>641.81516505439993</v>
      </c>
      <c r="AK165" s="199"/>
      <c r="AL165" s="200">
        <v>1</v>
      </c>
      <c r="AM165" s="281" t="str">
        <f>+IF(OR(P165="IMPORTABLE",P165="AMBOS"),((1/((1+AA165+Z165)*(1+W165+X165)))*(('VALORES CIF Y FOB'!BC164/AI165))),"-")</f>
        <v>-</v>
      </c>
      <c r="AN165" s="281">
        <f t="shared" si="31"/>
        <v>0</v>
      </c>
      <c r="AO165" s="281">
        <v>1</v>
      </c>
      <c r="AP165" s="281">
        <f>+IF(OR(P165="EXPORTABLE",P165="AMBOS"),(1/((1-Y165-Z165)))*(('VALORES CIF Y FOB'!BI164/AI165)),"-")</f>
        <v>1.06451132</v>
      </c>
      <c r="AQ165" s="281">
        <f t="shared" si="32"/>
        <v>0</v>
      </c>
      <c r="AR165" s="281">
        <v>1</v>
      </c>
      <c r="AS165" s="281" t="str">
        <f>+IF(OR(P165="IMPORTABLE",P165="AMBOS"),(1/((1+AC165)*(1+AA165+Z165)*(1+W165+X165)))*('VALORES CIF Y FOB'!BF164/AI165)*(1),"-")</f>
        <v>-</v>
      </c>
      <c r="AT165" s="281"/>
      <c r="AU165" s="281">
        <v>1</v>
      </c>
      <c r="AV165" s="281">
        <f>+IF(OR(P165="EXPORTABLE",P165="AMBOS"),(1/((1-AD165)*(1-Y165-Z165)))*('VALORES CIF Y FOB'!BL164/AI165)*(1),"-")</f>
        <v>1.06451132</v>
      </c>
      <c r="AW165" s="201"/>
      <c r="AX165" s="201">
        <v>1</v>
      </c>
      <c r="AY165" s="201" t="str">
        <f t="shared" si="38"/>
        <v>-</v>
      </c>
      <c r="AZ165" s="202">
        <f t="shared" si="33"/>
        <v>0</v>
      </c>
      <c r="BA165" s="203">
        <v>1</v>
      </c>
      <c r="BB165" s="282" t="str">
        <f>+IF(OR(P165="IMPORTABLE",P165="AMBOS"),(1/((1+AC165)*(1+AA165+Z165)*(1+W165+X165)))*(('VALORES CIF Y FOB'!AM164/AI165)),"-")</f>
        <v>-</v>
      </c>
      <c r="BC165" s="282" t="str">
        <f t="shared" si="34"/>
        <v>-</v>
      </c>
      <c r="BD165" s="282"/>
      <c r="BE165" s="282">
        <v>1</v>
      </c>
      <c r="BF165" s="282">
        <f>+IF(OR(P165="EXPORTABLE",P165="AMBOS"),(1/((1-AD165)*(1-Y165-Z165)))*(('VALORES CIF Y FOB'!AU164/AI165)),"-")</f>
        <v>1.06451132</v>
      </c>
      <c r="BG165" s="282">
        <f t="shared" si="35"/>
        <v>1</v>
      </c>
      <c r="BH165" s="282"/>
      <c r="BI165" s="282">
        <v>1</v>
      </c>
      <c r="BJ165" s="282" t="str">
        <f>+IF(OR(P165="IMPORTABLE",P165="AMBOS"),(1/((1+AC165)*(1+AA165+Z165)*(1+W165+X165)))*('VALORES CIF Y FOB'!AQ164/AI165),"-")</f>
        <v>-</v>
      </c>
      <c r="BK165" s="282" t="str">
        <f t="shared" si="36"/>
        <v>-</v>
      </c>
      <c r="BL165" s="282"/>
      <c r="BM165" s="282">
        <v>1</v>
      </c>
      <c r="BN165" s="282">
        <f>+IF(OR(P165="EXPORTABLE",P165="AMBOS"),(1/((1-AD165)*(1-Y165-Z165)))*('VALORES CIF Y FOB'!AY164/AI165),"-")</f>
        <v>1.06451132</v>
      </c>
      <c r="BO165" s="203">
        <f t="shared" si="37"/>
        <v>1</v>
      </c>
      <c r="BP165" s="204"/>
      <c r="BQ165" s="205">
        <v>1</v>
      </c>
      <c r="BR165" s="285" t="str">
        <f t="shared" si="27"/>
        <v>-</v>
      </c>
      <c r="BS165" s="109"/>
    </row>
    <row r="166" spans="1:71" ht="18" x14ac:dyDescent="0.2">
      <c r="A166" s="188" t="str">
        <f>+'VALORES CIF Y FOB'!A165</f>
        <v>Servicios de publicidad, provisión de espacios de publicidad y estudios de mercado</v>
      </c>
      <c r="B166" s="189" t="str">
        <f>+'VALORES CIF Y FOB'!B165</f>
        <v>NP160</v>
      </c>
      <c r="C166" s="190"/>
      <c r="D166" s="191">
        <f>+'VALORES CIF Y FOB'!D165</f>
        <v>17593.036787034802</v>
      </c>
      <c r="E166" s="192">
        <f>+'VALORES CIF Y FOB'!E165</f>
        <v>5.2013431035557202E-2</v>
      </c>
      <c r="F166" s="192">
        <f>+'VALORES CIF Y FOB'!F165</f>
        <v>5.2013431035557202E-2</v>
      </c>
      <c r="G166" s="192">
        <f>+'VALORES CIF Y FOB'!G165</f>
        <v>2.2442983175866289E-3</v>
      </c>
      <c r="H166" s="192">
        <f>+'VALORES CIF Y FOB'!H165</f>
        <v>2.3674368298680065E-3</v>
      </c>
      <c r="I166" s="192">
        <f>+'VALORES CIF Y FOB'!I165</f>
        <v>-4.9769132717970579E-2</v>
      </c>
      <c r="J166" s="191" t="str">
        <f>+'VALORES CIF Y FOB'!J165</f>
        <v>AMBOS</v>
      </c>
      <c r="K166" s="191" t="str">
        <f>+'VALORES CIF Y FOB'!K165</f>
        <v>No transable</v>
      </c>
      <c r="L166" s="191">
        <f>+'VALORES CIF Y FOB'!L165</f>
        <v>1</v>
      </c>
      <c r="M166" s="191" t="str">
        <f>+'VALORES CIF Y FOB'!M165</f>
        <v>Transable</v>
      </c>
      <c r="N166" s="191">
        <f>+'VALORES CIF Y FOB'!N165</f>
        <v>0</v>
      </c>
      <c r="O166" s="193" t="str">
        <f>+'VALORES CIF Y FOB'!O165</f>
        <v>Transable</v>
      </c>
      <c r="P166" s="194" t="str">
        <f>+'VALORES CIF Y FOB'!P165</f>
        <v>AMBOS</v>
      </c>
      <c r="Q166" s="194">
        <f>+'VALORES CIF Y FOB'!Q165</f>
        <v>0</v>
      </c>
      <c r="R166" s="195">
        <f>+'VALORES CIF Y FOB'!R165</f>
        <v>0</v>
      </c>
      <c r="S166" s="195">
        <f>+'VALORES CIF Y FOB'!S165</f>
        <v>0</v>
      </c>
      <c r="T166" s="195">
        <f>+'VALORES CIF Y FOB'!T165</f>
        <v>0</v>
      </c>
      <c r="U166" s="195">
        <f>+'VALORES CIF Y FOB'!U165</f>
        <v>0</v>
      </c>
      <c r="V166" s="196"/>
      <c r="W166" s="197">
        <f>+'VALORES CIF Y FOB'!W165</f>
        <v>0</v>
      </c>
      <c r="X166" s="197">
        <f>+'VALORES CIF Y FOB'!X165</f>
        <v>7.0920668170725717E-2</v>
      </c>
      <c r="Y166" s="197">
        <f>+'VALORES CIF Y FOB'!Y165</f>
        <v>0</v>
      </c>
      <c r="Z166" s="197">
        <f>+'VALORES CIF Y FOB'!Z165</f>
        <v>0</v>
      </c>
      <c r="AA166" s="197">
        <f>+'VALORES CIF Y FOB'!AA165</f>
        <v>0</v>
      </c>
      <c r="AB166" s="195"/>
      <c r="AC166" s="197">
        <f>+'VALORES CIF Y FOB'!AC165</f>
        <v>0</v>
      </c>
      <c r="AD166" s="197">
        <f>+'VALORES CIF Y FOB'!AD165</f>
        <v>0</v>
      </c>
      <c r="AE166" s="197">
        <f>+'VALORES CIF Y FOB'!AE165</f>
        <v>0</v>
      </c>
      <c r="AF166" s="197">
        <f>+'VALORES CIF Y FOB'!AF165</f>
        <v>0</v>
      </c>
      <c r="AG166" s="196"/>
      <c r="AH166" s="198">
        <f t="shared" si="28"/>
        <v>1.06451132</v>
      </c>
      <c r="AI166" s="198">
        <f t="shared" si="29"/>
        <v>602.91999999999996</v>
      </c>
      <c r="AJ166" s="198">
        <f t="shared" si="30"/>
        <v>641.81516505439993</v>
      </c>
      <c r="AK166" s="199"/>
      <c r="AL166" s="200">
        <v>1</v>
      </c>
      <c r="AM166" s="281">
        <f>+IF(OR(P166="IMPORTABLE",P166="AMBOS"),((1/((1+AA166+Z166)*(1+W166+X166)))*(('VALORES CIF Y FOB'!BC165/AI166))),"-")</f>
        <v>0.99401510460931375</v>
      </c>
      <c r="AN166" s="281">
        <f t="shared" si="31"/>
        <v>0</v>
      </c>
      <c r="AO166" s="281">
        <v>1</v>
      </c>
      <c r="AP166" s="281">
        <f>+IF(OR(P166="EXPORTABLE",P166="AMBOS"),(1/((1-Y166-Z166)))*(('VALORES CIF Y FOB'!BI165/AI166)),"-")</f>
        <v>1.06451132</v>
      </c>
      <c r="AQ166" s="281">
        <f t="shared" si="32"/>
        <v>0</v>
      </c>
      <c r="AR166" s="281">
        <v>1</v>
      </c>
      <c r="AS166" s="281">
        <f>+IF(OR(P166="IMPORTABLE",P166="AMBOS"),(1/((1+AC166)*(1+AA166+Z166)*(1+W166+X166)))*('VALORES CIF Y FOB'!BF165/AI166)*(1),"-")</f>
        <v>0.99401510460931375</v>
      </c>
      <c r="AT166" s="281"/>
      <c r="AU166" s="281">
        <v>1</v>
      </c>
      <c r="AV166" s="281">
        <f>+IF(OR(P166="EXPORTABLE",P166="AMBOS"),(1/((1-AD166)*(1-Y166-Z166)))*('VALORES CIF Y FOB'!BL165/AI166)*(1),"-")</f>
        <v>1.06451132</v>
      </c>
      <c r="AW166" s="201"/>
      <c r="AX166" s="201">
        <v>1</v>
      </c>
      <c r="AY166" s="201" t="str">
        <f t="shared" si="38"/>
        <v>-</v>
      </c>
      <c r="AZ166" s="202">
        <f t="shared" si="33"/>
        <v>0</v>
      </c>
      <c r="BA166" s="203">
        <v>1</v>
      </c>
      <c r="BB166" s="282">
        <f>+IF(OR(P166="IMPORTABLE",P166="AMBOS"),(1/((1+AC166)*(1+AA166+Z166)*(1+W166+X166)))*(('VALORES CIF Y FOB'!AM165/AI166)),"-")</f>
        <v>0.99401510460931375</v>
      </c>
      <c r="BC166" s="282">
        <f t="shared" si="34"/>
        <v>0.9337759833397673</v>
      </c>
      <c r="BD166" s="282"/>
      <c r="BE166" s="282">
        <v>1</v>
      </c>
      <c r="BF166" s="282">
        <f>+IF(OR(P166="EXPORTABLE",P166="AMBOS"),(1/((1-AD166)*(1-Y166-Z166)))*(('VALORES CIF Y FOB'!AU165/AI166)),"-")</f>
        <v>1.06451132</v>
      </c>
      <c r="BG166" s="282">
        <f t="shared" si="35"/>
        <v>1</v>
      </c>
      <c r="BH166" s="282"/>
      <c r="BI166" s="282">
        <v>1</v>
      </c>
      <c r="BJ166" s="282">
        <f>+IF(OR(P166="IMPORTABLE",P166="AMBOS"),(1/((1+AC166)*(1+AA166+Z166)*(1+W166+X166)))*('VALORES CIF Y FOB'!AQ165/AI166),"-")</f>
        <v>0.99401510460931375</v>
      </c>
      <c r="BK166" s="282">
        <f t="shared" si="36"/>
        <v>0.9337759833397673</v>
      </c>
      <c r="BL166" s="282"/>
      <c r="BM166" s="282">
        <v>1</v>
      </c>
      <c r="BN166" s="282">
        <f>+IF(OR(P166="EXPORTABLE",P166="AMBOS"),(1/((1-AD166)*(1-Y166-Z166)))*('VALORES CIF Y FOB'!AY165/AI166),"-")</f>
        <v>1.06451132</v>
      </c>
      <c r="BO166" s="203">
        <f t="shared" si="37"/>
        <v>1</v>
      </c>
      <c r="BP166" s="204"/>
      <c r="BQ166" s="205">
        <v>1</v>
      </c>
      <c r="BR166" s="285" t="str">
        <f t="shared" si="27"/>
        <v>-</v>
      </c>
      <c r="BS166" s="109"/>
    </row>
    <row r="167" spans="1:71" ht="18" x14ac:dyDescent="0.2">
      <c r="A167" s="188" t="str">
        <f>+'VALORES CIF Y FOB'!A166</f>
        <v>Otros servicios profesionales, científicos y técnicos</v>
      </c>
      <c r="B167" s="189" t="str">
        <f>+'VALORES CIF Y FOB'!B166</f>
        <v>NP161</v>
      </c>
      <c r="C167" s="190"/>
      <c r="D167" s="191">
        <f>+'VALORES CIF Y FOB'!D166</f>
        <v>-40133.8893942</v>
      </c>
      <c r="E167" s="192">
        <f>+'VALORES CIF Y FOB'!E166</f>
        <v>0.15226405410567789</v>
      </c>
      <c r="F167" s="192">
        <f>+'VALORES CIF Y FOB'!F166</f>
        <v>0.14766277778247242</v>
      </c>
      <c r="G167" s="192">
        <f>+'VALORES CIF Y FOB'!G166</f>
        <v>0.30106429122410061</v>
      </c>
      <c r="H167" s="192">
        <f>+'VALORES CIF Y FOB'!H166</f>
        <v>0.35513923018386551</v>
      </c>
      <c r="I167" s="192">
        <f>+'VALORES CIF Y FOB'!I166</f>
        <v>0.14880023711842272</v>
      </c>
      <c r="J167" s="191" t="str">
        <f>+'VALORES CIF Y FOB'!J166</f>
        <v>EXPORTABLE</v>
      </c>
      <c r="K167" s="191" t="str">
        <f>+'VALORES CIF Y FOB'!K166</f>
        <v>Transable</v>
      </c>
      <c r="L167" s="191">
        <f>+'VALORES CIF Y FOB'!L166</f>
        <v>0</v>
      </c>
      <c r="M167" s="191" t="str">
        <f>+'VALORES CIF Y FOB'!M166</f>
        <v>Transable</v>
      </c>
      <c r="N167" s="191">
        <f>+'VALORES CIF Y FOB'!N166</f>
        <v>0</v>
      </c>
      <c r="O167" s="193" t="str">
        <f>+'VALORES CIF Y FOB'!O166</f>
        <v>Transable</v>
      </c>
      <c r="P167" s="194" t="str">
        <f>+'VALORES CIF Y FOB'!P166</f>
        <v>EXPORTABLE</v>
      </c>
      <c r="Q167" s="194">
        <f>+'VALORES CIF Y FOB'!Q166</f>
        <v>0</v>
      </c>
      <c r="R167" s="195">
        <f>+'VALORES CIF Y FOB'!R166</f>
        <v>0</v>
      </c>
      <c r="S167" s="195">
        <f>+'VALORES CIF Y FOB'!S166</f>
        <v>0</v>
      </c>
      <c r="T167" s="195">
        <f>+'VALORES CIF Y FOB'!T166</f>
        <v>0</v>
      </c>
      <c r="U167" s="195">
        <f>+'VALORES CIF Y FOB'!U166</f>
        <v>0</v>
      </c>
      <c r="V167" s="196"/>
      <c r="W167" s="197">
        <f>+'VALORES CIF Y FOB'!W166</f>
        <v>0</v>
      </c>
      <c r="X167" s="197">
        <f>+'VALORES CIF Y FOB'!X166</f>
        <v>4.8791746319323966E-4</v>
      </c>
      <c r="Y167" s="197">
        <f>+'VALORES CIF Y FOB'!Y166</f>
        <v>0</v>
      </c>
      <c r="Z167" s="197">
        <f>+'VALORES CIF Y FOB'!Z166</f>
        <v>0</v>
      </c>
      <c r="AA167" s="197">
        <f>+'VALORES CIF Y FOB'!AA166</f>
        <v>0</v>
      </c>
      <c r="AB167" s="195"/>
      <c r="AC167" s="197">
        <f>+'VALORES CIF Y FOB'!AC166</f>
        <v>0</v>
      </c>
      <c r="AD167" s="197">
        <f>+'VALORES CIF Y FOB'!AD166</f>
        <v>0</v>
      </c>
      <c r="AE167" s="197">
        <f>+'VALORES CIF Y FOB'!AE166</f>
        <v>0</v>
      </c>
      <c r="AF167" s="197">
        <f>+'VALORES CIF Y FOB'!AF166</f>
        <v>0</v>
      </c>
      <c r="AG167" s="196"/>
      <c r="AH167" s="198">
        <f t="shared" si="28"/>
        <v>1.06451132</v>
      </c>
      <c r="AI167" s="198">
        <f t="shared" si="29"/>
        <v>602.91999999999996</v>
      </c>
      <c r="AJ167" s="198">
        <f t="shared" si="30"/>
        <v>641.81516505439993</v>
      </c>
      <c r="AK167" s="199"/>
      <c r="AL167" s="200">
        <v>1</v>
      </c>
      <c r="AM167" s="281" t="str">
        <f>+IF(OR(P167="IMPORTABLE",P167="AMBOS"),((1/((1+AA167+Z167)*(1+W167+X167)))*(('VALORES CIF Y FOB'!BC166/AI167))),"-")</f>
        <v>-</v>
      </c>
      <c r="AN167" s="281">
        <f t="shared" si="31"/>
        <v>0</v>
      </c>
      <c r="AO167" s="281">
        <v>1</v>
      </c>
      <c r="AP167" s="281">
        <f>+IF(OR(P167="EXPORTABLE",P167="AMBOS"),(1/((1-Y167-Z167)))*(('VALORES CIF Y FOB'!BI166/AI167)),"-")</f>
        <v>1.06451132</v>
      </c>
      <c r="AQ167" s="281">
        <f t="shared" si="32"/>
        <v>0</v>
      </c>
      <c r="AR167" s="281">
        <v>1</v>
      </c>
      <c r="AS167" s="281" t="str">
        <f>+IF(OR(P167="IMPORTABLE",P167="AMBOS"),(1/((1+AC167)*(1+AA167+Z167)*(1+W167+X167)))*('VALORES CIF Y FOB'!BF166/AI167)*(1),"-")</f>
        <v>-</v>
      </c>
      <c r="AT167" s="281"/>
      <c r="AU167" s="281">
        <v>1</v>
      </c>
      <c r="AV167" s="281">
        <f>+IF(OR(P167="EXPORTABLE",P167="AMBOS"),(1/((1-AD167)*(1-Y167-Z167)))*('VALORES CIF Y FOB'!BL166/AI167)*(1),"-")</f>
        <v>1.06451132</v>
      </c>
      <c r="AW167" s="201"/>
      <c r="AX167" s="201">
        <v>1</v>
      </c>
      <c r="AY167" s="201" t="str">
        <f t="shared" si="38"/>
        <v>-</v>
      </c>
      <c r="AZ167" s="202">
        <f t="shared" si="33"/>
        <v>0</v>
      </c>
      <c r="BA167" s="203">
        <v>1</v>
      </c>
      <c r="BB167" s="282" t="str">
        <f>+IF(OR(P167="IMPORTABLE",P167="AMBOS"),(1/((1+AC167)*(1+AA167+Z167)*(1+W167+X167)))*(('VALORES CIF Y FOB'!AM166/AI167)),"-")</f>
        <v>-</v>
      </c>
      <c r="BC167" s="282" t="str">
        <f t="shared" si="34"/>
        <v>-</v>
      </c>
      <c r="BD167" s="282"/>
      <c r="BE167" s="282">
        <v>1</v>
      </c>
      <c r="BF167" s="282">
        <f>+IF(OR(P167="EXPORTABLE",P167="AMBOS"),(1/((1-AD167)*(1-Y167-Z167)))*(('VALORES CIF Y FOB'!AU166/AI167)),"-")</f>
        <v>1.06451132</v>
      </c>
      <c r="BG167" s="282">
        <f t="shared" si="35"/>
        <v>1</v>
      </c>
      <c r="BH167" s="282"/>
      <c r="BI167" s="282">
        <v>1</v>
      </c>
      <c r="BJ167" s="282" t="str">
        <f>+IF(OR(P167="IMPORTABLE",P167="AMBOS"),(1/((1+AC167)*(1+AA167+Z167)*(1+W167+X167)))*('VALORES CIF Y FOB'!AQ166/AI167),"-")</f>
        <v>-</v>
      </c>
      <c r="BK167" s="282" t="str">
        <f t="shared" si="36"/>
        <v>-</v>
      </c>
      <c r="BL167" s="282"/>
      <c r="BM167" s="282">
        <v>1</v>
      </c>
      <c r="BN167" s="282">
        <f>+IF(OR(P167="EXPORTABLE",P167="AMBOS"),(1/((1-AD167)*(1-Y167-Z167)))*('VALORES CIF Y FOB'!AY166/AI167),"-")</f>
        <v>1.06451132</v>
      </c>
      <c r="BO167" s="203">
        <f t="shared" si="37"/>
        <v>1</v>
      </c>
      <c r="BP167" s="204"/>
      <c r="BQ167" s="205">
        <v>1</v>
      </c>
      <c r="BR167" s="285" t="str">
        <f t="shared" ref="BR167:BR189" si="39">IF(P167="No transable",1/((1+W167+X167+Z167)*(1+AE167)),"-")</f>
        <v>-</v>
      </c>
      <c r="BS167" s="109"/>
    </row>
    <row r="168" spans="1:71" ht="18" x14ac:dyDescent="0.2">
      <c r="A168" s="188" t="str">
        <f>+'VALORES CIF Y FOB'!A167</f>
        <v>Servicios veterinarios</v>
      </c>
      <c r="B168" s="189" t="str">
        <f>+'VALORES CIF Y FOB'!B167</f>
        <v>NP162</v>
      </c>
      <c r="C168" s="190"/>
      <c r="D168" s="191">
        <f>+'VALORES CIF Y FOB'!D167</f>
        <v>0</v>
      </c>
      <c r="E168" s="192">
        <f>+'VALORES CIF Y FOB'!E167</f>
        <v>0</v>
      </c>
      <c r="F168" s="192">
        <f>+'VALORES CIF Y FOB'!F167</f>
        <v>0</v>
      </c>
      <c r="G168" s="192">
        <f>+'VALORES CIF Y FOB'!G167</f>
        <v>0</v>
      </c>
      <c r="H168" s="192">
        <f>+'VALORES CIF Y FOB'!H167</f>
        <v>0</v>
      </c>
      <c r="I168" s="192">
        <f>+'VALORES CIF Y FOB'!I167</f>
        <v>0</v>
      </c>
      <c r="J168" s="191" t="str">
        <f>+'VALORES CIF Y FOB'!J167</f>
        <v>AMBOS</v>
      </c>
      <c r="K168" s="191" t="str">
        <f>+'VALORES CIF Y FOB'!K167</f>
        <v>No transable</v>
      </c>
      <c r="L168" s="191">
        <f>+'VALORES CIF Y FOB'!L167</f>
        <v>1</v>
      </c>
      <c r="M168" s="191" t="str">
        <f>+'VALORES CIF Y FOB'!M167</f>
        <v>Transable</v>
      </c>
      <c r="N168" s="191">
        <f>+'VALORES CIF Y FOB'!N167</f>
        <v>1</v>
      </c>
      <c r="O168" s="193" t="str">
        <f>+'VALORES CIF Y FOB'!O167</f>
        <v>No Transable</v>
      </c>
      <c r="P168" s="194" t="str">
        <f>+'VALORES CIF Y FOB'!P167</f>
        <v>No Transable</v>
      </c>
      <c r="Q168" s="194">
        <f>+'VALORES CIF Y FOB'!Q167</f>
        <v>1</v>
      </c>
      <c r="R168" s="195">
        <f>+'VALORES CIF Y FOB'!R167</f>
        <v>0</v>
      </c>
      <c r="S168" s="195">
        <f>+'VALORES CIF Y FOB'!S167</f>
        <v>0</v>
      </c>
      <c r="T168" s="195">
        <f>+'VALORES CIF Y FOB'!T167</f>
        <v>0</v>
      </c>
      <c r="U168" s="195">
        <f>+'VALORES CIF Y FOB'!U167</f>
        <v>0</v>
      </c>
      <c r="V168" s="196"/>
      <c r="W168" s="197">
        <f>+'VALORES CIF Y FOB'!W167</f>
        <v>0</v>
      </c>
      <c r="X168" s="197">
        <f>+'VALORES CIF Y FOB'!X167</f>
        <v>0</v>
      </c>
      <c r="Y168" s="197">
        <f>+'VALORES CIF Y FOB'!Y167</f>
        <v>0</v>
      </c>
      <c r="Z168" s="197">
        <f>+'VALORES CIF Y FOB'!Z167</f>
        <v>0</v>
      </c>
      <c r="AA168" s="197">
        <f>+'VALORES CIF Y FOB'!AA167</f>
        <v>0</v>
      </c>
      <c r="AB168" s="195"/>
      <c r="AC168" s="197">
        <f>+'VALORES CIF Y FOB'!AC167</f>
        <v>0</v>
      </c>
      <c r="AD168" s="197">
        <f>+'VALORES CIF Y FOB'!AD167</f>
        <v>0</v>
      </c>
      <c r="AE168" s="197">
        <f>+'VALORES CIF Y FOB'!AE167</f>
        <v>0</v>
      </c>
      <c r="AF168" s="197">
        <f>+'VALORES CIF Y FOB'!AF167</f>
        <v>0</v>
      </c>
      <c r="AG168" s="196"/>
      <c r="AH168" s="198">
        <f t="shared" si="28"/>
        <v>1.06451132</v>
      </c>
      <c r="AI168" s="198">
        <f t="shared" si="29"/>
        <v>602.91999999999996</v>
      </c>
      <c r="AJ168" s="198">
        <f t="shared" si="30"/>
        <v>641.81516505439993</v>
      </c>
      <c r="AK168" s="199"/>
      <c r="AL168" s="200">
        <v>1</v>
      </c>
      <c r="AM168" s="281" t="str">
        <f>+IF(OR(P168="IMPORTABLE",P168="AMBOS"),((1/((1+AA168+Z168)*(1+W168+X168)))*(('VALORES CIF Y FOB'!BC167/AI168))),"-")</f>
        <v>-</v>
      </c>
      <c r="AN168" s="281">
        <f t="shared" si="31"/>
        <v>0</v>
      </c>
      <c r="AO168" s="281">
        <v>1</v>
      </c>
      <c r="AP168" s="281" t="str">
        <f>+IF(OR(P168="EXPORTABLE",P168="AMBOS"),(1/((1-Y168-Z168)))*(('VALORES CIF Y FOB'!BI167/AI168)),"-")</f>
        <v>-</v>
      </c>
      <c r="AQ168" s="281">
        <f t="shared" si="32"/>
        <v>0</v>
      </c>
      <c r="AR168" s="281">
        <v>1</v>
      </c>
      <c r="AS168" s="281" t="str">
        <f>+IF(OR(P168="IMPORTABLE",P168="AMBOS"),(1/((1+AC168)*(1+AA168+Z168)*(1+W168+X168)))*('VALORES CIF Y FOB'!BF167/AI168)*(1),"-")</f>
        <v>-</v>
      </c>
      <c r="AT168" s="281"/>
      <c r="AU168" s="281">
        <v>1</v>
      </c>
      <c r="AV168" s="281" t="str">
        <f>+IF(OR(P168="EXPORTABLE",P168="AMBOS"),(1/((1-AD168)*(1-Y168-Z168)))*('VALORES CIF Y FOB'!BL167/AI168)*(1),"-")</f>
        <v>-</v>
      </c>
      <c r="AW168" s="201"/>
      <c r="AX168" s="201">
        <v>1</v>
      </c>
      <c r="AY168" s="201">
        <f t="shared" si="38"/>
        <v>1</v>
      </c>
      <c r="AZ168" s="202">
        <f t="shared" si="33"/>
        <v>1</v>
      </c>
      <c r="BA168" s="203">
        <v>1</v>
      </c>
      <c r="BB168" s="282" t="str">
        <f>+IF(OR(P168="IMPORTABLE",P168="AMBOS"),(1/((1+AC168)*(1+AA168+Z168)*(1+W168+X168)))*(('VALORES CIF Y FOB'!AM167/AI168)),"-")</f>
        <v>-</v>
      </c>
      <c r="BC168" s="282" t="str">
        <f t="shared" si="34"/>
        <v>-</v>
      </c>
      <c r="BD168" s="282"/>
      <c r="BE168" s="282">
        <v>1</v>
      </c>
      <c r="BF168" s="282" t="str">
        <f>+IF(OR(P168="EXPORTABLE",P168="AMBOS"),(1/((1-AD168)*(1-Y168-Z168)))*(('VALORES CIF Y FOB'!AU167/AI168)),"-")</f>
        <v>-</v>
      </c>
      <c r="BG168" s="282" t="str">
        <f t="shared" si="35"/>
        <v>-</v>
      </c>
      <c r="BH168" s="282"/>
      <c r="BI168" s="282">
        <v>1</v>
      </c>
      <c r="BJ168" s="282" t="str">
        <f>+IF(OR(P168="IMPORTABLE",P168="AMBOS"),(1/((1+AC168)*(1+AA168+Z168)*(1+W168+X168)))*('VALORES CIF Y FOB'!AQ167/AI168),"-")</f>
        <v>-</v>
      </c>
      <c r="BK168" s="282" t="str">
        <f t="shared" si="36"/>
        <v>-</v>
      </c>
      <c r="BL168" s="282"/>
      <c r="BM168" s="282">
        <v>1</v>
      </c>
      <c r="BN168" s="282" t="str">
        <f>+IF(OR(P168="EXPORTABLE",P168="AMBOS"),(1/((1-AD168)*(1-Y168-Z168)))*('VALORES CIF Y FOB'!AY167/AI168),"-")</f>
        <v>-</v>
      </c>
      <c r="BO168" s="203" t="str">
        <f t="shared" si="37"/>
        <v>-</v>
      </c>
      <c r="BP168" s="204"/>
      <c r="BQ168" s="205">
        <v>1</v>
      </c>
      <c r="BR168" s="285">
        <f t="shared" si="39"/>
        <v>1</v>
      </c>
      <c r="BS168" s="109"/>
    </row>
    <row r="169" spans="1:71" ht="18" x14ac:dyDescent="0.2">
      <c r="A169" s="188" t="str">
        <f>+'VALORES CIF Y FOB'!A168</f>
        <v>Servicios de alquiler de automotores, maquinaria y equipo</v>
      </c>
      <c r="B169" s="189" t="str">
        <f>+'VALORES CIF Y FOB'!B168</f>
        <v>NP163</v>
      </c>
      <c r="C169" s="190"/>
      <c r="D169" s="191">
        <f>+'VALORES CIF Y FOB'!D168</f>
        <v>-44909.793084960344</v>
      </c>
      <c r="E169" s="192">
        <f>+'VALORES CIF Y FOB'!E168</f>
        <v>5.2947862025461159E-2</v>
      </c>
      <c r="F169" s="192">
        <f>+'VALORES CIF Y FOB'!F168</f>
        <v>5.0594638010428461E-2</v>
      </c>
      <c r="G169" s="192">
        <f>+'VALORES CIF Y FOB'!G168</f>
        <v>0.15682891914146382</v>
      </c>
      <c r="H169" s="192">
        <f>+'VALORES CIF Y FOB'!H168</f>
        <v>0.16559692212603411</v>
      </c>
      <c r="I169" s="192">
        <f>+'VALORES CIF Y FOB'!I168</f>
        <v>0.10388105711600266</v>
      </c>
      <c r="J169" s="191" t="str">
        <f>+'VALORES CIF Y FOB'!J168</f>
        <v>EXPORTABLE</v>
      </c>
      <c r="K169" s="191" t="str">
        <f>+'VALORES CIF Y FOB'!K168</f>
        <v>No transable</v>
      </c>
      <c r="L169" s="191">
        <f>+'VALORES CIF Y FOB'!L168</f>
        <v>1</v>
      </c>
      <c r="M169" s="191" t="str">
        <f>+'VALORES CIF Y FOB'!M168</f>
        <v>Transable</v>
      </c>
      <c r="N169" s="191">
        <f>+'VALORES CIF Y FOB'!N168</f>
        <v>0</v>
      </c>
      <c r="O169" s="193" t="str">
        <f>+'VALORES CIF Y FOB'!O168</f>
        <v>Transable</v>
      </c>
      <c r="P169" s="194" t="str">
        <f>+'VALORES CIF Y FOB'!P168</f>
        <v>EXPORTABLE</v>
      </c>
      <c r="Q169" s="194">
        <f>+'VALORES CIF Y FOB'!Q168</f>
        <v>0</v>
      </c>
      <c r="R169" s="195">
        <f>+'VALORES CIF Y FOB'!R168</f>
        <v>0</v>
      </c>
      <c r="S169" s="195">
        <f>+'VALORES CIF Y FOB'!S168</f>
        <v>0</v>
      </c>
      <c r="T169" s="195">
        <f>+'VALORES CIF Y FOB'!T168</f>
        <v>0</v>
      </c>
      <c r="U169" s="195">
        <f>+'VALORES CIF Y FOB'!U168</f>
        <v>0</v>
      </c>
      <c r="V169" s="196"/>
      <c r="W169" s="197">
        <f>+'VALORES CIF Y FOB'!W168</f>
        <v>0</v>
      </c>
      <c r="X169" s="197">
        <f>+'VALORES CIF Y FOB'!X168</f>
        <v>0</v>
      </c>
      <c r="Y169" s="197">
        <f>+'VALORES CIF Y FOB'!Y168</f>
        <v>0</v>
      </c>
      <c r="Z169" s="197">
        <f>+'VALORES CIF Y FOB'!Z168</f>
        <v>0</v>
      </c>
      <c r="AA169" s="197">
        <f>+'VALORES CIF Y FOB'!AA168</f>
        <v>0</v>
      </c>
      <c r="AB169" s="195"/>
      <c r="AC169" s="197">
        <f>+'VALORES CIF Y FOB'!AC168</f>
        <v>0</v>
      </c>
      <c r="AD169" s="197">
        <f>+'VALORES CIF Y FOB'!AD168</f>
        <v>0</v>
      </c>
      <c r="AE169" s="197">
        <f>+'VALORES CIF Y FOB'!AE168</f>
        <v>0</v>
      </c>
      <c r="AF169" s="197">
        <f>+'VALORES CIF Y FOB'!AF168</f>
        <v>0</v>
      </c>
      <c r="AG169" s="196"/>
      <c r="AH169" s="198">
        <f t="shared" si="28"/>
        <v>1.06451132</v>
      </c>
      <c r="AI169" s="198">
        <f t="shared" si="29"/>
        <v>602.91999999999996</v>
      </c>
      <c r="AJ169" s="198">
        <f t="shared" si="30"/>
        <v>641.81516505439993</v>
      </c>
      <c r="AK169" s="199"/>
      <c r="AL169" s="200">
        <v>1</v>
      </c>
      <c r="AM169" s="281" t="str">
        <f>+IF(OR(P169="IMPORTABLE",P169="AMBOS"),((1/((1+AA169+Z169)*(1+W169+X169)))*(('VALORES CIF Y FOB'!BC168/AI169))),"-")</f>
        <v>-</v>
      </c>
      <c r="AN169" s="281">
        <f t="shared" si="31"/>
        <v>0</v>
      </c>
      <c r="AO169" s="281">
        <v>1</v>
      </c>
      <c r="AP169" s="281">
        <f>+IF(OR(P169="EXPORTABLE",P169="AMBOS"),(1/((1-Y169-Z169)))*(('VALORES CIF Y FOB'!BI168/AI169)),"-")</f>
        <v>1.06451132</v>
      </c>
      <c r="AQ169" s="281">
        <f t="shared" si="32"/>
        <v>0</v>
      </c>
      <c r="AR169" s="281">
        <v>1</v>
      </c>
      <c r="AS169" s="281" t="str">
        <f>+IF(OR(P169="IMPORTABLE",P169="AMBOS"),(1/((1+AC169)*(1+AA169+Z169)*(1+W169+X169)))*('VALORES CIF Y FOB'!BF168/AI169)*(1),"-")</f>
        <v>-</v>
      </c>
      <c r="AT169" s="281"/>
      <c r="AU169" s="281">
        <v>1</v>
      </c>
      <c r="AV169" s="281">
        <f>+IF(OR(P169="EXPORTABLE",P169="AMBOS"),(1/((1-AD169)*(1-Y169-Z169)))*('VALORES CIF Y FOB'!BL168/AI169)*(1),"-")</f>
        <v>1.06451132</v>
      </c>
      <c r="AW169" s="201"/>
      <c r="AX169" s="201">
        <v>1</v>
      </c>
      <c r="AY169" s="201" t="str">
        <f t="shared" si="38"/>
        <v>-</v>
      </c>
      <c r="AZ169" s="202">
        <f t="shared" si="33"/>
        <v>0</v>
      </c>
      <c r="BA169" s="203">
        <v>1</v>
      </c>
      <c r="BB169" s="282" t="str">
        <f>+IF(OR(P169="IMPORTABLE",P169="AMBOS"),(1/((1+AC169)*(1+AA169+Z169)*(1+W169+X169)))*(('VALORES CIF Y FOB'!AM168/AI169)),"-")</f>
        <v>-</v>
      </c>
      <c r="BC169" s="282" t="str">
        <f t="shared" si="34"/>
        <v>-</v>
      </c>
      <c r="BD169" s="282"/>
      <c r="BE169" s="282">
        <v>1</v>
      </c>
      <c r="BF169" s="282">
        <f>+IF(OR(P169="EXPORTABLE",P169="AMBOS"),(1/((1-AD169)*(1-Y169-Z169)))*(('VALORES CIF Y FOB'!AU168/AI169)),"-")</f>
        <v>1.06451132</v>
      </c>
      <c r="BG169" s="282">
        <f t="shared" si="35"/>
        <v>1</v>
      </c>
      <c r="BH169" s="282"/>
      <c r="BI169" s="282">
        <v>1</v>
      </c>
      <c r="BJ169" s="282" t="str">
        <f>+IF(OR(P169="IMPORTABLE",P169="AMBOS"),(1/((1+AC169)*(1+AA169+Z169)*(1+W169+X169)))*('VALORES CIF Y FOB'!AQ168/AI169),"-")</f>
        <v>-</v>
      </c>
      <c r="BK169" s="282" t="str">
        <f t="shared" si="36"/>
        <v>-</v>
      </c>
      <c r="BL169" s="282"/>
      <c r="BM169" s="282">
        <v>1</v>
      </c>
      <c r="BN169" s="282">
        <f>+IF(OR(P169="EXPORTABLE",P169="AMBOS"),(1/((1-AD169)*(1-Y169-Z169)))*('VALORES CIF Y FOB'!AY168/AI169),"-")</f>
        <v>1.06451132</v>
      </c>
      <c r="BO169" s="203">
        <f t="shared" si="37"/>
        <v>1</v>
      </c>
      <c r="BP169" s="204"/>
      <c r="BQ169" s="205">
        <v>1</v>
      </c>
      <c r="BR169" s="285" t="str">
        <f t="shared" si="39"/>
        <v>-</v>
      </c>
      <c r="BS169" s="109"/>
    </row>
    <row r="170" spans="1:71" ht="18" x14ac:dyDescent="0.2">
      <c r="A170" s="188" t="str">
        <f>+'VALORES CIF Y FOB'!A169</f>
        <v>Alquiler y arrendamiento de licencias, derechos de autor, patentes y franquicias</v>
      </c>
      <c r="B170" s="189" t="str">
        <f>+'VALORES CIF Y FOB'!B169</f>
        <v>NP164</v>
      </c>
      <c r="C170" s="190"/>
      <c r="D170" s="191">
        <f>+'VALORES CIF Y FOB'!D169</f>
        <v>30385.765582499997</v>
      </c>
      <c r="E170" s="192">
        <f>+'VALORES CIF Y FOB'!E169</f>
        <v>0.36167678313250379</v>
      </c>
      <c r="F170" s="192">
        <f>+'VALORES CIF Y FOB'!F169</f>
        <v>0.36167678313250379</v>
      </c>
      <c r="G170" s="192">
        <f>+'VALORES CIF Y FOB'!G169</f>
        <v>0</v>
      </c>
      <c r="H170" s="192">
        <f>+'VALORES CIF Y FOB'!H169</f>
        <v>0</v>
      </c>
      <c r="I170" s="192">
        <f>+'VALORES CIF Y FOB'!I169</f>
        <v>-0.36167678313250379</v>
      </c>
      <c r="J170" s="191" t="str">
        <f>+'VALORES CIF Y FOB'!J169</f>
        <v>IMPORTABLE</v>
      </c>
      <c r="K170" s="191" t="str">
        <f>+'VALORES CIF Y FOB'!K169</f>
        <v>No transable</v>
      </c>
      <c r="L170" s="191">
        <f>+'VALORES CIF Y FOB'!L169</f>
        <v>1</v>
      </c>
      <c r="M170" s="191" t="str">
        <f>+'VALORES CIF Y FOB'!M169</f>
        <v>Transable</v>
      </c>
      <c r="N170" s="191">
        <f>+'VALORES CIF Y FOB'!N169</f>
        <v>0</v>
      </c>
      <c r="O170" s="193" t="str">
        <f>+'VALORES CIF Y FOB'!O169</f>
        <v>Transable</v>
      </c>
      <c r="P170" s="194" t="str">
        <f>+'VALORES CIF Y FOB'!P169</f>
        <v>IMPORTABLE</v>
      </c>
      <c r="Q170" s="194">
        <f>+'VALORES CIF Y FOB'!Q169</f>
        <v>0</v>
      </c>
      <c r="R170" s="195">
        <f>+'VALORES CIF Y FOB'!R169</f>
        <v>0</v>
      </c>
      <c r="S170" s="195">
        <f>+'VALORES CIF Y FOB'!S169</f>
        <v>0</v>
      </c>
      <c r="T170" s="195">
        <f>+'VALORES CIF Y FOB'!T169</f>
        <v>0</v>
      </c>
      <c r="U170" s="195">
        <f>+'VALORES CIF Y FOB'!U169</f>
        <v>0</v>
      </c>
      <c r="V170" s="196"/>
      <c r="W170" s="197">
        <f>+'VALORES CIF Y FOB'!W169</f>
        <v>0</v>
      </c>
      <c r="X170" s="197">
        <f>+'VALORES CIF Y FOB'!X169</f>
        <v>0</v>
      </c>
      <c r="Y170" s="197">
        <f>+'VALORES CIF Y FOB'!Y169</f>
        <v>0</v>
      </c>
      <c r="Z170" s="197">
        <f>+'VALORES CIF Y FOB'!Z169</f>
        <v>0</v>
      </c>
      <c r="AA170" s="197">
        <f>+'VALORES CIF Y FOB'!AA169</f>
        <v>0</v>
      </c>
      <c r="AB170" s="195"/>
      <c r="AC170" s="197">
        <f>+'VALORES CIF Y FOB'!AC169</f>
        <v>0</v>
      </c>
      <c r="AD170" s="197">
        <f>+'VALORES CIF Y FOB'!AD169</f>
        <v>0</v>
      </c>
      <c r="AE170" s="197">
        <f>+'VALORES CIF Y FOB'!AE169</f>
        <v>0</v>
      </c>
      <c r="AF170" s="197">
        <f>+'VALORES CIF Y FOB'!AF169</f>
        <v>0</v>
      </c>
      <c r="AG170" s="196"/>
      <c r="AH170" s="198">
        <f t="shared" si="28"/>
        <v>1.06451132</v>
      </c>
      <c r="AI170" s="198">
        <f t="shared" si="29"/>
        <v>602.91999999999996</v>
      </c>
      <c r="AJ170" s="198">
        <f t="shared" si="30"/>
        <v>641.81516505439993</v>
      </c>
      <c r="AK170" s="199"/>
      <c r="AL170" s="200">
        <v>1</v>
      </c>
      <c r="AM170" s="281">
        <f>+IF(OR(P170="IMPORTABLE",P170="AMBOS"),((1/((1+AA170+Z170)*(1+W170+X170)))*(('VALORES CIF Y FOB'!BC169/AI170))),"-")</f>
        <v>1.06451132</v>
      </c>
      <c r="AN170" s="281">
        <f t="shared" si="31"/>
        <v>0</v>
      </c>
      <c r="AO170" s="281">
        <v>1</v>
      </c>
      <c r="AP170" s="281" t="str">
        <f>+IF(OR(P170="EXPORTABLE",P170="AMBOS"),(1/((1-Y170-Z170)))*(('VALORES CIF Y FOB'!BI169/AI170)),"-")</f>
        <v>-</v>
      </c>
      <c r="AQ170" s="281">
        <f t="shared" si="32"/>
        <v>0</v>
      </c>
      <c r="AR170" s="281">
        <v>1</v>
      </c>
      <c r="AS170" s="281">
        <f>+IF(OR(P170="IMPORTABLE",P170="AMBOS"),(1/((1+AC170)*(1+AA170+Z170)*(1+W170+X170)))*('VALORES CIF Y FOB'!BF169/AI170)*(1),"-")</f>
        <v>1.06451132</v>
      </c>
      <c r="AT170" s="281"/>
      <c r="AU170" s="281">
        <v>1</v>
      </c>
      <c r="AV170" s="281" t="str">
        <f>+IF(OR(P170="EXPORTABLE",P170="AMBOS"),(1/((1-AD170)*(1-Y170-Z170)))*('VALORES CIF Y FOB'!BL169/AI170)*(1),"-")</f>
        <v>-</v>
      </c>
      <c r="AW170" s="201"/>
      <c r="AX170" s="201">
        <v>1</v>
      </c>
      <c r="AY170" s="201" t="str">
        <f t="shared" si="38"/>
        <v>-</v>
      </c>
      <c r="AZ170" s="202">
        <f t="shared" si="33"/>
        <v>0</v>
      </c>
      <c r="BA170" s="203">
        <v>1</v>
      </c>
      <c r="BB170" s="282">
        <f>+IF(OR(P170="IMPORTABLE",P170="AMBOS"),(1/((1+AC170)*(1+AA170+Z170)*(1+W170+X170)))*(('VALORES CIF Y FOB'!AM169/AI170)),"-")</f>
        <v>1.06451132</v>
      </c>
      <c r="BC170" s="282">
        <f t="shared" si="34"/>
        <v>1</v>
      </c>
      <c r="BD170" s="282"/>
      <c r="BE170" s="282">
        <v>1</v>
      </c>
      <c r="BF170" s="282" t="str">
        <f>+IF(OR(P170="EXPORTABLE",P170="AMBOS"),(1/((1-AD170)*(1-Y170-Z170)))*(('VALORES CIF Y FOB'!AU169/AI170)),"-")</f>
        <v>-</v>
      </c>
      <c r="BG170" s="282" t="str">
        <f t="shared" si="35"/>
        <v>-</v>
      </c>
      <c r="BH170" s="282"/>
      <c r="BI170" s="282">
        <v>1</v>
      </c>
      <c r="BJ170" s="282">
        <f>+IF(OR(P170="IMPORTABLE",P170="AMBOS"),(1/((1+AC170)*(1+AA170+Z170)*(1+W170+X170)))*('VALORES CIF Y FOB'!AQ169/AI170),"-")</f>
        <v>1.06451132</v>
      </c>
      <c r="BK170" s="282">
        <f t="shared" si="36"/>
        <v>1</v>
      </c>
      <c r="BL170" s="282"/>
      <c r="BM170" s="282">
        <v>1</v>
      </c>
      <c r="BN170" s="282" t="str">
        <f>+IF(OR(P170="EXPORTABLE",P170="AMBOS"),(1/((1-AD170)*(1-Y170-Z170)))*('VALORES CIF Y FOB'!AY169/AI170),"-")</f>
        <v>-</v>
      </c>
      <c r="BO170" s="203" t="str">
        <f t="shared" si="37"/>
        <v>-</v>
      </c>
      <c r="BP170" s="204"/>
      <c r="BQ170" s="205">
        <v>1</v>
      </c>
      <c r="BR170" s="285" t="str">
        <f t="shared" si="39"/>
        <v>-</v>
      </c>
      <c r="BS170" s="109"/>
    </row>
    <row r="171" spans="1:71" ht="18" x14ac:dyDescent="0.2">
      <c r="A171" s="188" t="str">
        <f>+'VALORES CIF Y FOB'!A170</f>
        <v>Otros servicios de alquiler</v>
      </c>
      <c r="B171" s="189" t="str">
        <f>+'VALORES CIF Y FOB'!B170</f>
        <v>NP165</v>
      </c>
      <c r="C171" s="190"/>
      <c r="D171" s="191">
        <f>+'VALORES CIF Y FOB'!D170</f>
        <v>0</v>
      </c>
      <c r="E171" s="192">
        <f>+'VALORES CIF Y FOB'!E170</f>
        <v>0</v>
      </c>
      <c r="F171" s="192">
        <f>+'VALORES CIF Y FOB'!F170</f>
        <v>0</v>
      </c>
      <c r="G171" s="192">
        <f>+'VALORES CIF Y FOB'!G170</f>
        <v>0</v>
      </c>
      <c r="H171" s="192">
        <f>+'VALORES CIF Y FOB'!H170</f>
        <v>0</v>
      </c>
      <c r="I171" s="192">
        <f>+'VALORES CIF Y FOB'!I170</f>
        <v>0</v>
      </c>
      <c r="J171" s="191" t="str">
        <f>+'VALORES CIF Y FOB'!J170</f>
        <v>AMBOS</v>
      </c>
      <c r="K171" s="191" t="str">
        <f>+'VALORES CIF Y FOB'!K170</f>
        <v>No transable</v>
      </c>
      <c r="L171" s="191">
        <f>+'VALORES CIF Y FOB'!L170</f>
        <v>1</v>
      </c>
      <c r="M171" s="191" t="str">
        <f>+'VALORES CIF Y FOB'!M170</f>
        <v>Transable</v>
      </c>
      <c r="N171" s="191">
        <f>+'VALORES CIF Y FOB'!N170</f>
        <v>1</v>
      </c>
      <c r="O171" s="193" t="str">
        <f>+'VALORES CIF Y FOB'!O170</f>
        <v>No Transable</v>
      </c>
      <c r="P171" s="194" t="str">
        <f>+'VALORES CIF Y FOB'!P170</f>
        <v>No Transable</v>
      </c>
      <c r="Q171" s="194">
        <f>+'VALORES CIF Y FOB'!Q170</f>
        <v>1</v>
      </c>
      <c r="R171" s="195">
        <f>+'VALORES CIF Y FOB'!R170</f>
        <v>0</v>
      </c>
      <c r="S171" s="195">
        <f>+'VALORES CIF Y FOB'!S170</f>
        <v>0</v>
      </c>
      <c r="T171" s="195">
        <f>+'VALORES CIF Y FOB'!T170</f>
        <v>0</v>
      </c>
      <c r="U171" s="195">
        <f>+'VALORES CIF Y FOB'!U170</f>
        <v>0</v>
      </c>
      <c r="V171" s="196"/>
      <c r="W171" s="197">
        <f>+'VALORES CIF Y FOB'!W170</f>
        <v>0</v>
      </c>
      <c r="X171" s="197">
        <f>+'VALORES CIF Y FOB'!X170</f>
        <v>0</v>
      </c>
      <c r="Y171" s="197">
        <f>+'VALORES CIF Y FOB'!Y170</f>
        <v>0</v>
      </c>
      <c r="Z171" s="197">
        <f>+'VALORES CIF Y FOB'!Z170</f>
        <v>0</v>
      </c>
      <c r="AA171" s="197">
        <f>+'VALORES CIF Y FOB'!AA170</f>
        <v>0</v>
      </c>
      <c r="AB171" s="195"/>
      <c r="AC171" s="197">
        <f>+'VALORES CIF Y FOB'!AC170</f>
        <v>0</v>
      </c>
      <c r="AD171" s="197">
        <f>+'VALORES CIF Y FOB'!AD170</f>
        <v>0</v>
      </c>
      <c r="AE171" s="197">
        <f>+'VALORES CIF Y FOB'!AE170</f>
        <v>0</v>
      </c>
      <c r="AF171" s="197">
        <f>+'VALORES CIF Y FOB'!AF170</f>
        <v>0</v>
      </c>
      <c r="AG171" s="196"/>
      <c r="AH171" s="198">
        <f t="shared" si="28"/>
        <v>1.06451132</v>
      </c>
      <c r="AI171" s="198">
        <f t="shared" si="29"/>
        <v>602.91999999999996</v>
      </c>
      <c r="AJ171" s="198">
        <f t="shared" si="30"/>
        <v>641.81516505439993</v>
      </c>
      <c r="AK171" s="199"/>
      <c r="AL171" s="200">
        <v>1</v>
      </c>
      <c r="AM171" s="281" t="str">
        <f>+IF(OR(P171="IMPORTABLE",P171="AMBOS"),((1/((1+AA171+Z171)*(1+W171+X171)))*(('VALORES CIF Y FOB'!BC170/AI171))),"-")</f>
        <v>-</v>
      </c>
      <c r="AN171" s="281">
        <f t="shared" si="31"/>
        <v>0</v>
      </c>
      <c r="AO171" s="281">
        <v>1</v>
      </c>
      <c r="AP171" s="281" t="str">
        <f>+IF(OR(P171="EXPORTABLE",P171="AMBOS"),(1/((1-Y171-Z171)))*(('VALORES CIF Y FOB'!BI170/AI171)),"-")</f>
        <v>-</v>
      </c>
      <c r="AQ171" s="281">
        <f t="shared" si="32"/>
        <v>0</v>
      </c>
      <c r="AR171" s="281">
        <v>1</v>
      </c>
      <c r="AS171" s="281" t="str">
        <f>+IF(OR(P171="IMPORTABLE",P171="AMBOS"),(1/((1+AC171)*(1+AA171+Z171)*(1+W171+X171)))*('VALORES CIF Y FOB'!BF170/AI171)*(1),"-")</f>
        <v>-</v>
      </c>
      <c r="AT171" s="281"/>
      <c r="AU171" s="281">
        <v>1</v>
      </c>
      <c r="AV171" s="281" t="str">
        <f>+IF(OR(P171="EXPORTABLE",P171="AMBOS"),(1/((1-AD171)*(1-Y171-Z171)))*('VALORES CIF Y FOB'!BL170/AI171)*(1),"-")</f>
        <v>-</v>
      </c>
      <c r="AW171" s="201"/>
      <c r="AX171" s="201">
        <v>1</v>
      </c>
      <c r="AY171" s="201">
        <f t="shared" si="38"/>
        <v>1</v>
      </c>
      <c r="AZ171" s="202">
        <f t="shared" si="33"/>
        <v>1</v>
      </c>
      <c r="BA171" s="203">
        <v>1</v>
      </c>
      <c r="BB171" s="282" t="str">
        <f>+IF(OR(P171="IMPORTABLE",P171="AMBOS"),(1/((1+AC171)*(1+AA171+Z171)*(1+W171+X171)))*(('VALORES CIF Y FOB'!AM170/AI171)),"-")</f>
        <v>-</v>
      </c>
      <c r="BC171" s="282" t="str">
        <f t="shared" si="34"/>
        <v>-</v>
      </c>
      <c r="BD171" s="282"/>
      <c r="BE171" s="282">
        <v>1</v>
      </c>
      <c r="BF171" s="282" t="str">
        <f>+IF(OR(P171="EXPORTABLE",P171="AMBOS"),(1/((1-AD171)*(1-Y171-Z171)))*(('VALORES CIF Y FOB'!AU170/AI171)),"-")</f>
        <v>-</v>
      </c>
      <c r="BG171" s="282" t="str">
        <f t="shared" si="35"/>
        <v>-</v>
      </c>
      <c r="BH171" s="282"/>
      <c r="BI171" s="282">
        <v>1</v>
      </c>
      <c r="BJ171" s="282" t="str">
        <f>+IF(OR(P171="IMPORTABLE",P171="AMBOS"),(1/((1+AC171)*(1+AA171+Z171)*(1+W171+X171)))*('VALORES CIF Y FOB'!AQ170/AI171),"-")</f>
        <v>-</v>
      </c>
      <c r="BK171" s="282" t="str">
        <f t="shared" si="36"/>
        <v>-</v>
      </c>
      <c r="BL171" s="282"/>
      <c r="BM171" s="282">
        <v>1</v>
      </c>
      <c r="BN171" s="282" t="str">
        <f>+IF(OR(P171="EXPORTABLE",P171="AMBOS"),(1/((1-AD171)*(1-Y171-Z171)))*('VALORES CIF Y FOB'!AY170/AI171),"-")</f>
        <v>-</v>
      </c>
      <c r="BO171" s="203" t="str">
        <f t="shared" si="37"/>
        <v>-</v>
      </c>
      <c r="BP171" s="204"/>
      <c r="BQ171" s="205">
        <v>1</v>
      </c>
      <c r="BR171" s="285">
        <f t="shared" si="39"/>
        <v>1</v>
      </c>
      <c r="BS171" s="109"/>
    </row>
    <row r="172" spans="1:71" ht="18" x14ac:dyDescent="0.2">
      <c r="A172" s="188" t="str">
        <f>+'VALORES CIF Y FOB'!A171</f>
        <v>Servicios de agencias de empleo</v>
      </c>
      <c r="B172" s="189" t="str">
        <f>+'VALORES CIF Y FOB'!B171</f>
        <v>NP166</v>
      </c>
      <c r="C172" s="190"/>
      <c r="D172" s="191">
        <f>+'VALORES CIF Y FOB'!D171</f>
        <v>0</v>
      </c>
      <c r="E172" s="192">
        <f>+'VALORES CIF Y FOB'!E171</f>
        <v>0</v>
      </c>
      <c r="F172" s="192">
        <f>+'VALORES CIF Y FOB'!F171</f>
        <v>0</v>
      </c>
      <c r="G172" s="192">
        <f>+'VALORES CIF Y FOB'!G171</f>
        <v>0</v>
      </c>
      <c r="H172" s="192">
        <f>+'VALORES CIF Y FOB'!H171</f>
        <v>0</v>
      </c>
      <c r="I172" s="192">
        <f>+'VALORES CIF Y FOB'!I171</f>
        <v>0</v>
      </c>
      <c r="J172" s="191" t="str">
        <f>+'VALORES CIF Y FOB'!J171</f>
        <v>AMBOS</v>
      </c>
      <c r="K172" s="191" t="str">
        <f>+'VALORES CIF Y FOB'!K171</f>
        <v>No transable</v>
      </c>
      <c r="L172" s="191">
        <f>+'VALORES CIF Y FOB'!L171</f>
        <v>1</v>
      </c>
      <c r="M172" s="191" t="str">
        <f>+'VALORES CIF Y FOB'!M171</f>
        <v>Transable</v>
      </c>
      <c r="N172" s="191">
        <f>+'VALORES CIF Y FOB'!N171</f>
        <v>1</v>
      </c>
      <c r="O172" s="193" t="str">
        <f>+'VALORES CIF Y FOB'!O171</f>
        <v>No Transable</v>
      </c>
      <c r="P172" s="194" t="str">
        <f>+'VALORES CIF Y FOB'!P171</f>
        <v>No Transable</v>
      </c>
      <c r="Q172" s="194">
        <f>+'VALORES CIF Y FOB'!Q171</f>
        <v>1</v>
      </c>
      <c r="R172" s="195">
        <f>+'VALORES CIF Y FOB'!R171</f>
        <v>0</v>
      </c>
      <c r="S172" s="195">
        <f>+'VALORES CIF Y FOB'!S171</f>
        <v>0</v>
      </c>
      <c r="T172" s="195">
        <f>+'VALORES CIF Y FOB'!T171</f>
        <v>0</v>
      </c>
      <c r="U172" s="195">
        <f>+'VALORES CIF Y FOB'!U171</f>
        <v>0</v>
      </c>
      <c r="V172" s="196"/>
      <c r="W172" s="197">
        <f>+'VALORES CIF Y FOB'!W171</f>
        <v>0</v>
      </c>
      <c r="X172" s="197">
        <f>+'VALORES CIF Y FOB'!X171</f>
        <v>0</v>
      </c>
      <c r="Y172" s="197">
        <f>+'VALORES CIF Y FOB'!Y171</f>
        <v>0</v>
      </c>
      <c r="Z172" s="197">
        <f>+'VALORES CIF Y FOB'!Z171</f>
        <v>0</v>
      </c>
      <c r="AA172" s="197">
        <f>+'VALORES CIF Y FOB'!AA171</f>
        <v>0</v>
      </c>
      <c r="AB172" s="195"/>
      <c r="AC172" s="197">
        <f>+'VALORES CIF Y FOB'!AC171</f>
        <v>0</v>
      </c>
      <c r="AD172" s="197">
        <f>+'VALORES CIF Y FOB'!AD171</f>
        <v>0</v>
      </c>
      <c r="AE172" s="197">
        <f>+'VALORES CIF Y FOB'!AE171</f>
        <v>0</v>
      </c>
      <c r="AF172" s="197">
        <f>+'VALORES CIF Y FOB'!AF171</f>
        <v>0</v>
      </c>
      <c r="AG172" s="196"/>
      <c r="AH172" s="198">
        <f t="shared" si="28"/>
        <v>1.06451132</v>
      </c>
      <c r="AI172" s="198">
        <f t="shared" si="29"/>
        <v>602.91999999999996</v>
      </c>
      <c r="AJ172" s="198">
        <f t="shared" si="30"/>
        <v>641.81516505439993</v>
      </c>
      <c r="AK172" s="199"/>
      <c r="AL172" s="200">
        <v>1</v>
      </c>
      <c r="AM172" s="281" t="str">
        <f>+IF(OR(P172="IMPORTABLE",P172="AMBOS"),((1/((1+AA172+Z172)*(1+W172+X172)))*(('VALORES CIF Y FOB'!BC171/AI172))),"-")</f>
        <v>-</v>
      </c>
      <c r="AN172" s="281">
        <f t="shared" si="31"/>
        <v>0</v>
      </c>
      <c r="AO172" s="281">
        <v>1</v>
      </c>
      <c r="AP172" s="281" t="str">
        <f>+IF(OR(P172="EXPORTABLE",P172="AMBOS"),(1/((1-Y172-Z172)))*(('VALORES CIF Y FOB'!BI171/AI172)),"-")</f>
        <v>-</v>
      </c>
      <c r="AQ172" s="281">
        <f t="shared" si="32"/>
        <v>0</v>
      </c>
      <c r="AR172" s="281">
        <v>1</v>
      </c>
      <c r="AS172" s="281" t="str">
        <f>+IF(OR(P172="IMPORTABLE",P172="AMBOS"),(1/((1+AC172)*(1+AA172+Z172)*(1+W172+X172)))*('VALORES CIF Y FOB'!BF171/AI172)*(1),"-")</f>
        <v>-</v>
      </c>
      <c r="AT172" s="281"/>
      <c r="AU172" s="281">
        <v>1</v>
      </c>
      <c r="AV172" s="281" t="str">
        <f>+IF(OR(P172="EXPORTABLE",P172="AMBOS"),(1/((1-AD172)*(1-Y172-Z172)))*('VALORES CIF Y FOB'!BL171/AI172)*(1),"-")</f>
        <v>-</v>
      </c>
      <c r="AW172" s="201"/>
      <c r="AX172" s="201">
        <v>1</v>
      </c>
      <c r="AY172" s="201">
        <f t="shared" si="38"/>
        <v>1</v>
      </c>
      <c r="AZ172" s="202">
        <f t="shared" si="33"/>
        <v>1</v>
      </c>
      <c r="BA172" s="203">
        <v>1</v>
      </c>
      <c r="BB172" s="282" t="str">
        <f>+IF(OR(P172="IMPORTABLE",P172="AMBOS"),(1/((1+AC172)*(1+AA172+Z172)*(1+W172+X172)))*(('VALORES CIF Y FOB'!AM171/AI172)),"-")</f>
        <v>-</v>
      </c>
      <c r="BC172" s="282" t="str">
        <f t="shared" si="34"/>
        <v>-</v>
      </c>
      <c r="BD172" s="282"/>
      <c r="BE172" s="282">
        <v>1</v>
      </c>
      <c r="BF172" s="282" t="str">
        <f>+IF(OR(P172="EXPORTABLE",P172="AMBOS"),(1/((1-AD172)*(1-Y172-Z172)))*(('VALORES CIF Y FOB'!AU171/AI172)),"-")</f>
        <v>-</v>
      </c>
      <c r="BG172" s="282" t="str">
        <f t="shared" si="35"/>
        <v>-</v>
      </c>
      <c r="BH172" s="282"/>
      <c r="BI172" s="282">
        <v>1</v>
      </c>
      <c r="BJ172" s="282" t="str">
        <f>+IF(OR(P172="IMPORTABLE",P172="AMBOS"),(1/((1+AC172)*(1+AA172+Z172)*(1+W172+X172)))*('VALORES CIF Y FOB'!AQ171/AI172),"-")</f>
        <v>-</v>
      </c>
      <c r="BK172" s="282" t="str">
        <f t="shared" si="36"/>
        <v>-</v>
      </c>
      <c r="BL172" s="282"/>
      <c r="BM172" s="282">
        <v>1</v>
      </c>
      <c r="BN172" s="282" t="str">
        <f>+IF(OR(P172="EXPORTABLE",P172="AMBOS"),(1/((1-AD172)*(1-Y172-Z172)))*('VALORES CIF Y FOB'!AY171/AI172),"-")</f>
        <v>-</v>
      </c>
      <c r="BO172" s="203" t="str">
        <f t="shared" si="37"/>
        <v>-</v>
      </c>
      <c r="BP172" s="204"/>
      <c r="BQ172" s="205">
        <v>1</v>
      </c>
      <c r="BR172" s="285">
        <f t="shared" si="39"/>
        <v>1</v>
      </c>
      <c r="BS172" s="109"/>
    </row>
    <row r="173" spans="1:71" ht="18" x14ac:dyDescent="0.2">
      <c r="A173" s="188" t="str">
        <f>+'VALORES CIF Y FOB'!A172</f>
        <v>Servicios de agencias de viajes, operadores turísticos, servicios de reservas y actividades conexas</v>
      </c>
      <c r="B173" s="189" t="str">
        <f>+'VALORES CIF Y FOB'!B172</f>
        <v>NP167</v>
      </c>
      <c r="C173" s="190"/>
      <c r="D173" s="191">
        <f>+'VALORES CIF Y FOB'!D172</f>
        <v>-182027.15183322746</v>
      </c>
      <c r="E173" s="192">
        <f>+'VALORES CIF Y FOB'!E172</f>
        <v>4.7201679675529266E-3</v>
      </c>
      <c r="F173" s="192">
        <f>+'VALORES CIF Y FOB'!F172</f>
        <v>1.3151650857118973E-3</v>
      </c>
      <c r="G173" s="192">
        <f>+'VALORES CIF Y FOB'!G172</f>
        <v>0.77539790589705104</v>
      </c>
      <c r="H173" s="192">
        <f>+'VALORES CIF Y FOB'!H172</f>
        <v>0.77907527204044902</v>
      </c>
      <c r="I173" s="192">
        <f>+'VALORES CIF Y FOB'!I172</f>
        <v>0.77067773792949823</v>
      </c>
      <c r="J173" s="191" t="str">
        <f>+'VALORES CIF Y FOB'!J172</f>
        <v>EXPORTABLE</v>
      </c>
      <c r="K173" s="191" t="str">
        <f>+'VALORES CIF Y FOB'!K172</f>
        <v>Transable</v>
      </c>
      <c r="L173" s="191">
        <f>+'VALORES CIF Y FOB'!L172</f>
        <v>0</v>
      </c>
      <c r="M173" s="191" t="str">
        <f>+'VALORES CIF Y FOB'!M172</f>
        <v>Transable</v>
      </c>
      <c r="N173" s="191">
        <f>+'VALORES CIF Y FOB'!N172</f>
        <v>0</v>
      </c>
      <c r="O173" s="193" t="str">
        <f>+'VALORES CIF Y FOB'!O172</f>
        <v>Transable</v>
      </c>
      <c r="P173" s="194" t="str">
        <f>+'VALORES CIF Y FOB'!P172</f>
        <v>EXPORTABLE</v>
      </c>
      <c r="Q173" s="194">
        <f>+'VALORES CIF Y FOB'!Q172</f>
        <v>0</v>
      </c>
      <c r="R173" s="195">
        <f>+'VALORES CIF Y FOB'!R172</f>
        <v>0</v>
      </c>
      <c r="S173" s="195">
        <f>+'VALORES CIF Y FOB'!S172</f>
        <v>0</v>
      </c>
      <c r="T173" s="195">
        <f>+'VALORES CIF Y FOB'!T172</f>
        <v>0</v>
      </c>
      <c r="U173" s="195">
        <f>+'VALORES CIF Y FOB'!U172</f>
        <v>0</v>
      </c>
      <c r="V173" s="196"/>
      <c r="W173" s="197">
        <f>+'VALORES CIF Y FOB'!W172</f>
        <v>0</v>
      </c>
      <c r="X173" s="197">
        <f>+'VALORES CIF Y FOB'!X172</f>
        <v>0</v>
      </c>
      <c r="Y173" s="197">
        <f>+'VALORES CIF Y FOB'!Y172</f>
        <v>0</v>
      </c>
      <c r="Z173" s="197">
        <f>+'VALORES CIF Y FOB'!Z172</f>
        <v>0</v>
      </c>
      <c r="AA173" s="197">
        <f>+'VALORES CIF Y FOB'!AA172</f>
        <v>0</v>
      </c>
      <c r="AB173" s="195"/>
      <c r="AC173" s="197">
        <f>+'VALORES CIF Y FOB'!AC172</f>
        <v>0</v>
      </c>
      <c r="AD173" s="197">
        <f>+'VALORES CIF Y FOB'!AD172</f>
        <v>0</v>
      </c>
      <c r="AE173" s="197">
        <f>+'VALORES CIF Y FOB'!AE172</f>
        <v>0</v>
      </c>
      <c r="AF173" s="197">
        <f>+'VALORES CIF Y FOB'!AF172</f>
        <v>0</v>
      </c>
      <c r="AG173" s="196"/>
      <c r="AH173" s="198">
        <f t="shared" si="28"/>
        <v>1.06451132</v>
      </c>
      <c r="AI173" s="198">
        <f t="shared" si="29"/>
        <v>602.91999999999996</v>
      </c>
      <c r="AJ173" s="198">
        <f t="shared" si="30"/>
        <v>641.81516505439993</v>
      </c>
      <c r="AK173" s="199"/>
      <c r="AL173" s="200">
        <v>1</v>
      </c>
      <c r="AM173" s="281" t="str">
        <f>+IF(OR(P173="IMPORTABLE",P173="AMBOS"),((1/((1+AA173+Z173)*(1+W173+X173)))*(('VALORES CIF Y FOB'!BC172/AI173))),"-")</f>
        <v>-</v>
      </c>
      <c r="AN173" s="281">
        <f t="shared" si="31"/>
        <v>0</v>
      </c>
      <c r="AO173" s="281">
        <v>1</v>
      </c>
      <c r="AP173" s="281">
        <f>+IF(OR(P173="EXPORTABLE",P173="AMBOS"),(1/((1-Y173-Z173)))*(('VALORES CIF Y FOB'!BI172/AI173)),"-")</f>
        <v>1.06451132</v>
      </c>
      <c r="AQ173" s="281">
        <f t="shared" si="32"/>
        <v>0</v>
      </c>
      <c r="AR173" s="281">
        <v>1</v>
      </c>
      <c r="AS173" s="281" t="str">
        <f>+IF(OR(P173="IMPORTABLE",P173="AMBOS"),(1/((1+AC173)*(1+AA173+Z173)*(1+W173+X173)))*('VALORES CIF Y FOB'!BF172/AI173)*(1),"-")</f>
        <v>-</v>
      </c>
      <c r="AT173" s="281"/>
      <c r="AU173" s="281">
        <v>1</v>
      </c>
      <c r="AV173" s="281">
        <f>+IF(OR(P173="EXPORTABLE",P173="AMBOS"),(1/((1-AD173)*(1-Y173-Z173)))*('VALORES CIF Y FOB'!BL172/AI173)*(1),"-")</f>
        <v>1.06451132</v>
      </c>
      <c r="AW173" s="201"/>
      <c r="AX173" s="201">
        <v>1</v>
      </c>
      <c r="AY173" s="201" t="str">
        <f t="shared" si="38"/>
        <v>-</v>
      </c>
      <c r="AZ173" s="202">
        <f t="shared" si="33"/>
        <v>0</v>
      </c>
      <c r="BA173" s="203">
        <v>1</v>
      </c>
      <c r="BB173" s="282" t="str">
        <f>+IF(OR(P173="IMPORTABLE",P173="AMBOS"),(1/((1+AC173)*(1+AA173+Z173)*(1+W173+X173)))*(('VALORES CIF Y FOB'!AM172/AI173)),"-")</f>
        <v>-</v>
      </c>
      <c r="BC173" s="282" t="str">
        <f t="shared" si="34"/>
        <v>-</v>
      </c>
      <c r="BD173" s="282"/>
      <c r="BE173" s="282">
        <v>1</v>
      </c>
      <c r="BF173" s="282">
        <f>+IF(OR(P173="EXPORTABLE",P173="AMBOS"),(1/((1-AD173)*(1-Y173-Z173)))*(('VALORES CIF Y FOB'!AU172/AI173)),"-")</f>
        <v>1.06451132</v>
      </c>
      <c r="BG173" s="282">
        <f t="shared" si="35"/>
        <v>1</v>
      </c>
      <c r="BH173" s="282"/>
      <c r="BI173" s="282">
        <v>1</v>
      </c>
      <c r="BJ173" s="282" t="str">
        <f>+IF(OR(P173="IMPORTABLE",P173="AMBOS"),(1/((1+AC173)*(1+AA173+Z173)*(1+W173+X173)))*('VALORES CIF Y FOB'!AQ172/AI173),"-")</f>
        <v>-</v>
      </c>
      <c r="BK173" s="282" t="str">
        <f t="shared" si="36"/>
        <v>-</v>
      </c>
      <c r="BL173" s="282"/>
      <c r="BM173" s="282">
        <v>1</v>
      </c>
      <c r="BN173" s="282">
        <f>+IF(OR(P173="EXPORTABLE",P173="AMBOS"),(1/((1-AD173)*(1-Y173-Z173)))*('VALORES CIF Y FOB'!AY172/AI173),"-")</f>
        <v>1.06451132</v>
      </c>
      <c r="BO173" s="203">
        <f t="shared" si="37"/>
        <v>1</v>
      </c>
      <c r="BP173" s="204"/>
      <c r="BQ173" s="205">
        <v>1</v>
      </c>
      <c r="BR173" s="285" t="str">
        <f t="shared" si="39"/>
        <v>-</v>
      </c>
      <c r="BS173" s="109"/>
    </row>
    <row r="174" spans="1:71" ht="18" x14ac:dyDescent="0.2">
      <c r="A174" s="188" t="str">
        <f>+'VALORES CIF Y FOB'!A173</f>
        <v>Servicios de seguridad  e investigación</v>
      </c>
      <c r="B174" s="189" t="str">
        <f>+'VALORES CIF Y FOB'!B173</f>
        <v>NP168</v>
      </c>
      <c r="C174" s="190"/>
      <c r="D174" s="191">
        <f>+'VALORES CIF Y FOB'!D173</f>
        <v>0</v>
      </c>
      <c r="E174" s="192">
        <f>+'VALORES CIF Y FOB'!E173</f>
        <v>0</v>
      </c>
      <c r="F174" s="192">
        <f>+'VALORES CIF Y FOB'!F173</f>
        <v>0</v>
      </c>
      <c r="G174" s="192">
        <f>+'VALORES CIF Y FOB'!G173</f>
        <v>0</v>
      </c>
      <c r="H174" s="192">
        <f>+'VALORES CIF Y FOB'!H173</f>
        <v>0</v>
      </c>
      <c r="I174" s="192">
        <f>+'VALORES CIF Y FOB'!I173</f>
        <v>0</v>
      </c>
      <c r="J174" s="191" t="str">
        <f>+'VALORES CIF Y FOB'!J173</f>
        <v>AMBOS</v>
      </c>
      <c r="K174" s="191" t="str">
        <f>+'VALORES CIF Y FOB'!K173</f>
        <v>No transable</v>
      </c>
      <c r="L174" s="191">
        <f>+'VALORES CIF Y FOB'!L173</f>
        <v>1</v>
      </c>
      <c r="M174" s="191" t="str">
        <f>+'VALORES CIF Y FOB'!M173</f>
        <v>Transable</v>
      </c>
      <c r="N174" s="191">
        <f>+'VALORES CIF Y FOB'!N173</f>
        <v>1</v>
      </c>
      <c r="O174" s="193" t="str">
        <f>+'VALORES CIF Y FOB'!O173</f>
        <v>No Transable</v>
      </c>
      <c r="P174" s="194" t="str">
        <f>+'VALORES CIF Y FOB'!P173</f>
        <v>No Transable</v>
      </c>
      <c r="Q174" s="194">
        <f>+'VALORES CIF Y FOB'!Q173</f>
        <v>1</v>
      </c>
      <c r="R174" s="195">
        <f>+'VALORES CIF Y FOB'!R173</f>
        <v>0</v>
      </c>
      <c r="S174" s="195">
        <f>+'VALORES CIF Y FOB'!S173</f>
        <v>0</v>
      </c>
      <c r="T174" s="195">
        <f>+'VALORES CIF Y FOB'!T173</f>
        <v>0</v>
      </c>
      <c r="U174" s="195">
        <f>+'VALORES CIF Y FOB'!U173</f>
        <v>0</v>
      </c>
      <c r="V174" s="196"/>
      <c r="W174" s="197">
        <f>+'VALORES CIF Y FOB'!W173</f>
        <v>0</v>
      </c>
      <c r="X174" s="197">
        <f>+'VALORES CIF Y FOB'!X173</f>
        <v>0</v>
      </c>
      <c r="Y174" s="197">
        <f>+'VALORES CIF Y FOB'!Y173</f>
        <v>0</v>
      </c>
      <c r="Z174" s="197">
        <f>+'VALORES CIF Y FOB'!Z173</f>
        <v>0</v>
      </c>
      <c r="AA174" s="197">
        <f>+'VALORES CIF Y FOB'!AA173</f>
        <v>0</v>
      </c>
      <c r="AB174" s="195"/>
      <c r="AC174" s="197">
        <f>+'VALORES CIF Y FOB'!AC173</f>
        <v>0</v>
      </c>
      <c r="AD174" s="197">
        <f>+'VALORES CIF Y FOB'!AD173</f>
        <v>0</v>
      </c>
      <c r="AE174" s="197">
        <f>+'VALORES CIF Y FOB'!AE173</f>
        <v>0</v>
      </c>
      <c r="AF174" s="197">
        <f>+'VALORES CIF Y FOB'!AF173</f>
        <v>0</v>
      </c>
      <c r="AG174" s="196"/>
      <c r="AH174" s="198">
        <f t="shared" si="28"/>
        <v>1.06451132</v>
      </c>
      <c r="AI174" s="198">
        <f t="shared" si="29"/>
        <v>602.91999999999996</v>
      </c>
      <c r="AJ174" s="198">
        <f t="shared" si="30"/>
        <v>641.81516505439993</v>
      </c>
      <c r="AK174" s="199"/>
      <c r="AL174" s="200">
        <v>1</v>
      </c>
      <c r="AM174" s="281" t="str">
        <f>+IF(OR(P174="IMPORTABLE",P174="AMBOS"),((1/((1+AA174+Z174)*(1+W174+X174)))*(('VALORES CIF Y FOB'!BC173/AI174))),"-")</f>
        <v>-</v>
      </c>
      <c r="AN174" s="281">
        <f t="shared" si="31"/>
        <v>0</v>
      </c>
      <c r="AO174" s="281">
        <v>1</v>
      </c>
      <c r="AP174" s="281" t="str">
        <f>+IF(OR(P174="EXPORTABLE",P174="AMBOS"),(1/((1-Y174-Z174)))*(('VALORES CIF Y FOB'!BI173/AI174)),"-")</f>
        <v>-</v>
      </c>
      <c r="AQ174" s="281">
        <f t="shared" si="32"/>
        <v>0</v>
      </c>
      <c r="AR174" s="281">
        <v>1</v>
      </c>
      <c r="AS174" s="281" t="str">
        <f>+IF(OR(P174="IMPORTABLE",P174="AMBOS"),(1/((1+AC174)*(1+AA174+Z174)*(1+W174+X174)))*('VALORES CIF Y FOB'!BF173/AI174)*(1),"-")</f>
        <v>-</v>
      </c>
      <c r="AT174" s="281"/>
      <c r="AU174" s="281">
        <v>1</v>
      </c>
      <c r="AV174" s="281" t="str">
        <f>+IF(OR(P174="EXPORTABLE",P174="AMBOS"),(1/((1-AD174)*(1-Y174-Z174)))*('VALORES CIF Y FOB'!BL173/AI174)*(1),"-")</f>
        <v>-</v>
      </c>
      <c r="AW174" s="201"/>
      <c r="AX174" s="201">
        <v>1</v>
      </c>
      <c r="AY174" s="201">
        <f t="shared" si="38"/>
        <v>1</v>
      </c>
      <c r="AZ174" s="202">
        <f t="shared" si="33"/>
        <v>1</v>
      </c>
      <c r="BA174" s="203">
        <v>1</v>
      </c>
      <c r="BB174" s="282" t="str">
        <f>+IF(OR(P174="IMPORTABLE",P174="AMBOS"),(1/((1+AC174)*(1+AA174+Z174)*(1+W174+X174)))*(('VALORES CIF Y FOB'!AM173/AI174)),"-")</f>
        <v>-</v>
      </c>
      <c r="BC174" s="282" t="str">
        <f t="shared" si="34"/>
        <v>-</v>
      </c>
      <c r="BD174" s="282"/>
      <c r="BE174" s="282">
        <v>1</v>
      </c>
      <c r="BF174" s="282" t="str">
        <f>+IF(OR(P174="EXPORTABLE",P174="AMBOS"),(1/((1-AD174)*(1-Y174-Z174)))*(('VALORES CIF Y FOB'!AU173/AI174)),"-")</f>
        <v>-</v>
      </c>
      <c r="BG174" s="282" t="str">
        <f t="shared" si="35"/>
        <v>-</v>
      </c>
      <c r="BH174" s="282"/>
      <c r="BI174" s="282">
        <v>1</v>
      </c>
      <c r="BJ174" s="282" t="str">
        <f>+IF(OR(P174="IMPORTABLE",P174="AMBOS"),(1/((1+AC174)*(1+AA174+Z174)*(1+W174+X174)))*('VALORES CIF Y FOB'!AQ173/AI174),"-")</f>
        <v>-</v>
      </c>
      <c r="BK174" s="282" t="str">
        <f t="shared" si="36"/>
        <v>-</v>
      </c>
      <c r="BL174" s="282"/>
      <c r="BM174" s="282">
        <v>1</v>
      </c>
      <c r="BN174" s="282" t="str">
        <f>+IF(OR(P174="EXPORTABLE",P174="AMBOS"),(1/((1-AD174)*(1-Y174-Z174)))*('VALORES CIF Y FOB'!AY173/AI174),"-")</f>
        <v>-</v>
      </c>
      <c r="BO174" s="203" t="str">
        <f t="shared" si="37"/>
        <v>-</v>
      </c>
      <c r="BP174" s="204"/>
      <c r="BQ174" s="205">
        <v>1</v>
      </c>
      <c r="BR174" s="285">
        <f t="shared" si="39"/>
        <v>1</v>
      </c>
      <c r="BS174" s="109"/>
    </row>
    <row r="175" spans="1:71" ht="18" x14ac:dyDescent="0.2">
      <c r="A175" s="188" t="str">
        <f>+'VALORES CIF Y FOB'!A174</f>
        <v>Limpieza de edificios y cuidado del paisaje y mantenimiento</v>
      </c>
      <c r="B175" s="189" t="str">
        <f>+'VALORES CIF Y FOB'!B174</f>
        <v>NP169</v>
      </c>
      <c r="C175" s="190"/>
      <c r="D175" s="191">
        <f>+'VALORES CIF Y FOB'!D174</f>
        <v>0</v>
      </c>
      <c r="E175" s="192">
        <f>+'VALORES CIF Y FOB'!E174</f>
        <v>0</v>
      </c>
      <c r="F175" s="192">
        <f>+'VALORES CIF Y FOB'!F174</f>
        <v>0</v>
      </c>
      <c r="G175" s="192">
        <f>+'VALORES CIF Y FOB'!G174</f>
        <v>0</v>
      </c>
      <c r="H175" s="192">
        <f>+'VALORES CIF Y FOB'!H174</f>
        <v>0</v>
      </c>
      <c r="I175" s="192">
        <f>+'VALORES CIF Y FOB'!I174</f>
        <v>0</v>
      </c>
      <c r="J175" s="191" t="str">
        <f>+'VALORES CIF Y FOB'!J174</f>
        <v>AMBOS</v>
      </c>
      <c r="K175" s="191" t="str">
        <f>+'VALORES CIF Y FOB'!K174</f>
        <v>No transable</v>
      </c>
      <c r="L175" s="191">
        <f>+'VALORES CIF Y FOB'!L174</f>
        <v>0</v>
      </c>
      <c r="M175" s="191" t="str">
        <f>+'VALORES CIF Y FOB'!M174</f>
        <v>No transable</v>
      </c>
      <c r="N175" s="191">
        <f>+'VALORES CIF Y FOB'!N174</f>
        <v>1</v>
      </c>
      <c r="O175" s="193" t="str">
        <f>+'VALORES CIF Y FOB'!O174</f>
        <v>No transable</v>
      </c>
      <c r="P175" s="194" t="str">
        <f>+'VALORES CIF Y FOB'!P174</f>
        <v>No transable</v>
      </c>
      <c r="Q175" s="194">
        <f>+'VALORES CIF Y FOB'!Q174</f>
        <v>1</v>
      </c>
      <c r="R175" s="195">
        <f>+'VALORES CIF Y FOB'!R174</f>
        <v>0</v>
      </c>
      <c r="S175" s="195">
        <f>+'VALORES CIF Y FOB'!S174</f>
        <v>0</v>
      </c>
      <c r="T175" s="195">
        <f>+'VALORES CIF Y FOB'!T174</f>
        <v>0</v>
      </c>
      <c r="U175" s="195">
        <f>+'VALORES CIF Y FOB'!U174</f>
        <v>0</v>
      </c>
      <c r="V175" s="196"/>
      <c r="W175" s="197">
        <f>+'VALORES CIF Y FOB'!W174</f>
        <v>0</v>
      </c>
      <c r="X175" s="197">
        <f>+'VALORES CIF Y FOB'!X174</f>
        <v>0</v>
      </c>
      <c r="Y175" s="197">
        <f>+'VALORES CIF Y FOB'!Y174</f>
        <v>0</v>
      </c>
      <c r="Z175" s="197">
        <f>+'VALORES CIF Y FOB'!Z174</f>
        <v>0</v>
      </c>
      <c r="AA175" s="197">
        <f>+'VALORES CIF Y FOB'!AA174</f>
        <v>0</v>
      </c>
      <c r="AB175" s="195"/>
      <c r="AC175" s="197">
        <f>+'VALORES CIF Y FOB'!AC174</f>
        <v>0</v>
      </c>
      <c r="AD175" s="197">
        <f>+'VALORES CIF Y FOB'!AD174</f>
        <v>0</v>
      </c>
      <c r="AE175" s="197">
        <f>+'VALORES CIF Y FOB'!AE174</f>
        <v>0</v>
      </c>
      <c r="AF175" s="197">
        <f>+'VALORES CIF Y FOB'!AF174</f>
        <v>0</v>
      </c>
      <c r="AG175" s="196"/>
      <c r="AH175" s="198">
        <f t="shared" si="28"/>
        <v>1.06451132</v>
      </c>
      <c r="AI175" s="198">
        <f t="shared" si="29"/>
        <v>602.91999999999996</v>
      </c>
      <c r="AJ175" s="198">
        <f t="shared" si="30"/>
        <v>641.81516505439993</v>
      </c>
      <c r="AK175" s="199"/>
      <c r="AL175" s="200">
        <v>1</v>
      </c>
      <c r="AM175" s="281" t="str">
        <f>+IF(OR(P175="IMPORTABLE",P175="AMBOS"),((1/((1+AA175+Z175)*(1+W175+X175)))*(('VALORES CIF Y FOB'!BC174/AI175))),"-")</f>
        <v>-</v>
      </c>
      <c r="AN175" s="281">
        <f t="shared" si="31"/>
        <v>0</v>
      </c>
      <c r="AO175" s="281">
        <v>1</v>
      </c>
      <c r="AP175" s="281" t="str">
        <f>+IF(OR(P175="EXPORTABLE",P175="AMBOS"),(1/((1-Y175-Z175)))*(('VALORES CIF Y FOB'!BI174/AI175)),"-")</f>
        <v>-</v>
      </c>
      <c r="AQ175" s="281">
        <f t="shared" si="32"/>
        <v>0</v>
      </c>
      <c r="AR175" s="281">
        <v>1</v>
      </c>
      <c r="AS175" s="281" t="str">
        <f>+IF(OR(P175="IMPORTABLE",P175="AMBOS"),(1/((1+AC175)*(1+AA175+Z175)*(1+W175+X175)))*('VALORES CIF Y FOB'!BF174/AI175)*(1),"-")</f>
        <v>-</v>
      </c>
      <c r="AT175" s="281"/>
      <c r="AU175" s="281">
        <v>1</v>
      </c>
      <c r="AV175" s="281" t="str">
        <f>+IF(OR(P175="EXPORTABLE",P175="AMBOS"),(1/((1-AD175)*(1-Y175-Z175)))*('VALORES CIF Y FOB'!BL174/AI175)*(1),"-")</f>
        <v>-</v>
      </c>
      <c r="AW175" s="201"/>
      <c r="AX175" s="201">
        <v>1</v>
      </c>
      <c r="AY175" s="201">
        <f t="shared" si="38"/>
        <v>1</v>
      </c>
      <c r="AZ175" s="202">
        <f t="shared" si="33"/>
        <v>1</v>
      </c>
      <c r="BA175" s="203">
        <v>1</v>
      </c>
      <c r="BB175" s="282" t="str">
        <f>+IF(OR(P175="IMPORTABLE",P175="AMBOS"),(1/((1+AC175)*(1+AA175+Z175)*(1+W175+X175)))*(('VALORES CIF Y FOB'!AM174/AI175)),"-")</f>
        <v>-</v>
      </c>
      <c r="BC175" s="282" t="str">
        <f t="shared" si="34"/>
        <v>-</v>
      </c>
      <c r="BD175" s="282"/>
      <c r="BE175" s="282">
        <v>1</v>
      </c>
      <c r="BF175" s="282" t="str">
        <f>+IF(OR(P175="EXPORTABLE",P175="AMBOS"),(1/((1-AD175)*(1-Y175-Z175)))*(('VALORES CIF Y FOB'!AU174/AI175)),"-")</f>
        <v>-</v>
      </c>
      <c r="BG175" s="282" t="str">
        <f t="shared" si="35"/>
        <v>-</v>
      </c>
      <c r="BH175" s="282"/>
      <c r="BI175" s="282">
        <v>1</v>
      </c>
      <c r="BJ175" s="282" t="str">
        <f>+IF(OR(P175="IMPORTABLE",P175="AMBOS"),(1/((1+AC175)*(1+AA175+Z175)*(1+W175+X175)))*('VALORES CIF Y FOB'!AQ174/AI175),"-")</f>
        <v>-</v>
      </c>
      <c r="BK175" s="282" t="str">
        <f t="shared" si="36"/>
        <v>-</v>
      </c>
      <c r="BL175" s="282"/>
      <c r="BM175" s="282">
        <v>1</v>
      </c>
      <c r="BN175" s="282" t="str">
        <f>+IF(OR(P175="EXPORTABLE",P175="AMBOS"),(1/((1-AD175)*(1-Y175-Z175)))*('VALORES CIF Y FOB'!AY174/AI175),"-")</f>
        <v>-</v>
      </c>
      <c r="BO175" s="203" t="str">
        <f t="shared" si="37"/>
        <v>-</v>
      </c>
      <c r="BP175" s="204"/>
      <c r="BQ175" s="205">
        <v>1</v>
      </c>
      <c r="BR175" s="285">
        <f t="shared" si="39"/>
        <v>1</v>
      </c>
      <c r="BS175" s="109"/>
    </row>
    <row r="176" spans="1:71" ht="18" x14ac:dyDescent="0.2">
      <c r="A176" s="188" t="str">
        <f>+'VALORES CIF Y FOB'!A175</f>
        <v>Servicios administrativos y de apoyo de oficina y otras actividades de apoyo a las empresas</v>
      </c>
      <c r="B176" s="189" t="str">
        <f>+'VALORES CIF Y FOB'!B175</f>
        <v>NP170</v>
      </c>
      <c r="C176" s="190"/>
      <c r="D176" s="191">
        <f>+'VALORES CIF Y FOB'!D175</f>
        <v>-395908.51212916255</v>
      </c>
      <c r="E176" s="192">
        <f>+'VALORES CIF Y FOB'!E175</f>
        <v>8.3488511692467474E-2</v>
      </c>
      <c r="F176" s="192">
        <f>+'VALORES CIF Y FOB'!F175</f>
        <v>7.8926226451151008E-2</v>
      </c>
      <c r="G176" s="192">
        <f>+'VALORES CIF Y FOB'!G175</f>
        <v>0.65864784908193974</v>
      </c>
      <c r="H176" s="192">
        <f>+'VALORES CIF Y FOB'!H175</f>
        <v>0.71864658270484505</v>
      </c>
      <c r="I176" s="192">
        <f>+'VALORES CIF Y FOB'!I175</f>
        <v>0.57515933738947234</v>
      </c>
      <c r="J176" s="191" t="str">
        <f>+'VALORES CIF Y FOB'!J175</f>
        <v>EXPORTABLE</v>
      </c>
      <c r="K176" s="191" t="str">
        <f>+'VALORES CIF Y FOB'!K175</f>
        <v>Transable</v>
      </c>
      <c r="L176" s="191">
        <f>+'VALORES CIF Y FOB'!L175</f>
        <v>0</v>
      </c>
      <c r="M176" s="191" t="str">
        <f>+'VALORES CIF Y FOB'!M175</f>
        <v>Transable</v>
      </c>
      <c r="N176" s="191">
        <f>+'VALORES CIF Y FOB'!N175</f>
        <v>0</v>
      </c>
      <c r="O176" s="193" t="str">
        <f>+'VALORES CIF Y FOB'!O175</f>
        <v>Transable</v>
      </c>
      <c r="P176" s="194" t="str">
        <f>+'VALORES CIF Y FOB'!P175</f>
        <v>EXPORTABLE</v>
      </c>
      <c r="Q176" s="194">
        <f>+'VALORES CIF Y FOB'!Q175</f>
        <v>0</v>
      </c>
      <c r="R176" s="195">
        <f>+'VALORES CIF Y FOB'!R175</f>
        <v>0</v>
      </c>
      <c r="S176" s="195">
        <f>+'VALORES CIF Y FOB'!S175</f>
        <v>0</v>
      </c>
      <c r="T176" s="195">
        <f>+'VALORES CIF Y FOB'!T175</f>
        <v>0</v>
      </c>
      <c r="U176" s="195">
        <f>+'VALORES CIF Y FOB'!U175</f>
        <v>0</v>
      </c>
      <c r="V176" s="196"/>
      <c r="W176" s="197">
        <f>+'VALORES CIF Y FOB'!W175</f>
        <v>0</v>
      </c>
      <c r="X176" s="197">
        <f>+'VALORES CIF Y FOB'!X175</f>
        <v>0</v>
      </c>
      <c r="Y176" s="197">
        <f>+'VALORES CIF Y FOB'!Y175</f>
        <v>0</v>
      </c>
      <c r="Z176" s="197">
        <f>+'VALORES CIF Y FOB'!Z175</f>
        <v>0</v>
      </c>
      <c r="AA176" s="197">
        <f>+'VALORES CIF Y FOB'!AA175</f>
        <v>0</v>
      </c>
      <c r="AB176" s="195"/>
      <c r="AC176" s="197">
        <f>+'VALORES CIF Y FOB'!AC175</f>
        <v>0</v>
      </c>
      <c r="AD176" s="197">
        <f>+'VALORES CIF Y FOB'!AD175</f>
        <v>0</v>
      </c>
      <c r="AE176" s="197">
        <f>+'VALORES CIF Y FOB'!AE175</f>
        <v>0</v>
      </c>
      <c r="AF176" s="197">
        <f>+'VALORES CIF Y FOB'!AF175</f>
        <v>0</v>
      </c>
      <c r="AG176" s="196"/>
      <c r="AH176" s="198">
        <f t="shared" si="28"/>
        <v>1.06451132</v>
      </c>
      <c r="AI176" s="198">
        <f t="shared" si="29"/>
        <v>602.91999999999996</v>
      </c>
      <c r="AJ176" s="198">
        <f t="shared" si="30"/>
        <v>641.81516505439993</v>
      </c>
      <c r="AK176" s="199"/>
      <c r="AL176" s="200">
        <v>1</v>
      </c>
      <c r="AM176" s="281" t="str">
        <f>+IF(OR(P176="IMPORTABLE",P176="AMBOS"),((1/((1+AA176+Z176)*(1+W176+X176)))*(('VALORES CIF Y FOB'!BC175/AI176))),"-")</f>
        <v>-</v>
      </c>
      <c r="AN176" s="281">
        <f t="shared" si="31"/>
        <v>0</v>
      </c>
      <c r="AO176" s="281">
        <v>1</v>
      </c>
      <c r="AP176" s="281">
        <f>+IF(OR(P176="EXPORTABLE",P176="AMBOS"),(1/((1-Y176-Z176)))*(('VALORES CIF Y FOB'!BI175/AI176)),"-")</f>
        <v>1.06451132</v>
      </c>
      <c r="AQ176" s="281">
        <f t="shared" si="32"/>
        <v>0</v>
      </c>
      <c r="AR176" s="281">
        <v>1</v>
      </c>
      <c r="AS176" s="281" t="str">
        <f>+IF(OR(P176="IMPORTABLE",P176="AMBOS"),(1/((1+AC176)*(1+AA176+Z176)*(1+W176+X176)))*('VALORES CIF Y FOB'!BF175/AI176)*(1),"-")</f>
        <v>-</v>
      </c>
      <c r="AT176" s="281"/>
      <c r="AU176" s="281">
        <v>1</v>
      </c>
      <c r="AV176" s="281">
        <f>+IF(OR(P176="EXPORTABLE",P176="AMBOS"),(1/((1-AD176)*(1-Y176-Z176)))*('VALORES CIF Y FOB'!BL175/AI176)*(1),"-")</f>
        <v>1.06451132</v>
      </c>
      <c r="AW176" s="201"/>
      <c r="AX176" s="201">
        <v>1</v>
      </c>
      <c r="AY176" s="201" t="str">
        <f t="shared" si="38"/>
        <v>-</v>
      </c>
      <c r="AZ176" s="202">
        <f t="shared" si="33"/>
        <v>0</v>
      </c>
      <c r="BA176" s="203">
        <v>1</v>
      </c>
      <c r="BB176" s="282" t="str">
        <f>+IF(OR(P176="IMPORTABLE",P176="AMBOS"),(1/((1+AC176)*(1+AA176+Z176)*(1+W176+X176)))*(('VALORES CIF Y FOB'!AM175/AI176)),"-")</f>
        <v>-</v>
      </c>
      <c r="BC176" s="282" t="str">
        <f t="shared" si="34"/>
        <v>-</v>
      </c>
      <c r="BD176" s="282"/>
      <c r="BE176" s="282">
        <v>1</v>
      </c>
      <c r="BF176" s="282">
        <f>+IF(OR(P176="EXPORTABLE",P176="AMBOS"),(1/((1-AD176)*(1-Y176-Z176)))*(('VALORES CIF Y FOB'!AU175/AI176)),"-")</f>
        <v>1.06451132</v>
      </c>
      <c r="BG176" s="282">
        <f t="shared" si="35"/>
        <v>1</v>
      </c>
      <c r="BH176" s="282"/>
      <c r="BI176" s="282">
        <v>1</v>
      </c>
      <c r="BJ176" s="282" t="str">
        <f>+IF(OR(P176="IMPORTABLE",P176="AMBOS"),(1/((1+AC176)*(1+AA176+Z176)*(1+W176+X176)))*('VALORES CIF Y FOB'!AQ175/AI176),"-")</f>
        <v>-</v>
      </c>
      <c r="BK176" s="282" t="str">
        <f t="shared" si="36"/>
        <v>-</v>
      </c>
      <c r="BL176" s="282"/>
      <c r="BM176" s="282">
        <v>1</v>
      </c>
      <c r="BN176" s="282">
        <f>+IF(OR(P176="EXPORTABLE",P176="AMBOS"),(1/((1-AD176)*(1-Y176-Z176)))*('VALORES CIF Y FOB'!AY175/AI176),"-")</f>
        <v>1.06451132</v>
      </c>
      <c r="BO176" s="203">
        <f t="shared" si="37"/>
        <v>1</v>
      </c>
      <c r="BP176" s="204"/>
      <c r="BQ176" s="205">
        <v>1</v>
      </c>
      <c r="BR176" s="285" t="str">
        <f t="shared" si="39"/>
        <v>-</v>
      </c>
      <c r="BS176" s="109"/>
    </row>
    <row r="177" spans="1:71" ht="18" x14ac:dyDescent="0.2">
      <c r="A177" s="188" t="str">
        <f>+'VALORES CIF Y FOB'!A176</f>
        <v xml:space="preserve">Servicios públicos generales del gobierno </v>
      </c>
      <c r="B177" s="189" t="str">
        <f>+'VALORES CIF Y FOB'!B176</f>
        <v>NP171</v>
      </c>
      <c r="C177" s="190"/>
      <c r="D177" s="191">
        <f>+'VALORES CIF Y FOB'!D176</f>
        <v>0</v>
      </c>
      <c r="E177" s="192">
        <f>+'VALORES CIF Y FOB'!E176</f>
        <v>0</v>
      </c>
      <c r="F177" s="192">
        <f>+'VALORES CIF Y FOB'!F176</f>
        <v>0</v>
      </c>
      <c r="G177" s="192">
        <f>+'VALORES CIF Y FOB'!G176</f>
        <v>0</v>
      </c>
      <c r="H177" s="192">
        <f>+'VALORES CIF Y FOB'!H176</f>
        <v>0</v>
      </c>
      <c r="I177" s="192">
        <f>+'VALORES CIF Y FOB'!I176</f>
        <v>0</v>
      </c>
      <c r="J177" s="191" t="str">
        <f>+'VALORES CIF Y FOB'!J176</f>
        <v>AMBOS</v>
      </c>
      <c r="K177" s="191" t="str">
        <f>+'VALORES CIF Y FOB'!K176</f>
        <v>No transable</v>
      </c>
      <c r="L177" s="191">
        <f>+'VALORES CIF Y FOB'!L176</f>
        <v>0</v>
      </c>
      <c r="M177" s="191" t="str">
        <f>+'VALORES CIF Y FOB'!M176</f>
        <v>No transable</v>
      </c>
      <c r="N177" s="191">
        <f>+'VALORES CIF Y FOB'!N176</f>
        <v>1</v>
      </c>
      <c r="O177" s="193" t="str">
        <f>+'VALORES CIF Y FOB'!O176</f>
        <v>No transable</v>
      </c>
      <c r="P177" s="194" t="str">
        <f>+'VALORES CIF Y FOB'!P176</f>
        <v>No transable</v>
      </c>
      <c r="Q177" s="194">
        <f>+'VALORES CIF Y FOB'!Q176</f>
        <v>1</v>
      </c>
      <c r="R177" s="195">
        <f>+'VALORES CIF Y FOB'!R176</f>
        <v>0</v>
      </c>
      <c r="S177" s="195">
        <f>+'VALORES CIF Y FOB'!S176</f>
        <v>0</v>
      </c>
      <c r="T177" s="195">
        <f>+'VALORES CIF Y FOB'!T176</f>
        <v>0</v>
      </c>
      <c r="U177" s="195">
        <f>+'VALORES CIF Y FOB'!U176</f>
        <v>0</v>
      </c>
      <c r="V177" s="196"/>
      <c r="W177" s="197">
        <f>+'VALORES CIF Y FOB'!W176</f>
        <v>0</v>
      </c>
      <c r="X177" s="197">
        <f>+'VALORES CIF Y FOB'!X176</f>
        <v>0</v>
      </c>
      <c r="Y177" s="197">
        <f>+'VALORES CIF Y FOB'!Y176</f>
        <v>0</v>
      </c>
      <c r="Z177" s="197">
        <f>+'VALORES CIF Y FOB'!Z176</f>
        <v>0</v>
      </c>
      <c r="AA177" s="197">
        <f>+'VALORES CIF Y FOB'!AA176</f>
        <v>0</v>
      </c>
      <c r="AB177" s="195"/>
      <c r="AC177" s="197">
        <f>+'VALORES CIF Y FOB'!AC176</f>
        <v>0</v>
      </c>
      <c r="AD177" s="197">
        <f>+'VALORES CIF Y FOB'!AD176</f>
        <v>0</v>
      </c>
      <c r="AE177" s="197">
        <f>+'VALORES CIF Y FOB'!AE176</f>
        <v>0</v>
      </c>
      <c r="AF177" s="197">
        <f>+'VALORES CIF Y FOB'!AF176</f>
        <v>0</v>
      </c>
      <c r="AG177" s="196"/>
      <c r="AH177" s="198">
        <f t="shared" si="28"/>
        <v>1.06451132</v>
      </c>
      <c r="AI177" s="198">
        <f t="shared" si="29"/>
        <v>602.91999999999996</v>
      </c>
      <c r="AJ177" s="198">
        <f t="shared" si="30"/>
        <v>641.81516505439993</v>
      </c>
      <c r="AK177" s="199"/>
      <c r="AL177" s="200">
        <v>1</v>
      </c>
      <c r="AM177" s="281" t="str">
        <f>+IF(OR(P177="IMPORTABLE",P177="AMBOS"),((1/((1+AA177+Z177)*(1+W177+X177)))*(('VALORES CIF Y FOB'!BC176/AI177))),"-")</f>
        <v>-</v>
      </c>
      <c r="AN177" s="281">
        <f t="shared" si="31"/>
        <v>0</v>
      </c>
      <c r="AO177" s="281">
        <v>1</v>
      </c>
      <c r="AP177" s="281" t="str">
        <f>+IF(OR(P177="EXPORTABLE",P177="AMBOS"),(1/((1-Y177-Z177)))*(('VALORES CIF Y FOB'!BI176/AI177)),"-")</f>
        <v>-</v>
      </c>
      <c r="AQ177" s="281">
        <f t="shared" si="32"/>
        <v>0</v>
      </c>
      <c r="AR177" s="281">
        <v>1</v>
      </c>
      <c r="AS177" s="281" t="str">
        <f>+IF(OR(P177="IMPORTABLE",P177="AMBOS"),(1/((1+AC177)*(1+AA177+Z177)*(1+W177+X177)))*('VALORES CIF Y FOB'!BF176/AI177)*(1),"-")</f>
        <v>-</v>
      </c>
      <c r="AT177" s="281"/>
      <c r="AU177" s="281">
        <v>1</v>
      </c>
      <c r="AV177" s="281" t="str">
        <f>+IF(OR(P177="EXPORTABLE",P177="AMBOS"),(1/((1-AD177)*(1-Y177-Z177)))*('VALORES CIF Y FOB'!BL176/AI177)*(1),"-")</f>
        <v>-</v>
      </c>
      <c r="AW177" s="201"/>
      <c r="AX177" s="201">
        <v>1</v>
      </c>
      <c r="AY177" s="201">
        <f t="shared" si="38"/>
        <v>1</v>
      </c>
      <c r="AZ177" s="202">
        <f t="shared" si="33"/>
        <v>1</v>
      </c>
      <c r="BA177" s="203">
        <v>1</v>
      </c>
      <c r="BB177" s="282" t="str">
        <f>+IF(OR(P177="IMPORTABLE",P177="AMBOS"),(1/((1+AC177)*(1+AA177+Z177)*(1+W177+X177)))*(('VALORES CIF Y FOB'!AM176/AI177)),"-")</f>
        <v>-</v>
      </c>
      <c r="BC177" s="282" t="str">
        <f t="shared" si="34"/>
        <v>-</v>
      </c>
      <c r="BD177" s="282"/>
      <c r="BE177" s="282">
        <v>1</v>
      </c>
      <c r="BF177" s="282" t="str">
        <f>+IF(OR(P177="EXPORTABLE",P177="AMBOS"),(1/((1-AD177)*(1-Y177-Z177)))*(('VALORES CIF Y FOB'!AU176/AI177)),"-")</f>
        <v>-</v>
      </c>
      <c r="BG177" s="282" t="str">
        <f t="shared" si="35"/>
        <v>-</v>
      </c>
      <c r="BH177" s="282"/>
      <c r="BI177" s="282">
        <v>1</v>
      </c>
      <c r="BJ177" s="282" t="str">
        <f>+IF(OR(P177="IMPORTABLE",P177="AMBOS"),(1/((1+AC177)*(1+AA177+Z177)*(1+W177+X177)))*('VALORES CIF Y FOB'!AQ176/AI177),"-")</f>
        <v>-</v>
      </c>
      <c r="BK177" s="282" t="str">
        <f t="shared" si="36"/>
        <v>-</v>
      </c>
      <c r="BL177" s="282"/>
      <c r="BM177" s="282">
        <v>1</v>
      </c>
      <c r="BN177" s="282" t="str">
        <f>+IF(OR(P177="EXPORTABLE",P177="AMBOS"),(1/((1-AD177)*(1-Y177-Z177)))*('VALORES CIF Y FOB'!AY176/AI177),"-")</f>
        <v>-</v>
      </c>
      <c r="BO177" s="203" t="str">
        <f t="shared" si="37"/>
        <v>-</v>
      </c>
      <c r="BP177" s="204"/>
      <c r="BQ177" s="205">
        <v>1</v>
      </c>
      <c r="BR177" s="285">
        <f t="shared" si="39"/>
        <v>1</v>
      </c>
      <c r="BS177" s="109"/>
    </row>
    <row r="178" spans="1:71" ht="18" x14ac:dyDescent="0.2">
      <c r="A178" s="188" t="str">
        <f>+'VALORES CIF Y FOB'!A177</f>
        <v>Servicios a la comunidad en general</v>
      </c>
      <c r="B178" s="189" t="str">
        <f>+'VALORES CIF Y FOB'!B177</f>
        <v>NP172</v>
      </c>
      <c r="C178" s="190"/>
      <c r="D178" s="191">
        <f>+'VALORES CIF Y FOB'!D177</f>
        <v>0</v>
      </c>
      <c r="E178" s="192">
        <f>+'VALORES CIF Y FOB'!E177</f>
        <v>0</v>
      </c>
      <c r="F178" s="192">
        <f>+'VALORES CIF Y FOB'!F177</f>
        <v>0</v>
      </c>
      <c r="G178" s="192">
        <f>+'VALORES CIF Y FOB'!G177</f>
        <v>0</v>
      </c>
      <c r="H178" s="192">
        <f>+'VALORES CIF Y FOB'!H177</f>
        <v>0</v>
      </c>
      <c r="I178" s="192">
        <f>+'VALORES CIF Y FOB'!I177</f>
        <v>0</v>
      </c>
      <c r="J178" s="191" t="str">
        <f>+'VALORES CIF Y FOB'!J177</f>
        <v>AMBOS</v>
      </c>
      <c r="K178" s="191" t="str">
        <f>+'VALORES CIF Y FOB'!K177</f>
        <v>No transable</v>
      </c>
      <c r="L178" s="191">
        <f>+'VALORES CIF Y FOB'!L177</f>
        <v>0</v>
      </c>
      <c r="M178" s="191" t="str">
        <f>+'VALORES CIF Y FOB'!M177</f>
        <v>No transable</v>
      </c>
      <c r="N178" s="191">
        <f>+'VALORES CIF Y FOB'!N177</f>
        <v>1</v>
      </c>
      <c r="O178" s="193" t="str">
        <f>+'VALORES CIF Y FOB'!O177</f>
        <v>No transable</v>
      </c>
      <c r="P178" s="194" t="str">
        <f>+'VALORES CIF Y FOB'!P177</f>
        <v>No transable</v>
      </c>
      <c r="Q178" s="194">
        <f>+'VALORES CIF Y FOB'!Q177</f>
        <v>1</v>
      </c>
      <c r="R178" s="195">
        <f>+'VALORES CIF Y FOB'!R177</f>
        <v>0</v>
      </c>
      <c r="S178" s="195">
        <f>+'VALORES CIF Y FOB'!S177</f>
        <v>0</v>
      </c>
      <c r="T178" s="195">
        <f>+'VALORES CIF Y FOB'!T177</f>
        <v>0</v>
      </c>
      <c r="U178" s="195">
        <f>+'VALORES CIF Y FOB'!U177</f>
        <v>0</v>
      </c>
      <c r="V178" s="196"/>
      <c r="W178" s="197">
        <f>+'VALORES CIF Y FOB'!W177</f>
        <v>0</v>
      </c>
      <c r="X178" s="197">
        <f>+'VALORES CIF Y FOB'!X177</f>
        <v>0</v>
      </c>
      <c r="Y178" s="197">
        <f>+'VALORES CIF Y FOB'!Y177</f>
        <v>0</v>
      </c>
      <c r="Z178" s="197">
        <f>+'VALORES CIF Y FOB'!Z177</f>
        <v>0</v>
      </c>
      <c r="AA178" s="197">
        <f>+'VALORES CIF Y FOB'!AA177</f>
        <v>0</v>
      </c>
      <c r="AB178" s="195"/>
      <c r="AC178" s="197">
        <f>+'VALORES CIF Y FOB'!AC177</f>
        <v>0</v>
      </c>
      <c r="AD178" s="197">
        <f>+'VALORES CIF Y FOB'!AD177</f>
        <v>0</v>
      </c>
      <c r="AE178" s="197">
        <f>+'VALORES CIF Y FOB'!AE177</f>
        <v>0</v>
      </c>
      <c r="AF178" s="197">
        <f>+'VALORES CIF Y FOB'!AF177</f>
        <v>0</v>
      </c>
      <c r="AG178" s="196"/>
      <c r="AH178" s="198">
        <f t="shared" si="28"/>
        <v>1.06451132</v>
      </c>
      <c r="AI178" s="198">
        <f t="shared" si="29"/>
        <v>602.91999999999996</v>
      </c>
      <c r="AJ178" s="198">
        <f t="shared" si="30"/>
        <v>641.81516505439993</v>
      </c>
      <c r="AK178" s="199"/>
      <c r="AL178" s="200">
        <v>1</v>
      </c>
      <c r="AM178" s="281" t="str">
        <f>+IF(OR(P178="IMPORTABLE",P178="AMBOS"),((1/((1+AA178+Z178)*(1+W178+X178)))*(('VALORES CIF Y FOB'!BC177/AI178))),"-")</f>
        <v>-</v>
      </c>
      <c r="AN178" s="281">
        <f t="shared" si="31"/>
        <v>0</v>
      </c>
      <c r="AO178" s="281">
        <v>1</v>
      </c>
      <c r="AP178" s="281" t="str">
        <f>+IF(OR(P178="EXPORTABLE",P178="AMBOS"),(1/((1-Y178-Z178)))*(('VALORES CIF Y FOB'!BI177/AI178)),"-")</f>
        <v>-</v>
      </c>
      <c r="AQ178" s="281">
        <f t="shared" si="32"/>
        <v>0</v>
      </c>
      <c r="AR178" s="281">
        <v>1</v>
      </c>
      <c r="AS178" s="281" t="str">
        <f>+IF(OR(P178="IMPORTABLE",P178="AMBOS"),(1/((1+AC178)*(1+AA178+Z178)*(1+W178+X178)))*('VALORES CIF Y FOB'!BF177/AI178)*(1),"-")</f>
        <v>-</v>
      </c>
      <c r="AT178" s="281"/>
      <c r="AU178" s="281">
        <v>1</v>
      </c>
      <c r="AV178" s="281" t="str">
        <f>+IF(OR(P178="EXPORTABLE",P178="AMBOS"),(1/((1-AD178)*(1-Y178-Z178)))*('VALORES CIF Y FOB'!BL177/AI178)*(1),"-")</f>
        <v>-</v>
      </c>
      <c r="AW178" s="201"/>
      <c r="AX178" s="201">
        <v>1</v>
      </c>
      <c r="AY178" s="201">
        <f t="shared" si="38"/>
        <v>1</v>
      </c>
      <c r="AZ178" s="202">
        <f t="shared" si="33"/>
        <v>1</v>
      </c>
      <c r="BA178" s="203">
        <v>1</v>
      </c>
      <c r="BB178" s="282" t="str">
        <f>+IF(OR(P178="IMPORTABLE",P178="AMBOS"),(1/((1+AC178)*(1+AA178+Z178)*(1+W178+X178)))*(('VALORES CIF Y FOB'!AM177/AI178)),"-")</f>
        <v>-</v>
      </c>
      <c r="BC178" s="282" t="str">
        <f t="shared" si="34"/>
        <v>-</v>
      </c>
      <c r="BD178" s="282"/>
      <c r="BE178" s="282">
        <v>1</v>
      </c>
      <c r="BF178" s="282" t="str">
        <f>+IF(OR(P178="EXPORTABLE",P178="AMBOS"),(1/((1-AD178)*(1-Y178-Z178)))*(('VALORES CIF Y FOB'!AU177/AI178)),"-")</f>
        <v>-</v>
      </c>
      <c r="BG178" s="282" t="str">
        <f t="shared" si="35"/>
        <v>-</v>
      </c>
      <c r="BH178" s="282"/>
      <c r="BI178" s="282">
        <v>1</v>
      </c>
      <c r="BJ178" s="282" t="str">
        <f>+IF(OR(P178="IMPORTABLE",P178="AMBOS"),(1/((1+AC178)*(1+AA178+Z178)*(1+W178+X178)))*('VALORES CIF Y FOB'!AQ177/AI178),"-")</f>
        <v>-</v>
      </c>
      <c r="BK178" s="282" t="str">
        <f t="shared" si="36"/>
        <v>-</v>
      </c>
      <c r="BL178" s="282"/>
      <c r="BM178" s="282">
        <v>1</v>
      </c>
      <c r="BN178" s="282" t="str">
        <f>+IF(OR(P178="EXPORTABLE",P178="AMBOS"),(1/((1-AD178)*(1-Y178-Z178)))*('VALORES CIF Y FOB'!AY177/AI178),"-")</f>
        <v>-</v>
      </c>
      <c r="BO178" s="203" t="str">
        <f t="shared" si="37"/>
        <v>-</v>
      </c>
      <c r="BP178" s="204"/>
      <c r="BQ178" s="205">
        <v>1</v>
      </c>
      <c r="BR178" s="285">
        <f t="shared" si="39"/>
        <v>1</v>
      </c>
      <c r="BS178" s="109"/>
    </row>
    <row r="179" spans="1:71" ht="18" x14ac:dyDescent="0.2">
      <c r="A179" s="188" t="str">
        <f>+'VALORES CIF Y FOB'!A178</f>
        <v>Servicios administrativos de los regímenes de seguridad social obligatoria</v>
      </c>
      <c r="B179" s="189" t="str">
        <f>+'VALORES CIF Y FOB'!B178</f>
        <v>NP173</v>
      </c>
      <c r="C179" s="190"/>
      <c r="D179" s="191">
        <f>+'VALORES CIF Y FOB'!D178</f>
        <v>0</v>
      </c>
      <c r="E179" s="192">
        <f>+'VALORES CIF Y FOB'!E178</f>
        <v>0</v>
      </c>
      <c r="F179" s="192">
        <f>+'VALORES CIF Y FOB'!F178</f>
        <v>0</v>
      </c>
      <c r="G179" s="192">
        <f>+'VALORES CIF Y FOB'!G178</f>
        <v>0</v>
      </c>
      <c r="H179" s="192">
        <f>+'VALORES CIF Y FOB'!H178</f>
        <v>0</v>
      </c>
      <c r="I179" s="192">
        <f>+'VALORES CIF Y FOB'!I178</f>
        <v>0</v>
      </c>
      <c r="J179" s="191" t="str">
        <f>+'VALORES CIF Y FOB'!J178</f>
        <v>AMBOS</v>
      </c>
      <c r="K179" s="191" t="str">
        <f>+'VALORES CIF Y FOB'!K178</f>
        <v>No transable</v>
      </c>
      <c r="L179" s="191">
        <f>+'VALORES CIF Y FOB'!L178</f>
        <v>0</v>
      </c>
      <c r="M179" s="191" t="str">
        <f>+'VALORES CIF Y FOB'!M178</f>
        <v>No transable</v>
      </c>
      <c r="N179" s="191">
        <f>+'VALORES CIF Y FOB'!N178</f>
        <v>1</v>
      </c>
      <c r="O179" s="193" t="str">
        <f>+'VALORES CIF Y FOB'!O178</f>
        <v>No transable</v>
      </c>
      <c r="P179" s="194" t="str">
        <f>+'VALORES CIF Y FOB'!P178</f>
        <v>No transable</v>
      </c>
      <c r="Q179" s="194">
        <f>+'VALORES CIF Y FOB'!Q178</f>
        <v>1</v>
      </c>
      <c r="R179" s="195">
        <f>+'VALORES CIF Y FOB'!R178</f>
        <v>0</v>
      </c>
      <c r="S179" s="195">
        <f>+'VALORES CIF Y FOB'!S178</f>
        <v>0</v>
      </c>
      <c r="T179" s="195">
        <f>+'VALORES CIF Y FOB'!T178</f>
        <v>0</v>
      </c>
      <c r="U179" s="195">
        <f>+'VALORES CIF Y FOB'!U178</f>
        <v>0</v>
      </c>
      <c r="V179" s="196"/>
      <c r="W179" s="197">
        <f>+'VALORES CIF Y FOB'!W178</f>
        <v>0</v>
      </c>
      <c r="X179" s="197">
        <f>+'VALORES CIF Y FOB'!X178</f>
        <v>0</v>
      </c>
      <c r="Y179" s="197">
        <f>+'VALORES CIF Y FOB'!Y178</f>
        <v>0</v>
      </c>
      <c r="Z179" s="197">
        <f>+'VALORES CIF Y FOB'!Z178</f>
        <v>0</v>
      </c>
      <c r="AA179" s="197">
        <f>+'VALORES CIF Y FOB'!AA178</f>
        <v>0</v>
      </c>
      <c r="AB179" s="195"/>
      <c r="AC179" s="197">
        <f>+'VALORES CIF Y FOB'!AC178</f>
        <v>0</v>
      </c>
      <c r="AD179" s="197">
        <f>+'VALORES CIF Y FOB'!AD178</f>
        <v>0</v>
      </c>
      <c r="AE179" s="197">
        <f>+'VALORES CIF Y FOB'!AE178</f>
        <v>0</v>
      </c>
      <c r="AF179" s="197">
        <f>+'VALORES CIF Y FOB'!AF178</f>
        <v>0</v>
      </c>
      <c r="AG179" s="196"/>
      <c r="AH179" s="198">
        <f t="shared" si="28"/>
        <v>1.06451132</v>
      </c>
      <c r="AI179" s="198">
        <f t="shared" si="29"/>
        <v>602.91999999999996</v>
      </c>
      <c r="AJ179" s="198">
        <f t="shared" si="30"/>
        <v>641.81516505439993</v>
      </c>
      <c r="AK179" s="199"/>
      <c r="AL179" s="200">
        <v>1</v>
      </c>
      <c r="AM179" s="281" t="str">
        <f>+IF(OR(P179="IMPORTABLE",P179="AMBOS"),((1/((1+AA179+Z179)*(1+W179+X179)))*(('VALORES CIF Y FOB'!BC178/AI179))),"-")</f>
        <v>-</v>
      </c>
      <c r="AN179" s="281">
        <f t="shared" si="31"/>
        <v>0</v>
      </c>
      <c r="AO179" s="281">
        <v>1</v>
      </c>
      <c r="AP179" s="281" t="str">
        <f>+IF(OR(P179="EXPORTABLE",P179="AMBOS"),(1/((1-Y179-Z179)))*(('VALORES CIF Y FOB'!BI178/AI179)),"-")</f>
        <v>-</v>
      </c>
      <c r="AQ179" s="281">
        <f t="shared" si="32"/>
        <v>0</v>
      </c>
      <c r="AR179" s="281">
        <v>1</v>
      </c>
      <c r="AS179" s="281" t="str">
        <f>+IF(OR(P179="IMPORTABLE",P179="AMBOS"),(1/((1+AC179)*(1+AA179+Z179)*(1+W179+X179)))*('VALORES CIF Y FOB'!BF178/AI179)*(1),"-")</f>
        <v>-</v>
      </c>
      <c r="AT179" s="281"/>
      <c r="AU179" s="281">
        <v>1</v>
      </c>
      <c r="AV179" s="281" t="str">
        <f>+IF(OR(P179="EXPORTABLE",P179="AMBOS"),(1/((1-AD179)*(1-Y179-Z179)))*('VALORES CIF Y FOB'!BL178/AI179)*(1),"-")</f>
        <v>-</v>
      </c>
      <c r="AW179" s="201"/>
      <c r="AX179" s="201">
        <v>1</v>
      </c>
      <c r="AY179" s="201">
        <f t="shared" si="38"/>
        <v>1</v>
      </c>
      <c r="AZ179" s="202">
        <f t="shared" si="33"/>
        <v>1</v>
      </c>
      <c r="BA179" s="203">
        <v>1</v>
      </c>
      <c r="BB179" s="282" t="str">
        <f>+IF(OR(P179="IMPORTABLE",P179="AMBOS"),(1/((1+AC179)*(1+AA179+Z179)*(1+W179+X179)))*(('VALORES CIF Y FOB'!AM178/AI179)),"-")</f>
        <v>-</v>
      </c>
      <c r="BC179" s="282" t="str">
        <f t="shared" si="34"/>
        <v>-</v>
      </c>
      <c r="BD179" s="282"/>
      <c r="BE179" s="282">
        <v>1</v>
      </c>
      <c r="BF179" s="282" t="str">
        <f>+IF(OR(P179="EXPORTABLE",P179="AMBOS"),(1/((1-AD179)*(1-Y179-Z179)))*(('VALORES CIF Y FOB'!AU178/AI179)),"-")</f>
        <v>-</v>
      </c>
      <c r="BG179" s="282" t="str">
        <f t="shared" si="35"/>
        <v>-</v>
      </c>
      <c r="BH179" s="282"/>
      <c r="BI179" s="282">
        <v>1</v>
      </c>
      <c r="BJ179" s="282" t="str">
        <f>+IF(OR(P179="IMPORTABLE",P179="AMBOS"),(1/((1+AC179)*(1+AA179+Z179)*(1+W179+X179)))*('VALORES CIF Y FOB'!AQ178/AI179),"-")</f>
        <v>-</v>
      </c>
      <c r="BK179" s="282" t="str">
        <f t="shared" si="36"/>
        <v>-</v>
      </c>
      <c r="BL179" s="282"/>
      <c r="BM179" s="282">
        <v>1</v>
      </c>
      <c r="BN179" s="282" t="str">
        <f>+IF(OR(P179="EXPORTABLE",P179="AMBOS"),(1/((1-AD179)*(1-Y179-Z179)))*('VALORES CIF Y FOB'!AY178/AI179),"-")</f>
        <v>-</v>
      </c>
      <c r="BO179" s="203" t="str">
        <f t="shared" si="37"/>
        <v>-</v>
      </c>
      <c r="BP179" s="204"/>
      <c r="BQ179" s="205">
        <v>1</v>
      </c>
      <c r="BR179" s="285">
        <f t="shared" si="39"/>
        <v>1</v>
      </c>
      <c r="BS179" s="109"/>
    </row>
    <row r="180" spans="1:71" ht="18" x14ac:dyDescent="0.2">
      <c r="A180" s="188" t="str">
        <f>+'VALORES CIF Y FOB'!A179</f>
        <v>Servicios de enseñanza</v>
      </c>
      <c r="B180" s="189" t="str">
        <f>+'VALORES CIF Y FOB'!B179</f>
        <v>NP174</v>
      </c>
      <c r="C180" s="190"/>
      <c r="D180" s="191">
        <f>+'VALORES CIF Y FOB'!D179</f>
        <v>-32922.336176439952</v>
      </c>
      <c r="E180" s="192">
        <f>+'VALORES CIF Y FOB'!E179</f>
        <v>0</v>
      </c>
      <c r="F180" s="192">
        <f>+'VALORES CIF Y FOB'!F179</f>
        <v>0</v>
      </c>
      <c r="G180" s="192">
        <f>+'VALORES CIF Y FOB'!G179</f>
        <v>1.935428803076172E-2</v>
      </c>
      <c r="H180" s="192">
        <f>+'VALORES CIF Y FOB'!H179</f>
        <v>1.935428803076172E-2</v>
      </c>
      <c r="I180" s="192">
        <f>+'VALORES CIF Y FOB'!I179</f>
        <v>1.935428803076172E-2</v>
      </c>
      <c r="J180" s="191" t="str">
        <f>+'VALORES CIF Y FOB'!J179</f>
        <v>AMBOS</v>
      </c>
      <c r="K180" s="191" t="str">
        <f>+'VALORES CIF Y FOB'!K179</f>
        <v>No transable</v>
      </c>
      <c r="L180" s="191">
        <f>+'VALORES CIF Y FOB'!L179</f>
        <v>1</v>
      </c>
      <c r="M180" s="191" t="str">
        <f>+'VALORES CIF Y FOB'!M179</f>
        <v>Transable</v>
      </c>
      <c r="N180" s="191">
        <f>+'VALORES CIF Y FOB'!N179</f>
        <v>1</v>
      </c>
      <c r="O180" s="193" t="str">
        <f>+'VALORES CIF Y FOB'!O179</f>
        <v>No Transable</v>
      </c>
      <c r="P180" s="194" t="str">
        <f>+'VALORES CIF Y FOB'!P179</f>
        <v>No Transable</v>
      </c>
      <c r="Q180" s="194">
        <f>+'VALORES CIF Y FOB'!Q179</f>
        <v>1</v>
      </c>
      <c r="R180" s="195">
        <f>+'VALORES CIF Y FOB'!R179</f>
        <v>0</v>
      </c>
      <c r="S180" s="195">
        <f>+'VALORES CIF Y FOB'!S179</f>
        <v>0</v>
      </c>
      <c r="T180" s="195">
        <f>+'VALORES CIF Y FOB'!T179</f>
        <v>1.935428803076172E-2</v>
      </c>
      <c r="U180" s="195">
        <f>+'VALORES CIF Y FOB'!U179</f>
        <v>-1.935428803076172E-2</v>
      </c>
      <c r="V180" s="196"/>
      <c r="W180" s="197">
        <f>+'VALORES CIF Y FOB'!W179</f>
        <v>0</v>
      </c>
      <c r="X180" s="197">
        <f>+'VALORES CIF Y FOB'!X179</f>
        <v>0</v>
      </c>
      <c r="Y180" s="197">
        <f>+'VALORES CIF Y FOB'!Y179</f>
        <v>0</v>
      </c>
      <c r="Z180" s="197">
        <f>+'VALORES CIF Y FOB'!Z179</f>
        <v>0</v>
      </c>
      <c r="AA180" s="197">
        <f>+'VALORES CIF Y FOB'!AA179</f>
        <v>0</v>
      </c>
      <c r="AB180" s="195"/>
      <c r="AC180" s="197">
        <f>+'VALORES CIF Y FOB'!AC179</f>
        <v>0</v>
      </c>
      <c r="AD180" s="197">
        <f>+'VALORES CIF Y FOB'!AD179</f>
        <v>0</v>
      </c>
      <c r="AE180" s="197">
        <f>+'VALORES CIF Y FOB'!AE179</f>
        <v>0</v>
      </c>
      <c r="AF180" s="197">
        <f>+'VALORES CIF Y FOB'!AF179</f>
        <v>0</v>
      </c>
      <c r="AG180" s="196"/>
      <c r="AH180" s="198">
        <f t="shared" si="28"/>
        <v>1.06451132</v>
      </c>
      <c r="AI180" s="198">
        <f t="shared" si="29"/>
        <v>602.91999999999996</v>
      </c>
      <c r="AJ180" s="198">
        <f t="shared" si="30"/>
        <v>641.81516505439993</v>
      </c>
      <c r="AK180" s="199"/>
      <c r="AL180" s="200">
        <v>1</v>
      </c>
      <c r="AM180" s="281" t="str">
        <f>+IF(OR(P180="IMPORTABLE",P180="AMBOS"),((1/((1+AA180+Z180)*(1+W180+X180)))*(('VALORES CIF Y FOB'!BC179/AI180))),"-")</f>
        <v>-</v>
      </c>
      <c r="AN180" s="281">
        <f t="shared" si="31"/>
        <v>0</v>
      </c>
      <c r="AO180" s="281">
        <v>1</v>
      </c>
      <c r="AP180" s="281" t="str">
        <f>+IF(OR(P180="EXPORTABLE",P180="AMBOS"),(1/((1-Y180-Z180)))*(('VALORES CIF Y FOB'!BI179/AI180)),"-")</f>
        <v>-</v>
      </c>
      <c r="AQ180" s="281">
        <f t="shared" si="32"/>
        <v>0</v>
      </c>
      <c r="AR180" s="281">
        <v>1</v>
      </c>
      <c r="AS180" s="281" t="str">
        <f>+IF(OR(P180="IMPORTABLE",P180="AMBOS"),(1/((1+AC180)*(1+AA180+Z180)*(1+W180+X180)))*('VALORES CIF Y FOB'!BF179/AI180)*(1),"-")</f>
        <v>-</v>
      </c>
      <c r="AT180" s="281"/>
      <c r="AU180" s="281">
        <v>1</v>
      </c>
      <c r="AV180" s="281" t="str">
        <f>+IF(OR(P180="EXPORTABLE",P180="AMBOS"),(1/((1-AD180)*(1-Y180-Z180)))*('VALORES CIF Y FOB'!BL179/AI180)*(1),"-")</f>
        <v>-</v>
      </c>
      <c r="AW180" s="201"/>
      <c r="AX180" s="201">
        <v>1</v>
      </c>
      <c r="AY180" s="201">
        <f t="shared" si="38"/>
        <v>1</v>
      </c>
      <c r="AZ180" s="202">
        <f t="shared" si="33"/>
        <v>1</v>
      </c>
      <c r="BA180" s="203">
        <v>1</v>
      </c>
      <c r="BB180" s="282" t="str">
        <f>+IF(OR(P180="IMPORTABLE",P180="AMBOS"),(1/((1+AC180)*(1+AA180+Z180)*(1+W180+X180)))*(('VALORES CIF Y FOB'!AM179/AI180)),"-")</f>
        <v>-</v>
      </c>
      <c r="BC180" s="282" t="str">
        <f t="shared" si="34"/>
        <v>-</v>
      </c>
      <c r="BD180" s="282"/>
      <c r="BE180" s="282">
        <v>1</v>
      </c>
      <c r="BF180" s="282" t="str">
        <f>+IF(OR(P180="EXPORTABLE",P180="AMBOS"),(1/((1-AD180)*(1-Y180-Z180)))*(('VALORES CIF Y FOB'!AU179/AI180)),"-")</f>
        <v>-</v>
      </c>
      <c r="BG180" s="282" t="str">
        <f t="shared" si="35"/>
        <v>-</v>
      </c>
      <c r="BH180" s="282"/>
      <c r="BI180" s="282">
        <v>1</v>
      </c>
      <c r="BJ180" s="282" t="str">
        <f>+IF(OR(P180="IMPORTABLE",P180="AMBOS"),(1/((1+AC180)*(1+AA180+Z180)*(1+W180+X180)))*('VALORES CIF Y FOB'!AQ179/AI180),"-")</f>
        <v>-</v>
      </c>
      <c r="BK180" s="282" t="str">
        <f t="shared" si="36"/>
        <v>-</v>
      </c>
      <c r="BL180" s="282"/>
      <c r="BM180" s="282">
        <v>1</v>
      </c>
      <c r="BN180" s="282" t="str">
        <f>+IF(OR(P180="EXPORTABLE",P180="AMBOS"),(1/((1-AD180)*(1-Y180-Z180)))*('VALORES CIF Y FOB'!AY179/AI180),"-")</f>
        <v>-</v>
      </c>
      <c r="BO180" s="203" t="str">
        <f t="shared" si="37"/>
        <v>-</v>
      </c>
      <c r="BP180" s="204"/>
      <c r="BQ180" s="205">
        <v>1</v>
      </c>
      <c r="BR180" s="285">
        <f t="shared" si="39"/>
        <v>1</v>
      </c>
      <c r="BS180" s="109"/>
    </row>
    <row r="181" spans="1:71" ht="18" x14ac:dyDescent="0.2">
      <c r="A181" s="188" t="str">
        <f>+'VALORES CIF Y FOB'!A180</f>
        <v>Servicios de atención de la salud humana y de asistencia social</v>
      </c>
      <c r="B181" s="189" t="str">
        <f>+'VALORES CIF Y FOB'!B180</f>
        <v>NP175</v>
      </c>
      <c r="C181" s="190"/>
      <c r="D181" s="191">
        <f>+'VALORES CIF Y FOB'!D180</f>
        <v>-20365.333143395073</v>
      </c>
      <c r="E181" s="192">
        <f>+'VALORES CIF Y FOB'!E180</f>
        <v>0</v>
      </c>
      <c r="F181" s="192">
        <f>+'VALORES CIF Y FOB'!F180</f>
        <v>0</v>
      </c>
      <c r="G181" s="192">
        <f>+'VALORES CIF Y FOB'!G180</f>
        <v>1.4333172934842436E-2</v>
      </c>
      <c r="H181" s="192">
        <f>+'VALORES CIF Y FOB'!H180</f>
        <v>1.4333172934842436E-2</v>
      </c>
      <c r="I181" s="192">
        <f>+'VALORES CIF Y FOB'!I180</f>
        <v>1.4333172934842436E-2</v>
      </c>
      <c r="J181" s="191" t="str">
        <f>+'VALORES CIF Y FOB'!J180</f>
        <v>AMBOS</v>
      </c>
      <c r="K181" s="191" t="str">
        <f>+'VALORES CIF Y FOB'!K180</f>
        <v>No transable</v>
      </c>
      <c r="L181" s="191">
        <f>+'VALORES CIF Y FOB'!L180</f>
        <v>0</v>
      </c>
      <c r="M181" s="191" t="str">
        <f>+'VALORES CIF Y FOB'!M180</f>
        <v>No transable</v>
      </c>
      <c r="N181" s="191">
        <f>+'VALORES CIF Y FOB'!N180</f>
        <v>1</v>
      </c>
      <c r="O181" s="193" t="str">
        <f>+'VALORES CIF Y FOB'!O180</f>
        <v>No transable</v>
      </c>
      <c r="P181" s="194" t="str">
        <f>+'VALORES CIF Y FOB'!P180</f>
        <v>No transable</v>
      </c>
      <c r="Q181" s="194">
        <f>+'VALORES CIF Y FOB'!Q180</f>
        <v>1</v>
      </c>
      <c r="R181" s="195">
        <f>+'VALORES CIF Y FOB'!R180</f>
        <v>0</v>
      </c>
      <c r="S181" s="195">
        <f>+'VALORES CIF Y FOB'!S180</f>
        <v>0</v>
      </c>
      <c r="T181" s="195">
        <f>+'VALORES CIF Y FOB'!T180</f>
        <v>1.4333172934842436E-2</v>
      </c>
      <c r="U181" s="195">
        <f>+'VALORES CIF Y FOB'!U180</f>
        <v>-1.4333172934842436E-2</v>
      </c>
      <c r="V181" s="196"/>
      <c r="W181" s="197">
        <f>+'VALORES CIF Y FOB'!W180</f>
        <v>0</v>
      </c>
      <c r="X181" s="197">
        <f>+'VALORES CIF Y FOB'!X180</f>
        <v>0</v>
      </c>
      <c r="Y181" s="197">
        <f>+'VALORES CIF Y FOB'!Y180</f>
        <v>0</v>
      </c>
      <c r="Z181" s="197">
        <f>+'VALORES CIF Y FOB'!Z180</f>
        <v>0</v>
      </c>
      <c r="AA181" s="197">
        <f>+'VALORES CIF Y FOB'!AA180</f>
        <v>0</v>
      </c>
      <c r="AB181" s="195"/>
      <c r="AC181" s="197">
        <f>+'VALORES CIF Y FOB'!AC180</f>
        <v>0</v>
      </c>
      <c r="AD181" s="197">
        <f>+'VALORES CIF Y FOB'!AD180</f>
        <v>0</v>
      </c>
      <c r="AE181" s="197">
        <f>+'VALORES CIF Y FOB'!AE180</f>
        <v>0</v>
      </c>
      <c r="AF181" s="197">
        <f>+'VALORES CIF Y FOB'!AF180</f>
        <v>0</v>
      </c>
      <c r="AG181" s="196"/>
      <c r="AH181" s="198">
        <f t="shared" si="28"/>
        <v>1.06451132</v>
      </c>
      <c r="AI181" s="198">
        <f t="shared" si="29"/>
        <v>602.91999999999996</v>
      </c>
      <c r="AJ181" s="198">
        <f t="shared" si="30"/>
        <v>641.81516505439993</v>
      </c>
      <c r="AK181" s="199"/>
      <c r="AL181" s="200">
        <v>1</v>
      </c>
      <c r="AM181" s="281" t="str">
        <f>+IF(OR(P181="IMPORTABLE",P181="AMBOS"),((1/((1+AA181+Z181)*(1+W181+X181)))*(('VALORES CIF Y FOB'!BC180/AI181))),"-")</f>
        <v>-</v>
      </c>
      <c r="AN181" s="281">
        <f t="shared" si="31"/>
        <v>0</v>
      </c>
      <c r="AO181" s="281">
        <v>1</v>
      </c>
      <c r="AP181" s="281" t="str">
        <f>+IF(OR(P181="EXPORTABLE",P181="AMBOS"),(1/((1-Y181-Z181)))*(('VALORES CIF Y FOB'!BI180/AI181)),"-")</f>
        <v>-</v>
      </c>
      <c r="AQ181" s="281">
        <f t="shared" si="32"/>
        <v>0</v>
      </c>
      <c r="AR181" s="281">
        <v>1</v>
      </c>
      <c r="AS181" s="281" t="str">
        <f>+IF(OR(P181="IMPORTABLE",P181="AMBOS"),(1/((1+AC181)*(1+AA181+Z181)*(1+W181+X181)))*('VALORES CIF Y FOB'!BF180/AI181)*(1),"-")</f>
        <v>-</v>
      </c>
      <c r="AT181" s="281"/>
      <c r="AU181" s="281">
        <v>1</v>
      </c>
      <c r="AV181" s="281" t="str">
        <f>+IF(OR(P181="EXPORTABLE",P181="AMBOS"),(1/((1-AD181)*(1-Y181-Z181)))*('VALORES CIF Y FOB'!BL180/AI181)*(1),"-")</f>
        <v>-</v>
      </c>
      <c r="AW181" s="201"/>
      <c r="AX181" s="201">
        <v>1</v>
      </c>
      <c r="AY181" s="201">
        <f t="shared" si="38"/>
        <v>1</v>
      </c>
      <c r="AZ181" s="202">
        <f t="shared" si="33"/>
        <v>1</v>
      </c>
      <c r="BA181" s="203">
        <v>1</v>
      </c>
      <c r="BB181" s="282" t="str">
        <f>+IF(OR(P181="IMPORTABLE",P181="AMBOS"),(1/((1+AC181)*(1+AA181+Z181)*(1+W181+X181)))*(('VALORES CIF Y FOB'!AM180/AI181)),"-")</f>
        <v>-</v>
      </c>
      <c r="BC181" s="282" t="str">
        <f t="shared" si="34"/>
        <v>-</v>
      </c>
      <c r="BD181" s="282"/>
      <c r="BE181" s="282">
        <v>1</v>
      </c>
      <c r="BF181" s="282" t="str">
        <f>+IF(OR(P181="EXPORTABLE",P181="AMBOS"),(1/((1-AD181)*(1-Y181-Z181)))*(('VALORES CIF Y FOB'!AU180/AI181)),"-")</f>
        <v>-</v>
      </c>
      <c r="BG181" s="282" t="str">
        <f t="shared" si="35"/>
        <v>-</v>
      </c>
      <c r="BH181" s="282"/>
      <c r="BI181" s="282">
        <v>1</v>
      </c>
      <c r="BJ181" s="282" t="str">
        <f>+IF(OR(P181="IMPORTABLE",P181="AMBOS"),(1/((1+AC181)*(1+AA181+Z181)*(1+W181+X181)))*('VALORES CIF Y FOB'!AQ180/AI181),"-")</f>
        <v>-</v>
      </c>
      <c r="BK181" s="282" t="str">
        <f t="shared" si="36"/>
        <v>-</v>
      </c>
      <c r="BL181" s="282"/>
      <c r="BM181" s="282">
        <v>1</v>
      </c>
      <c r="BN181" s="282" t="str">
        <f>+IF(OR(P181="EXPORTABLE",P181="AMBOS"),(1/((1-AD181)*(1-Y181-Z181)))*('VALORES CIF Y FOB'!AY180/AI181),"-")</f>
        <v>-</v>
      </c>
      <c r="BO181" s="203" t="str">
        <f t="shared" si="37"/>
        <v>-</v>
      </c>
      <c r="BP181" s="204"/>
      <c r="BQ181" s="205">
        <v>1</v>
      </c>
      <c r="BR181" s="285">
        <f t="shared" si="39"/>
        <v>1</v>
      </c>
      <c r="BS181" s="109"/>
    </row>
    <row r="182" spans="1:71" ht="18" x14ac:dyDescent="0.2">
      <c r="A182" s="188" t="str">
        <f>+'VALORES CIF Y FOB'!A181</f>
        <v>Servicios artísticos, de entretenimiento y recreativos</v>
      </c>
      <c r="B182" s="189" t="str">
        <f>+'VALORES CIF Y FOB'!B181</f>
        <v>NP176</v>
      </c>
      <c r="C182" s="190"/>
      <c r="D182" s="191">
        <f>+'VALORES CIF Y FOB'!D181</f>
        <v>-52828.537055290799</v>
      </c>
      <c r="E182" s="192">
        <f>+'VALORES CIF Y FOB'!E181</f>
        <v>3.1114939625891944E-2</v>
      </c>
      <c r="F182" s="192">
        <f>+'VALORES CIF Y FOB'!F181</f>
        <v>4.166013032095346E-3</v>
      </c>
      <c r="G182" s="192">
        <f>+'VALORES CIF Y FOB'!G181</f>
        <v>0.33749398902223182</v>
      </c>
      <c r="H182" s="192">
        <f>+'VALORES CIF Y FOB'!H181</f>
        <v>0.34833232838982769</v>
      </c>
      <c r="I182" s="192">
        <f>+'VALORES CIF Y FOB'!I181</f>
        <v>0.30637904939633986</v>
      </c>
      <c r="J182" s="191" t="str">
        <f>+'VALORES CIF Y FOB'!J181</f>
        <v>EXPORTABLE</v>
      </c>
      <c r="K182" s="191" t="str">
        <f>+'VALORES CIF Y FOB'!K181</f>
        <v>Transable</v>
      </c>
      <c r="L182" s="191">
        <f>+'VALORES CIF Y FOB'!L181</f>
        <v>0</v>
      </c>
      <c r="M182" s="191" t="str">
        <f>+'VALORES CIF Y FOB'!M181</f>
        <v>Transable</v>
      </c>
      <c r="N182" s="191">
        <f>+'VALORES CIF Y FOB'!N181</f>
        <v>0</v>
      </c>
      <c r="O182" s="193" t="str">
        <f>+'VALORES CIF Y FOB'!O181</f>
        <v>Transable</v>
      </c>
      <c r="P182" s="194" t="str">
        <f>+'VALORES CIF Y FOB'!P181</f>
        <v>EXPORTABLE</v>
      </c>
      <c r="Q182" s="194">
        <f>+'VALORES CIF Y FOB'!Q181</f>
        <v>0</v>
      </c>
      <c r="R182" s="195">
        <f>+'VALORES CIF Y FOB'!R181</f>
        <v>0</v>
      </c>
      <c r="S182" s="195">
        <f>+'VALORES CIF Y FOB'!S181</f>
        <v>0</v>
      </c>
      <c r="T182" s="195">
        <f>+'VALORES CIF Y FOB'!T181</f>
        <v>0</v>
      </c>
      <c r="U182" s="195">
        <f>+'VALORES CIF Y FOB'!U181</f>
        <v>0</v>
      </c>
      <c r="V182" s="196"/>
      <c r="W182" s="197">
        <f>+'VALORES CIF Y FOB'!W181</f>
        <v>1.1299025972452912E-2</v>
      </c>
      <c r="X182" s="197">
        <f>+'VALORES CIF Y FOB'!X181</f>
        <v>3.9580891022898398E-2</v>
      </c>
      <c r="Y182" s="197">
        <f>+'VALORES CIF Y FOB'!Y181</f>
        <v>0</v>
      </c>
      <c r="Z182" s="197">
        <f>+'VALORES CIF Y FOB'!Z181</f>
        <v>0</v>
      </c>
      <c r="AA182" s="197">
        <f>+'VALORES CIF Y FOB'!AA181</f>
        <v>0</v>
      </c>
      <c r="AB182" s="195"/>
      <c r="AC182" s="197">
        <f>+'VALORES CIF Y FOB'!AC181</f>
        <v>0</v>
      </c>
      <c r="AD182" s="197">
        <f>+'VALORES CIF Y FOB'!AD181</f>
        <v>0</v>
      </c>
      <c r="AE182" s="197">
        <f>+'VALORES CIF Y FOB'!AE181</f>
        <v>0</v>
      </c>
      <c r="AF182" s="197">
        <f>+'VALORES CIF Y FOB'!AF181</f>
        <v>0</v>
      </c>
      <c r="AG182" s="196"/>
      <c r="AH182" s="198">
        <f t="shared" si="28"/>
        <v>1.06451132</v>
      </c>
      <c r="AI182" s="198">
        <f t="shared" si="29"/>
        <v>602.91999999999996</v>
      </c>
      <c r="AJ182" s="198">
        <f t="shared" si="30"/>
        <v>641.81516505439993</v>
      </c>
      <c r="AK182" s="199"/>
      <c r="AL182" s="200">
        <v>1</v>
      </c>
      <c r="AM182" s="281" t="str">
        <f>+IF(OR(P182="IMPORTABLE",P182="AMBOS"),((1/((1+AA182+Z182)*(1+W182+X182)))*(('VALORES CIF Y FOB'!BC181/AI182))),"-")</f>
        <v>-</v>
      </c>
      <c r="AN182" s="281">
        <f t="shared" si="31"/>
        <v>0</v>
      </c>
      <c r="AO182" s="281">
        <v>1</v>
      </c>
      <c r="AP182" s="281">
        <f>+IF(OR(P182="EXPORTABLE",P182="AMBOS"),(1/((1-Y182-Z182)))*(('VALORES CIF Y FOB'!BI181/AI182)),"-")</f>
        <v>1.06451132</v>
      </c>
      <c r="AQ182" s="281">
        <f t="shared" si="32"/>
        <v>0</v>
      </c>
      <c r="AR182" s="281">
        <v>1</v>
      </c>
      <c r="AS182" s="281" t="str">
        <f>+IF(OR(P182="IMPORTABLE",P182="AMBOS"),(1/((1+AC182)*(1+AA182+Z182)*(1+W182+X182)))*('VALORES CIF Y FOB'!BF181/AI182)*(1),"-")</f>
        <v>-</v>
      </c>
      <c r="AT182" s="281"/>
      <c r="AU182" s="281">
        <v>1</v>
      </c>
      <c r="AV182" s="281">
        <f>+IF(OR(P182="EXPORTABLE",P182="AMBOS"),(1/((1-AD182)*(1-Y182-Z182)))*('VALORES CIF Y FOB'!BL181/AI182)*(1),"-")</f>
        <v>1.06451132</v>
      </c>
      <c r="AW182" s="201"/>
      <c r="AX182" s="201">
        <v>1</v>
      </c>
      <c r="AY182" s="201" t="str">
        <f t="shared" si="38"/>
        <v>-</v>
      </c>
      <c r="AZ182" s="202">
        <f t="shared" si="33"/>
        <v>0</v>
      </c>
      <c r="BA182" s="203">
        <v>1</v>
      </c>
      <c r="BB182" s="282" t="str">
        <f>+IF(OR(P182="IMPORTABLE",P182="AMBOS"),(1/((1+AC182)*(1+AA182+Z182)*(1+W182+X182)))*(('VALORES CIF Y FOB'!AM181/AI182)),"-")</f>
        <v>-</v>
      </c>
      <c r="BC182" s="282" t="str">
        <f t="shared" si="34"/>
        <v>-</v>
      </c>
      <c r="BD182" s="282"/>
      <c r="BE182" s="282">
        <v>1</v>
      </c>
      <c r="BF182" s="282">
        <f>+IF(OR(P182="EXPORTABLE",P182="AMBOS"),(1/((1-AD182)*(1-Y182-Z182)))*(('VALORES CIF Y FOB'!AU181/AI182)),"-")</f>
        <v>1.06451132</v>
      </c>
      <c r="BG182" s="282">
        <f t="shared" si="35"/>
        <v>1</v>
      </c>
      <c r="BH182" s="282"/>
      <c r="BI182" s="282">
        <v>1</v>
      </c>
      <c r="BJ182" s="282" t="str">
        <f>+IF(OR(P182="IMPORTABLE",P182="AMBOS"),(1/((1+AC182)*(1+AA182+Z182)*(1+W182+X182)))*('VALORES CIF Y FOB'!AQ181/AI182),"-")</f>
        <v>-</v>
      </c>
      <c r="BK182" s="282" t="str">
        <f t="shared" si="36"/>
        <v>-</v>
      </c>
      <c r="BL182" s="282"/>
      <c r="BM182" s="282">
        <v>1</v>
      </c>
      <c r="BN182" s="282">
        <f>+IF(OR(P182="EXPORTABLE",P182="AMBOS"),(1/((1-AD182)*(1-Y182-Z182)))*('VALORES CIF Y FOB'!AY181/AI182),"-")</f>
        <v>1.06451132</v>
      </c>
      <c r="BO182" s="203">
        <f t="shared" si="37"/>
        <v>1</v>
      </c>
      <c r="BP182" s="204"/>
      <c r="BQ182" s="205">
        <v>1</v>
      </c>
      <c r="BR182" s="285" t="str">
        <f t="shared" si="39"/>
        <v>-</v>
      </c>
      <c r="BS182" s="109"/>
    </row>
    <row r="183" spans="1:71" ht="18" x14ac:dyDescent="0.2">
      <c r="A183" s="188" t="str">
        <f>+'VALORES CIF Y FOB'!A182</f>
        <v>Servicios de asociaciones empresariales, profesionales, sindicatos, políticas y afines</v>
      </c>
      <c r="B183" s="189" t="str">
        <f>+'VALORES CIF Y FOB'!B182</f>
        <v>NP177</v>
      </c>
      <c r="C183" s="190"/>
      <c r="D183" s="191">
        <f>+'VALORES CIF Y FOB'!D182</f>
        <v>0</v>
      </c>
      <c r="E183" s="192">
        <f>+'VALORES CIF Y FOB'!E182</f>
        <v>0</v>
      </c>
      <c r="F183" s="192">
        <f>+'VALORES CIF Y FOB'!F182</f>
        <v>0</v>
      </c>
      <c r="G183" s="192">
        <f>+'VALORES CIF Y FOB'!G182</f>
        <v>0</v>
      </c>
      <c r="H183" s="192">
        <f>+'VALORES CIF Y FOB'!H182</f>
        <v>0</v>
      </c>
      <c r="I183" s="192">
        <f>+'VALORES CIF Y FOB'!I182</f>
        <v>0</v>
      </c>
      <c r="J183" s="191" t="str">
        <f>+'VALORES CIF Y FOB'!J182</f>
        <v>AMBOS</v>
      </c>
      <c r="K183" s="191" t="str">
        <f>+'VALORES CIF Y FOB'!K182</f>
        <v>No transable</v>
      </c>
      <c r="L183" s="191">
        <f>+'VALORES CIF Y FOB'!L182</f>
        <v>0</v>
      </c>
      <c r="M183" s="191" t="str">
        <f>+'VALORES CIF Y FOB'!M182</f>
        <v>No transable</v>
      </c>
      <c r="N183" s="191">
        <f>+'VALORES CIF Y FOB'!N182</f>
        <v>1</v>
      </c>
      <c r="O183" s="193" t="str">
        <f>+'VALORES CIF Y FOB'!O182</f>
        <v>No transable</v>
      </c>
      <c r="P183" s="194" t="str">
        <f>+'VALORES CIF Y FOB'!P182</f>
        <v>No transable</v>
      </c>
      <c r="Q183" s="194">
        <f>+'VALORES CIF Y FOB'!Q182</f>
        <v>1</v>
      </c>
      <c r="R183" s="195">
        <f>+'VALORES CIF Y FOB'!R182</f>
        <v>0</v>
      </c>
      <c r="S183" s="195">
        <f>+'VALORES CIF Y FOB'!S182</f>
        <v>0</v>
      </c>
      <c r="T183" s="195">
        <f>+'VALORES CIF Y FOB'!T182</f>
        <v>0</v>
      </c>
      <c r="U183" s="195">
        <f>+'VALORES CIF Y FOB'!U182</f>
        <v>0</v>
      </c>
      <c r="V183" s="196"/>
      <c r="W183" s="197">
        <f>+'VALORES CIF Y FOB'!W182</f>
        <v>0</v>
      </c>
      <c r="X183" s="197">
        <f>+'VALORES CIF Y FOB'!X182</f>
        <v>0</v>
      </c>
      <c r="Y183" s="197">
        <f>+'VALORES CIF Y FOB'!Y182</f>
        <v>0</v>
      </c>
      <c r="Z183" s="197">
        <f>+'VALORES CIF Y FOB'!Z182</f>
        <v>0</v>
      </c>
      <c r="AA183" s="197">
        <f>+'VALORES CIF Y FOB'!AA182</f>
        <v>0</v>
      </c>
      <c r="AB183" s="195"/>
      <c r="AC183" s="197">
        <f>+'VALORES CIF Y FOB'!AC182</f>
        <v>0</v>
      </c>
      <c r="AD183" s="197">
        <f>+'VALORES CIF Y FOB'!AD182</f>
        <v>0</v>
      </c>
      <c r="AE183" s="197">
        <f>+'VALORES CIF Y FOB'!AE182</f>
        <v>0</v>
      </c>
      <c r="AF183" s="197">
        <f>+'VALORES CIF Y FOB'!AF182</f>
        <v>0</v>
      </c>
      <c r="AG183" s="196"/>
      <c r="AH183" s="198">
        <f t="shared" si="28"/>
        <v>1.06451132</v>
      </c>
      <c r="AI183" s="198">
        <f t="shared" si="29"/>
        <v>602.91999999999996</v>
      </c>
      <c r="AJ183" s="198">
        <f t="shared" si="30"/>
        <v>641.81516505439993</v>
      </c>
      <c r="AK183" s="199"/>
      <c r="AL183" s="200">
        <v>1</v>
      </c>
      <c r="AM183" s="281" t="str">
        <f>+IF(OR(P183="IMPORTABLE",P183="AMBOS"),((1/((1+AA183+Z183)*(1+W183+X183)))*(('VALORES CIF Y FOB'!BC182/AI183))),"-")</f>
        <v>-</v>
      </c>
      <c r="AN183" s="281">
        <f t="shared" si="31"/>
        <v>0</v>
      </c>
      <c r="AO183" s="281">
        <v>1</v>
      </c>
      <c r="AP183" s="281" t="str">
        <f>+IF(OR(P183="EXPORTABLE",P183="AMBOS"),(1/((1-Y183-Z183)))*(('VALORES CIF Y FOB'!BI182/AI183)),"-")</f>
        <v>-</v>
      </c>
      <c r="AQ183" s="281">
        <f t="shared" si="32"/>
        <v>0</v>
      </c>
      <c r="AR183" s="281">
        <v>1</v>
      </c>
      <c r="AS183" s="281" t="str">
        <f>+IF(OR(P183="IMPORTABLE",P183="AMBOS"),(1/((1+AC183)*(1+AA183+Z183)*(1+W183+X183)))*('VALORES CIF Y FOB'!BF182/AI183)*(1),"-")</f>
        <v>-</v>
      </c>
      <c r="AT183" s="281"/>
      <c r="AU183" s="281">
        <v>1</v>
      </c>
      <c r="AV183" s="281" t="str">
        <f>+IF(OR(P183="EXPORTABLE",P183="AMBOS"),(1/((1-AD183)*(1-Y183-Z183)))*('VALORES CIF Y FOB'!BL182/AI183)*(1),"-")</f>
        <v>-</v>
      </c>
      <c r="AW183" s="201"/>
      <c r="AX183" s="201">
        <v>1</v>
      </c>
      <c r="AY183" s="201">
        <f t="shared" si="38"/>
        <v>1</v>
      </c>
      <c r="AZ183" s="202">
        <f t="shared" si="33"/>
        <v>1</v>
      </c>
      <c r="BA183" s="203">
        <v>1</v>
      </c>
      <c r="BB183" s="282" t="str">
        <f>+IF(OR(P183="IMPORTABLE",P183="AMBOS"),(1/((1+AC183)*(1+AA183+Z183)*(1+W183+X183)))*(('VALORES CIF Y FOB'!AM182/AI183)),"-")</f>
        <v>-</v>
      </c>
      <c r="BC183" s="282" t="str">
        <f t="shared" si="34"/>
        <v>-</v>
      </c>
      <c r="BD183" s="282"/>
      <c r="BE183" s="282">
        <v>1</v>
      </c>
      <c r="BF183" s="282" t="str">
        <f>+IF(OR(P183="EXPORTABLE",P183="AMBOS"),(1/((1-AD183)*(1-Y183-Z183)))*(('VALORES CIF Y FOB'!AU182/AI183)),"-")</f>
        <v>-</v>
      </c>
      <c r="BG183" s="282" t="str">
        <f t="shared" si="35"/>
        <v>-</v>
      </c>
      <c r="BH183" s="282"/>
      <c r="BI183" s="282">
        <v>1</v>
      </c>
      <c r="BJ183" s="282" t="str">
        <f>+IF(OR(P183="IMPORTABLE",P183="AMBOS"),(1/((1+AC183)*(1+AA183+Z183)*(1+W183+X183)))*('VALORES CIF Y FOB'!AQ182/AI183),"-")</f>
        <v>-</v>
      </c>
      <c r="BK183" s="282" t="str">
        <f t="shared" si="36"/>
        <v>-</v>
      </c>
      <c r="BL183" s="282"/>
      <c r="BM183" s="282">
        <v>1</v>
      </c>
      <c r="BN183" s="282" t="str">
        <f>+IF(OR(P183="EXPORTABLE",P183="AMBOS"),(1/((1-AD183)*(1-Y183-Z183)))*('VALORES CIF Y FOB'!AY182/AI183),"-")</f>
        <v>-</v>
      </c>
      <c r="BO183" s="203" t="str">
        <f t="shared" si="37"/>
        <v>-</v>
      </c>
      <c r="BP183" s="204"/>
      <c r="BQ183" s="205">
        <v>1</v>
      </c>
      <c r="BR183" s="285">
        <f t="shared" si="39"/>
        <v>1</v>
      </c>
      <c r="BS183" s="109"/>
    </row>
    <row r="184" spans="1:71" ht="18" x14ac:dyDescent="0.2">
      <c r="A184" s="188" t="str">
        <f>+'VALORES CIF Y FOB'!A183</f>
        <v>Servicios de reparación de computadoras, efectos personales y enseres domésticos</v>
      </c>
      <c r="B184" s="189" t="str">
        <f>+'VALORES CIF Y FOB'!B183</f>
        <v>NP178</v>
      </c>
      <c r="C184" s="190"/>
      <c r="D184" s="191">
        <f>+'VALORES CIF Y FOB'!D183</f>
        <v>0</v>
      </c>
      <c r="E184" s="192">
        <f>+'VALORES CIF Y FOB'!E183</f>
        <v>0</v>
      </c>
      <c r="F184" s="192">
        <f>+'VALORES CIF Y FOB'!F183</f>
        <v>0</v>
      </c>
      <c r="G184" s="192">
        <f>+'VALORES CIF Y FOB'!G183</f>
        <v>0</v>
      </c>
      <c r="H184" s="192">
        <f>+'VALORES CIF Y FOB'!H183</f>
        <v>0</v>
      </c>
      <c r="I184" s="192">
        <f>+'VALORES CIF Y FOB'!I183</f>
        <v>0</v>
      </c>
      <c r="J184" s="191" t="str">
        <f>+'VALORES CIF Y FOB'!J183</f>
        <v>AMBOS</v>
      </c>
      <c r="K184" s="191" t="str">
        <f>+'VALORES CIF Y FOB'!K183</f>
        <v>No transable</v>
      </c>
      <c r="L184" s="191">
        <f>+'VALORES CIF Y FOB'!L183</f>
        <v>1</v>
      </c>
      <c r="M184" s="191" t="str">
        <f>+'VALORES CIF Y FOB'!M183</f>
        <v>Transable</v>
      </c>
      <c r="N184" s="191">
        <f>+'VALORES CIF Y FOB'!N183</f>
        <v>1</v>
      </c>
      <c r="O184" s="193" t="str">
        <f>+'VALORES CIF Y FOB'!O183</f>
        <v>No Transable</v>
      </c>
      <c r="P184" s="194" t="str">
        <f>+'VALORES CIF Y FOB'!P183</f>
        <v>No Transable</v>
      </c>
      <c r="Q184" s="194">
        <f>+'VALORES CIF Y FOB'!Q183</f>
        <v>1</v>
      </c>
      <c r="R184" s="195">
        <f>+'VALORES CIF Y FOB'!R183</f>
        <v>0</v>
      </c>
      <c r="S184" s="195">
        <f>+'VALORES CIF Y FOB'!S183</f>
        <v>0</v>
      </c>
      <c r="T184" s="195">
        <f>+'VALORES CIF Y FOB'!T183</f>
        <v>0</v>
      </c>
      <c r="U184" s="195">
        <f>+'VALORES CIF Y FOB'!U183</f>
        <v>0</v>
      </c>
      <c r="V184" s="196"/>
      <c r="W184" s="197">
        <f>+'VALORES CIF Y FOB'!W183</f>
        <v>0</v>
      </c>
      <c r="X184" s="197">
        <f>+'VALORES CIF Y FOB'!X183</f>
        <v>9.809189360575693E-2</v>
      </c>
      <c r="Y184" s="197">
        <f>+'VALORES CIF Y FOB'!Y183</f>
        <v>0</v>
      </c>
      <c r="Z184" s="197">
        <f>+'VALORES CIF Y FOB'!Z183</f>
        <v>0</v>
      </c>
      <c r="AA184" s="197">
        <f>+'VALORES CIF Y FOB'!AA183</f>
        <v>0</v>
      </c>
      <c r="AB184" s="195"/>
      <c r="AC184" s="197">
        <f>+'VALORES CIF Y FOB'!AC183</f>
        <v>0</v>
      </c>
      <c r="AD184" s="197">
        <f>+'VALORES CIF Y FOB'!AD183</f>
        <v>0</v>
      </c>
      <c r="AE184" s="197">
        <f>+'VALORES CIF Y FOB'!AE183</f>
        <v>0</v>
      </c>
      <c r="AF184" s="197">
        <f>+'VALORES CIF Y FOB'!AF183</f>
        <v>0</v>
      </c>
      <c r="AG184" s="196"/>
      <c r="AH184" s="198">
        <f t="shared" si="28"/>
        <v>1.06451132</v>
      </c>
      <c r="AI184" s="198">
        <f t="shared" si="29"/>
        <v>602.91999999999996</v>
      </c>
      <c r="AJ184" s="198">
        <f t="shared" si="30"/>
        <v>641.81516505439993</v>
      </c>
      <c r="AK184" s="199"/>
      <c r="AL184" s="200">
        <v>1</v>
      </c>
      <c r="AM184" s="281" t="str">
        <f>+IF(OR(P184="IMPORTABLE",P184="AMBOS"),((1/((1+AA184+Z184)*(1+W184+X184)))*(('VALORES CIF Y FOB'!BC183/AI184))),"-")</f>
        <v>-</v>
      </c>
      <c r="AN184" s="281">
        <f t="shared" si="31"/>
        <v>0</v>
      </c>
      <c r="AO184" s="281">
        <v>1</v>
      </c>
      <c r="AP184" s="281" t="str">
        <f>+IF(OR(P184="EXPORTABLE",P184="AMBOS"),(1/((1-Y184-Z184)))*(('VALORES CIF Y FOB'!BI183/AI184)),"-")</f>
        <v>-</v>
      </c>
      <c r="AQ184" s="281">
        <f t="shared" si="32"/>
        <v>0</v>
      </c>
      <c r="AR184" s="281">
        <v>1</v>
      </c>
      <c r="AS184" s="281" t="str">
        <f>+IF(OR(P184="IMPORTABLE",P184="AMBOS"),(1/((1+AC184)*(1+AA184+Z184)*(1+W184+X184)))*('VALORES CIF Y FOB'!BF183/AI184)*(1),"-")</f>
        <v>-</v>
      </c>
      <c r="AT184" s="281"/>
      <c r="AU184" s="281">
        <v>1</v>
      </c>
      <c r="AV184" s="281" t="str">
        <f>+IF(OR(P184="EXPORTABLE",P184="AMBOS"),(1/((1-AD184)*(1-Y184-Z184)))*('VALORES CIF Y FOB'!BL183/AI184)*(1),"-")</f>
        <v>-</v>
      </c>
      <c r="AW184" s="201"/>
      <c r="AX184" s="201">
        <v>1</v>
      </c>
      <c r="AY184" s="201">
        <f t="shared" si="38"/>
        <v>0.91067059671694983</v>
      </c>
      <c r="AZ184" s="202">
        <f t="shared" si="33"/>
        <v>0</v>
      </c>
      <c r="BA184" s="203">
        <v>1</v>
      </c>
      <c r="BB184" s="282" t="str">
        <f>+IF(OR(P184="IMPORTABLE",P184="AMBOS"),(1/((1+AC184)*(1+AA184+Z184)*(1+W184+X184)))*(('VALORES CIF Y FOB'!AM183/AI184)),"-")</f>
        <v>-</v>
      </c>
      <c r="BC184" s="282" t="str">
        <f t="shared" si="34"/>
        <v>-</v>
      </c>
      <c r="BD184" s="282"/>
      <c r="BE184" s="282">
        <v>1</v>
      </c>
      <c r="BF184" s="282" t="str">
        <f>+IF(OR(P184="EXPORTABLE",P184="AMBOS"),(1/((1-AD184)*(1-Y184-Z184)))*(('VALORES CIF Y FOB'!AU183/AI184)),"-")</f>
        <v>-</v>
      </c>
      <c r="BG184" s="282" t="str">
        <f t="shared" si="35"/>
        <v>-</v>
      </c>
      <c r="BH184" s="282"/>
      <c r="BI184" s="282">
        <v>1</v>
      </c>
      <c r="BJ184" s="282" t="str">
        <f>+IF(OR(P184="IMPORTABLE",P184="AMBOS"),(1/((1+AC184)*(1+AA184+Z184)*(1+W184+X184)))*('VALORES CIF Y FOB'!AQ183/AI184),"-")</f>
        <v>-</v>
      </c>
      <c r="BK184" s="282" t="str">
        <f t="shared" si="36"/>
        <v>-</v>
      </c>
      <c r="BL184" s="282"/>
      <c r="BM184" s="282">
        <v>1</v>
      </c>
      <c r="BN184" s="282" t="str">
        <f>+IF(OR(P184="EXPORTABLE",P184="AMBOS"),(1/((1-AD184)*(1-Y184-Z184)))*('VALORES CIF Y FOB'!AY183/AI184),"-")</f>
        <v>-</v>
      </c>
      <c r="BO184" s="203" t="str">
        <f t="shared" si="37"/>
        <v>-</v>
      </c>
      <c r="BP184" s="204"/>
      <c r="BQ184" s="205">
        <v>1</v>
      </c>
      <c r="BR184" s="285">
        <f t="shared" si="39"/>
        <v>0.91067059671694983</v>
      </c>
      <c r="BS184" s="109"/>
    </row>
    <row r="185" spans="1:71" ht="18" x14ac:dyDescent="0.2">
      <c r="A185" s="188" t="str">
        <f>+'VALORES CIF Y FOB'!A184</f>
        <v>Servicios de lavado, secado y limpieza de prendas</v>
      </c>
      <c r="B185" s="189" t="str">
        <f>+'VALORES CIF Y FOB'!B184</f>
        <v>NP179</v>
      </c>
      <c r="C185" s="190"/>
      <c r="D185" s="191">
        <f>+'VALORES CIF Y FOB'!D184</f>
        <v>0</v>
      </c>
      <c r="E185" s="192">
        <f>+'VALORES CIF Y FOB'!E184</f>
        <v>0</v>
      </c>
      <c r="F185" s="192">
        <f>+'VALORES CIF Y FOB'!F184</f>
        <v>0</v>
      </c>
      <c r="G185" s="192">
        <f>+'VALORES CIF Y FOB'!G184</f>
        <v>0</v>
      </c>
      <c r="H185" s="192">
        <f>+'VALORES CIF Y FOB'!H184</f>
        <v>0</v>
      </c>
      <c r="I185" s="192">
        <f>+'VALORES CIF Y FOB'!I184</f>
        <v>0</v>
      </c>
      <c r="J185" s="191" t="str">
        <f>+'VALORES CIF Y FOB'!J184</f>
        <v>AMBOS</v>
      </c>
      <c r="K185" s="191" t="str">
        <f>+'VALORES CIF Y FOB'!K184</f>
        <v>No transable</v>
      </c>
      <c r="L185" s="191">
        <f>+'VALORES CIF Y FOB'!L184</f>
        <v>0</v>
      </c>
      <c r="M185" s="191" t="str">
        <f>+'VALORES CIF Y FOB'!M184</f>
        <v>No transable</v>
      </c>
      <c r="N185" s="191">
        <f>+'VALORES CIF Y FOB'!N184</f>
        <v>1</v>
      </c>
      <c r="O185" s="193" t="str">
        <f>+'VALORES CIF Y FOB'!O184</f>
        <v>No transable</v>
      </c>
      <c r="P185" s="194" t="str">
        <f>+'VALORES CIF Y FOB'!P184</f>
        <v>No transable</v>
      </c>
      <c r="Q185" s="194">
        <f>+'VALORES CIF Y FOB'!Q184</f>
        <v>1</v>
      </c>
      <c r="R185" s="195">
        <f>+'VALORES CIF Y FOB'!R184</f>
        <v>0</v>
      </c>
      <c r="S185" s="195">
        <f>+'VALORES CIF Y FOB'!S184</f>
        <v>0</v>
      </c>
      <c r="T185" s="195">
        <f>+'VALORES CIF Y FOB'!T184</f>
        <v>0</v>
      </c>
      <c r="U185" s="195">
        <f>+'VALORES CIF Y FOB'!U184</f>
        <v>0</v>
      </c>
      <c r="V185" s="196"/>
      <c r="W185" s="197">
        <f>+'VALORES CIF Y FOB'!W184</f>
        <v>0</v>
      </c>
      <c r="X185" s="197">
        <f>+'VALORES CIF Y FOB'!X184</f>
        <v>0.11015520398020681</v>
      </c>
      <c r="Y185" s="197">
        <f>+'VALORES CIF Y FOB'!Y184</f>
        <v>0</v>
      </c>
      <c r="Z185" s="197">
        <f>+'VALORES CIF Y FOB'!Z184</f>
        <v>0</v>
      </c>
      <c r="AA185" s="197">
        <f>+'VALORES CIF Y FOB'!AA184</f>
        <v>0</v>
      </c>
      <c r="AB185" s="195"/>
      <c r="AC185" s="197">
        <f>+'VALORES CIF Y FOB'!AC184</f>
        <v>0</v>
      </c>
      <c r="AD185" s="197">
        <f>+'VALORES CIF Y FOB'!AD184</f>
        <v>0</v>
      </c>
      <c r="AE185" s="197">
        <f>+'VALORES CIF Y FOB'!AE184</f>
        <v>0</v>
      </c>
      <c r="AF185" s="197">
        <f>+'VALORES CIF Y FOB'!AF184</f>
        <v>0</v>
      </c>
      <c r="AG185" s="196"/>
      <c r="AH185" s="198">
        <f t="shared" si="28"/>
        <v>1.06451132</v>
      </c>
      <c r="AI185" s="198">
        <f t="shared" si="29"/>
        <v>602.91999999999996</v>
      </c>
      <c r="AJ185" s="198">
        <f t="shared" si="30"/>
        <v>641.81516505439993</v>
      </c>
      <c r="AK185" s="199"/>
      <c r="AL185" s="200">
        <v>1</v>
      </c>
      <c r="AM185" s="281" t="str">
        <f>+IF(OR(P185="IMPORTABLE",P185="AMBOS"),((1/((1+AA185+Z185)*(1+W185+X185)))*(('VALORES CIF Y FOB'!BC184/AI185))),"-")</f>
        <v>-</v>
      </c>
      <c r="AN185" s="281">
        <f t="shared" si="31"/>
        <v>0</v>
      </c>
      <c r="AO185" s="281">
        <v>1</v>
      </c>
      <c r="AP185" s="281" t="str">
        <f>+IF(OR(P185="EXPORTABLE",P185="AMBOS"),(1/((1-Y185-Z185)))*(('VALORES CIF Y FOB'!BI184/AI185)),"-")</f>
        <v>-</v>
      </c>
      <c r="AQ185" s="281">
        <f t="shared" si="32"/>
        <v>0</v>
      </c>
      <c r="AR185" s="281">
        <v>1</v>
      </c>
      <c r="AS185" s="281" t="str">
        <f>+IF(OR(P185="IMPORTABLE",P185="AMBOS"),(1/((1+AC185)*(1+AA185+Z185)*(1+W185+X185)))*('VALORES CIF Y FOB'!BF184/AI185)*(1),"-")</f>
        <v>-</v>
      </c>
      <c r="AT185" s="281"/>
      <c r="AU185" s="281">
        <v>1</v>
      </c>
      <c r="AV185" s="281" t="str">
        <f>+IF(OR(P185="EXPORTABLE",P185="AMBOS"),(1/((1-AD185)*(1-Y185-Z185)))*('VALORES CIF Y FOB'!BL184/AI185)*(1),"-")</f>
        <v>-</v>
      </c>
      <c r="AW185" s="201"/>
      <c r="AX185" s="201">
        <v>1</v>
      </c>
      <c r="AY185" s="201">
        <f t="shared" si="38"/>
        <v>0.90077495147951336</v>
      </c>
      <c r="AZ185" s="202">
        <f t="shared" si="33"/>
        <v>0</v>
      </c>
      <c r="BA185" s="203">
        <v>1</v>
      </c>
      <c r="BB185" s="282" t="str">
        <f>+IF(OR(P185="IMPORTABLE",P185="AMBOS"),(1/((1+AC185)*(1+AA185+Z185)*(1+W185+X185)))*(('VALORES CIF Y FOB'!AM184/AI185)),"-")</f>
        <v>-</v>
      </c>
      <c r="BC185" s="282" t="str">
        <f t="shared" si="34"/>
        <v>-</v>
      </c>
      <c r="BD185" s="282"/>
      <c r="BE185" s="282">
        <v>1</v>
      </c>
      <c r="BF185" s="282" t="str">
        <f>+IF(OR(P185="EXPORTABLE",P185="AMBOS"),(1/((1-AD185)*(1-Y185-Z185)))*(('VALORES CIF Y FOB'!AU184/AI185)),"-")</f>
        <v>-</v>
      </c>
      <c r="BG185" s="282" t="str">
        <f t="shared" si="35"/>
        <v>-</v>
      </c>
      <c r="BH185" s="282"/>
      <c r="BI185" s="282">
        <v>1</v>
      </c>
      <c r="BJ185" s="282" t="str">
        <f>+IF(OR(P185="IMPORTABLE",P185="AMBOS"),(1/((1+AC185)*(1+AA185+Z185)*(1+W185+X185)))*('VALORES CIF Y FOB'!AQ184/AI185),"-")</f>
        <v>-</v>
      </c>
      <c r="BK185" s="282" t="str">
        <f t="shared" si="36"/>
        <v>-</v>
      </c>
      <c r="BL185" s="282"/>
      <c r="BM185" s="282">
        <v>1</v>
      </c>
      <c r="BN185" s="282" t="str">
        <f>+IF(OR(P185="EXPORTABLE",P185="AMBOS"),(1/((1-AD185)*(1-Y185-Z185)))*('VALORES CIF Y FOB'!AY184/AI185),"-")</f>
        <v>-</v>
      </c>
      <c r="BO185" s="203" t="str">
        <f t="shared" si="37"/>
        <v>-</v>
      </c>
      <c r="BP185" s="204"/>
      <c r="BQ185" s="205">
        <v>1</v>
      </c>
      <c r="BR185" s="285">
        <f t="shared" si="39"/>
        <v>0.90077495147951336</v>
      </c>
      <c r="BS185" s="109"/>
    </row>
    <row r="186" spans="1:71" ht="18" x14ac:dyDescent="0.2">
      <c r="A186" s="188" t="str">
        <f>+'VALORES CIF Y FOB'!A185</f>
        <v>Servicios de peluquería y otros tratamientos de belleza</v>
      </c>
      <c r="B186" s="189" t="str">
        <f>+'VALORES CIF Y FOB'!B185</f>
        <v>NP180</v>
      </c>
      <c r="C186" s="190"/>
      <c r="D186" s="191">
        <f>+'VALORES CIF Y FOB'!D185</f>
        <v>0</v>
      </c>
      <c r="E186" s="192">
        <f>+'VALORES CIF Y FOB'!E185</f>
        <v>0</v>
      </c>
      <c r="F186" s="192">
        <f>+'VALORES CIF Y FOB'!F185</f>
        <v>0</v>
      </c>
      <c r="G186" s="192">
        <f>+'VALORES CIF Y FOB'!G185</f>
        <v>0</v>
      </c>
      <c r="H186" s="192">
        <f>+'VALORES CIF Y FOB'!H185</f>
        <v>0</v>
      </c>
      <c r="I186" s="192">
        <f>+'VALORES CIF Y FOB'!I185</f>
        <v>0</v>
      </c>
      <c r="J186" s="191" t="str">
        <f>+'VALORES CIF Y FOB'!J185</f>
        <v>AMBOS</v>
      </c>
      <c r="K186" s="191" t="str">
        <f>+'VALORES CIF Y FOB'!K185</f>
        <v>No transable</v>
      </c>
      <c r="L186" s="191">
        <f>+'VALORES CIF Y FOB'!L185</f>
        <v>0</v>
      </c>
      <c r="M186" s="191" t="str">
        <f>+'VALORES CIF Y FOB'!M185</f>
        <v>No transable</v>
      </c>
      <c r="N186" s="191">
        <f>+'VALORES CIF Y FOB'!N185</f>
        <v>1</v>
      </c>
      <c r="O186" s="193" t="str">
        <f>+'VALORES CIF Y FOB'!O185</f>
        <v>No transable</v>
      </c>
      <c r="P186" s="194" t="str">
        <f>+'VALORES CIF Y FOB'!P185</f>
        <v>No transable</v>
      </c>
      <c r="Q186" s="194">
        <f>+'VALORES CIF Y FOB'!Q185</f>
        <v>1</v>
      </c>
      <c r="R186" s="195">
        <f>+'VALORES CIF Y FOB'!R185</f>
        <v>0</v>
      </c>
      <c r="S186" s="195">
        <f>+'VALORES CIF Y FOB'!S185</f>
        <v>0</v>
      </c>
      <c r="T186" s="195">
        <f>+'VALORES CIF Y FOB'!T185</f>
        <v>0</v>
      </c>
      <c r="U186" s="195">
        <f>+'VALORES CIF Y FOB'!U185</f>
        <v>0</v>
      </c>
      <c r="V186" s="196"/>
      <c r="W186" s="197">
        <f>+'VALORES CIF Y FOB'!W185</f>
        <v>0</v>
      </c>
      <c r="X186" s="197">
        <f>+'VALORES CIF Y FOB'!X185</f>
        <v>0</v>
      </c>
      <c r="Y186" s="197">
        <f>+'VALORES CIF Y FOB'!Y185</f>
        <v>0</v>
      </c>
      <c r="Z186" s="197">
        <f>+'VALORES CIF Y FOB'!Z185</f>
        <v>0</v>
      </c>
      <c r="AA186" s="197">
        <f>+'VALORES CIF Y FOB'!AA185</f>
        <v>0</v>
      </c>
      <c r="AB186" s="195"/>
      <c r="AC186" s="197">
        <f>+'VALORES CIF Y FOB'!AC185</f>
        <v>0</v>
      </c>
      <c r="AD186" s="197">
        <f>+'VALORES CIF Y FOB'!AD185</f>
        <v>0</v>
      </c>
      <c r="AE186" s="197">
        <f>+'VALORES CIF Y FOB'!AE185</f>
        <v>0</v>
      </c>
      <c r="AF186" s="197">
        <f>+'VALORES CIF Y FOB'!AF185</f>
        <v>0</v>
      </c>
      <c r="AG186" s="196"/>
      <c r="AH186" s="198">
        <f t="shared" si="28"/>
        <v>1.06451132</v>
      </c>
      <c r="AI186" s="198">
        <f t="shared" si="29"/>
        <v>602.91999999999996</v>
      </c>
      <c r="AJ186" s="198">
        <f t="shared" si="30"/>
        <v>641.81516505439993</v>
      </c>
      <c r="AK186" s="199"/>
      <c r="AL186" s="200">
        <v>1</v>
      </c>
      <c r="AM186" s="281" t="str">
        <f>+IF(OR(P186="IMPORTABLE",P186="AMBOS"),((1/((1+AA186+Z186)*(1+W186+X186)))*(('VALORES CIF Y FOB'!BC185/AI186))),"-")</f>
        <v>-</v>
      </c>
      <c r="AN186" s="281">
        <f t="shared" si="31"/>
        <v>0</v>
      </c>
      <c r="AO186" s="281">
        <v>1</v>
      </c>
      <c r="AP186" s="281" t="str">
        <f>+IF(OR(P186="EXPORTABLE",P186="AMBOS"),(1/((1-Y186-Z186)))*(('VALORES CIF Y FOB'!BI185/AI186)),"-")</f>
        <v>-</v>
      </c>
      <c r="AQ186" s="281">
        <f t="shared" si="32"/>
        <v>0</v>
      </c>
      <c r="AR186" s="281">
        <v>1</v>
      </c>
      <c r="AS186" s="281" t="str">
        <f>+IF(OR(P186="IMPORTABLE",P186="AMBOS"),(1/((1+AC186)*(1+AA186+Z186)*(1+W186+X186)))*('VALORES CIF Y FOB'!BF185/AI186)*(1),"-")</f>
        <v>-</v>
      </c>
      <c r="AT186" s="281"/>
      <c r="AU186" s="281">
        <v>1</v>
      </c>
      <c r="AV186" s="281" t="str">
        <f>+IF(OR(P186="EXPORTABLE",P186="AMBOS"),(1/((1-AD186)*(1-Y186-Z186)))*('VALORES CIF Y FOB'!BL185/AI186)*(1),"-")</f>
        <v>-</v>
      </c>
      <c r="AW186" s="201"/>
      <c r="AX186" s="201">
        <v>1</v>
      </c>
      <c r="AY186" s="201">
        <f t="shared" si="38"/>
        <v>1</v>
      </c>
      <c r="AZ186" s="202">
        <f t="shared" si="33"/>
        <v>1</v>
      </c>
      <c r="BA186" s="203">
        <v>1</v>
      </c>
      <c r="BB186" s="282" t="str">
        <f>+IF(OR(P186="IMPORTABLE",P186="AMBOS"),(1/((1+AC186)*(1+AA186+Z186)*(1+W186+X186)))*(('VALORES CIF Y FOB'!AM185/AI186)),"-")</f>
        <v>-</v>
      </c>
      <c r="BC186" s="282" t="str">
        <f t="shared" si="34"/>
        <v>-</v>
      </c>
      <c r="BD186" s="282"/>
      <c r="BE186" s="282">
        <v>1</v>
      </c>
      <c r="BF186" s="282" t="str">
        <f>+IF(OR(P186="EXPORTABLE",P186="AMBOS"),(1/((1-AD186)*(1-Y186-Z186)))*(('VALORES CIF Y FOB'!AU185/AI186)),"-")</f>
        <v>-</v>
      </c>
      <c r="BG186" s="282" t="str">
        <f t="shared" si="35"/>
        <v>-</v>
      </c>
      <c r="BH186" s="282"/>
      <c r="BI186" s="282">
        <v>1</v>
      </c>
      <c r="BJ186" s="282" t="str">
        <f>+IF(OR(P186="IMPORTABLE",P186="AMBOS"),(1/((1+AC186)*(1+AA186+Z186)*(1+W186+X186)))*('VALORES CIF Y FOB'!AQ185/AI186),"-")</f>
        <v>-</v>
      </c>
      <c r="BK186" s="282" t="str">
        <f t="shared" si="36"/>
        <v>-</v>
      </c>
      <c r="BL186" s="282"/>
      <c r="BM186" s="282">
        <v>1</v>
      </c>
      <c r="BN186" s="282" t="str">
        <f>+IF(OR(P186="EXPORTABLE",P186="AMBOS"),(1/((1-AD186)*(1-Y186-Z186)))*('VALORES CIF Y FOB'!AY185/AI186),"-")</f>
        <v>-</v>
      </c>
      <c r="BO186" s="203" t="str">
        <f t="shared" si="37"/>
        <v>-</v>
      </c>
      <c r="BP186" s="204"/>
      <c r="BQ186" s="205">
        <v>1</v>
      </c>
      <c r="BR186" s="285">
        <f t="shared" si="39"/>
        <v>1</v>
      </c>
      <c r="BS186" s="109"/>
    </row>
    <row r="187" spans="1:71" ht="18" x14ac:dyDescent="0.2">
      <c r="A187" s="188" t="str">
        <f>+'VALORES CIF Y FOB'!A186</f>
        <v>Servicios funerarios y conexos</v>
      </c>
      <c r="B187" s="189" t="str">
        <f>+'VALORES CIF Y FOB'!B186</f>
        <v>NP181</v>
      </c>
      <c r="C187" s="190"/>
      <c r="D187" s="191">
        <f>+'VALORES CIF Y FOB'!D186</f>
        <v>0</v>
      </c>
      <c r="E187" s="192">
        <f>+'VALORES CIF Y FOB'!E186</f>
        <v>0</v>
      </c>
      <c r="F187" s="192">
        <f>+'VALORES CIF Y FOB'!F186</f>
        <v>0</v>
      </c>
      <c r="G187" s="192">
        <f>+'VALORES CIF Y FOB'!G186</f>
        <v>0</v>
      </c>
      <c r="H187" s="192">
        <f>+'VALORES CIF Y FOB'!H186</f>
        <v>0</v>
      </c>
      <c r="I187" s="192">
        <f>+'VALORES CIF Y FOB'!I186</f>
        <v>0</v>
      </c>
      <c r="J187" s="191" t="str">
        <f>+'VALORES CIF Y FOB'!J186</f>
        <v>AMBOS</v>
      </c>
      <c r="K187" s="191" t="str">
        <f>+'VALORES CIF Y FOB'!K186</f>
        <v>No transable</v>
      </c>
      <c r="L187" s="191">
        <f>+'VALORES CIF Y FOB'!L186</f>
        <v>0</v>
      </c>
      <c r="M187" s="191" t="str">
        <f>+'VALORES CIF Y FOB'!M186</f>
        <v>No transable</v>
      </c>
      <c r="N187" s="191">
        <f>+'VALORES CIF Y FOB'!N186</f>
        <v>1</v>
      </c>
      <c r="O187" s="193" t="str">
        <f>+'VALORES CIF Y FOB'!O186</f>
        <v>No transable</v>
      </c>
      <c r="P187" s="194" t="str">
        <f>+'VALORES CIF Y FOB'!P186</f>
        <v>No transable</v>
      </c>
      <c r="Q187" s="194">
        <f>+'VALORES CIF Y FOB'!Q186</f>
        <v>1</v>
      </c>
      <c r="R187" s="195">
        <f>+'VALORES CIF Y FOB'!R186</f>
        <v>0</v>
      </c>
      <c r="S187" s="195">
        <f>+'VALORES CIF Y FOB'!S186</f>
        <v>0</v>
      </c>
      <c r="T187" s="195">
        <f>+'VALORES CIF Y FOB'!T186</f>
        <v>0</v>
      </c>
      <c r="U187" s="195">
        <f>+'VALORES CIF Y FOB'!U186</f>
        <v>0</v>
      </c>
      <c r="V187" s="196"/>
      <c r="W187" s="197">
        <f>+'VALORES CIF Y FOB'!W186</f>
        <v>0</v>
      </c>
      <c r="X187" s="197">
        <f>+'VALORES CIF Y FOB'!X186</f>
        <v>0</v>
      </c>
      <c r="Y187" s="197">
        <f>+'VALORES CIF Y FOB'!Y186</f>
        <v>0</v>
      </c>
      <c r="Z187" s="197">
        <f>+'VALORES CIF Y FOB'!Z186</f>
        <v>0</v>
      </c>
      <c r="AA187" s="197">
        <f>+'VALORES CIF Y FOB'!AA186</f>
        <v>0</v>
      </c>
      <c r="AB187" s="195"/>
      <c r="AC187" s="197">
        <f>+'VALORES CIF Y FOB'!AC186</f>
        <v>0</v>
      </c>
      <c r="AD187" s="197">
        <f>+'VALORES CIF Y FOB'!AD186</f>
        <v>0</v>
      </c>
      <c r="AE187" s="197">
        <f>+'VALORES CIF Y FOB'!AE186</f>
        <v>0</v>
      </c>
      <c r="AF187" s="197">
        <f>+'VALORES CIF Y FOB'!AF186</f>
        <v>0</v>
      </c>
      <c r="AG187" s="196"/>
      <c r="AH187" s="198">
        <f t="shared" si="28"/>
        <v>1.06451132</v>
      </c>
      <c r="AI187" s="198">
        <f t="shared" si="29"/>
        <v>602.91999999999996</v>
      </c>
      <c r="AJ187" s="198">
        <f t="shared" si="30"/>
        <v>641.81516505439993</v>
      </c>
      <c r="AK187" s="199"/>
      <c r="AL187" s="200">
        <v>1</v>
      </c>
      <c r="AM187" s="281" t="str">
        <f>+IF(OR(P187="IMPORTABLE",P187="AMBOS"),((1/((1+AA187+Z187)*(1+W187+X187)))*(('VALORES CIF Y FOB'!BC186/AI187))),"-")</f>
        <v>-</v>
      </c>
      <c r="AN187" s="281">
        <f t="shared" si="31"/>
        <v>0</v>
      </c>
      <c r="AO187" s="281">
        <v>1</v>
      </c>
      <c r="AP187" s="281" t="str">
        <f>+IF(OR(P187="EXPORTABLE",P187="AMBOS"),(1/((1-Y187-Z187)))*(('VALORES CIF Y FOB'!BI186/AI187)),"-")</f>
        <v>-</v>
      </c>
      <c r="AQ187" s="281">
        <f t="shared" si="32"/>
        <v>0</v>
      </c>
      <c r="AR187" s="281">
        <v>1</v>
      </c>
      <c r="AS187" s="281" t="str">
        <f>+IF(OR(P187="IMPORTABLE",P187="AMBOS"),(1/((1+AC187)*(1+AA187+Z187)*(1+W187+X187)))*('VALORES CIF Y FOB'!BF186/AI187)*(1),"-")</f>
        <v>-</v>
      </c>
      <c r="AT187" s="281"/>
      <c r="AU187" s="281">
        <v>1</v>
      </c>
      <c r="AV187" s="281" t="str">
        <f>+IF(OR(P187="EXPORTABLE",P187="AMBOS"),(1/((1-AD187)*(1-Y187-Z187)))*('VALORES CIF Y FOB'!BL186/AI187)*(1),"-")</f>
        <v>-</v>
      </c>
      <c r="AW187" s="201"/>
      <c r="AX187" s="201">
        <v>1</v>
      </c>
      <c r="AY187" s="201">
        <f>IF(P187="No transable",1/((1+W187+X187+Z187)*(1+AE187)),"-")</f>
        <v>1</v>
      </c>
      <c r="AZ187" s="202">
        <f t="shared" si="33"/>
        <v>1</v>
      </c>
      <c r="BA187" s="203">
        <v>1</v>
      </c>
      <c r="BB187" s="282" t="str">
        <f>+IF(OR(P187="IMPORTABLE",P187="AMBOS"),(1/((1+AC187)*(1+AA187+Z187)*(1+W187+X187)))*(('VALORES CIF Y FOB'!AM186/AI187)),"-")</f>
        <v>-</v>
      </c>
      <c r="BC187" s="282" t="str">
        <f t="shared" si="34"/>
        <v>-</v>
      </c>
      <c r="BD187" s="282"/>
      <c r="BE187" s="282">
        <v>1</v>
      </c>
      <c r="BF187" s="282" t="str">
        <f>+IF(OR(P187="EXPORTABLE",P187="AMBOS"),(1/((1-AD187)*(1-Y187-Z187)))*(('VALORES CIF Y FOB'!AU186/AI187)),"-")</f>
        <v>-</v>
      </c>
      <c r="BG187" s="282" t="str">
        <f t="shared" si="35"/>
        <v>-</v>
      </c>
      <c r="BH187" s="282"/>
      <c r="BI187" s="282">
        <v>1</v>
      </c>
      <c r="BJ187" s="282" t="str">
        <f>+IF(OR(P187="IMPORTABLE",P187="AMBOS"),(1/((1+AC187)*(1+AA187+Z187)*(1+W187+X187)))*('VALORES CIF Y FOB'!AQ186/AI187),"-")</f>
        <v>-</v>
      </c>
      <c r="BK187" s="282" t="str">
        <f t="shared" si="36"/>
        <v>-</v>
      </c>
      <c r="BL187" s="282"/>
      <c r="BM187" s="282">
        <v>1</v>
      </c>
      <c r="BN187" s="282" t="str">
        <f>+IF(OR(P187="EXPORTABLE",P187="AMBOS"),(1/((1-AD187)*(1-Y187-Z187)))*('VALORES CIF Y FOB'!AY186/AI187),"-")</f>
        <v>-</v>
      </c>
      <c r="BO187" s="203" t="str">
        <f t="shared" si="37"/>
        <v>-</v>
      </c>
      <c r="BP187" s="204"/>
      <c r="BQ187" s="205">
        <v>1</v>
      </c>
      <c r="BR187" s="285">
        <f t="shared" si="39"/>
        <v>1</v>
      </c>
      <c r="BS187" s="109"/>
    </row>
    <row r="188" spans="1:71" ht="18" x14ac:dyDescent="0.2">
      <c r="A188" s="188" t="str">
        <f>+'VALORES CIF Y FOB'!A187</f>
        <v>Otros servicios n.c.p.</v>
      </c>
      <c r="B188" s="189" t="str">
        <f>+'VALORES CIF Y FOB'!B187</f>
        <v>NP182</v>
      </c>
      <c r="C188" s="190"/>
      <c r="D188" s="191">
        <f>+'VALORES CIF Y FOB'!D187</f>
        <v>0</v>
      </c>
      <c r="E188" s="192">
        <f>+'VALORES CIF Y FOB'!E187</f>
        <v>0</v>
      </c>
      <c r="F188" s="192">
        <f>+'VALORES CIF Y FOB'!F187</f>
        <v>0</v>
      </c>
      <c r="G188" s="192">
        <f>+'VALORES CIF Y FOB'!G187</f>
        <v>0</v>
      </c>
      <c r="H188" s="192">
        <f>+'VALORES CIF Y FOB'!H187</f>
        <v>0</v>
      </c>
      <c r="I188" s="192">
        <f>+'VALORES CIF Y FOB'!I187</f>
        <v>0</v>
      </c>
      <c r="J188" s="191" t="str">
        <f>+'VALORES CIF Y FOB'!J187</f>
        <v>AMBOS</v>
      </c>
      <c r="K188" s="191" t="str">
        <f>+'VALORES CIF Y FOB'!K187</f>
        <v>No transable</v>
      </c>
      <c r="L188" s="191">
        <f>+'VALORES CIF Y FOB'!L187</f>
        <v>0</v>
      </c>
      <c r="M188" s="191" t="str">
        <f>+'VALORES CIF Y FOB'!M187</f>
        <v>No transable</v>
      </c>
      <c r="N188" s="191">
        <f>+'VALORES CIF Y FOB'!N187</f>
        <v>1</v>
      </c>
      <c r="O188" s="193" t="str">
        <f>+'VALORES CIF Y FOB'!O187</f>
        <v>No transable</v>
      </c>
      <c r="P188" s="194" t="str">
        <f>+'VALORES CIF Y FOB'!P187</f>
        <v>No transable</v>
      </c>
      <c r="Q188" s="194">
        <f>+'VALORES CIF Y FOB'!Q187</f>
        <v>1</v>
      </c>
      <c r="R188" s="195">
        <f>+'VALORES CIF Y FOB'!R187</f>
        <v>0</v>
      </c>
      <c r="S188" s="195">
        <f>+'VALORES CIF Y FOB'!S187</f>
        <v>0</v>
      </c>
      <c r="T188" s="195">
        <f>+'VALORES CIF Y FOB'!T187</f>
        <v>0</v>
      </c>
      <c r="U188" s="195">
        <f>+'VALORES CIF Y FOB'!U187</f>
        <v>0</v>
      </c>
      <c r="V188" s="196"/>
      <c r="W188" s="197">
        <f>+'VALORES CIF Y FOB'!W187</f>
        <v>0</v>
      </c>
      <c r="X188" s="197">
        <f>+'VALORES CIF Y FOB'!X187</f>
        <v>1.5283929992951695E-2</v>
      </c>
      <c r="Y188" s="197">
        <f>+'VALORES CIF Y FOB'!Y187</f>
        <v>0</v>
      </c>
      <c r="Z188" s="197">
        <f>+'VALORES CIF Y FOB'!Z187</f>
        <v>0</v>
      </c>
      <c r="AA188" s="197">
        <f>+'VALORES CIF Y FOB'!AA187</f>
        <v>0</v>
      </c>
      <c r="AB188" s="195"/>
      <c r="AC188" s="197">
        <f>+'VALORES CIF Y FOB'!AC187</f>
        <v>0</v>
      </c>
      <c r="AD188" s="197">
        <f>+'VALORES CIF Y FOB'!AD187</f>
        <v>0</v>
      </c>
      <c r="AE188" s="197">
        <f>+'VALORES CIF Y FOB'!AE187</f>
        <v>0</v>
      </c>
      <c r="AF188" s="197">
        <f>+'VALORES CIF Y FOB'!AF187</f>
        <v>0</v>
      </c>
      <c r="AG188" s="196"/>
      <c r="AH188" s="198">
        <f t="shared" si="28"/>
        <v>1.06451132</v>
      </c>
      <c r="AI188" s="198">
        <f t="shared" si="29"/>
        <v>602.91999999999996</v>
      </c>
      <c r="AJ188" s="198">
        <f t="shared" si="30"/>
        <v>641.81516505439993</v>
      </c>
      <c r="AK188" s="199"/>
      <c r="AL188" s="200">
        <v>1</v>
      </c>
      <c r="AM188" s="281" t="str">
        <f>+IF(OR(P188="IMPORTABLE",P188="AMBOS"),((1/((1+AA188+Z188)*(1+W188+X188)))*(('VALORES CIF Y FOB'!BC187/AI188))),"-")</f>
        <v>-</v>
      </c>
      <c r="AN188" s="281">
        <f t="shared" si="31"/>
        <v>0</v>
      </c>
      <c r="AO188" s="281">
        <v>1</v>
      </c>
      <c r="AP188" s="281" t="str">
        <f>+IF(OR(P188="EXPORTABLE",P188="AMBOS"),(1/((1-Y188-Z188)))*(('VALORES CIF Y FOB'!BI187/AI188)),"-")</f>
        <v>-</v>
      </c>
      <c r="AQ188" s="281">
        <f t="shared" si="32"/>
        <v>0</v>
      </c>
      <c r="AR188" s="281">
        <v>1</v>
      </c>
      <c r="AS188" s="281" t="str">
        <f>+IF(OR(P188="IMPORTABLE",P188="AMBOS"),(1/((1+AC188)*(1+AA188+Z188)*(1+W188+X188)))*('VALORES CIF Y FOB'!BF187/AI188)*(1),"-")</f>
        <v>-</v>
      </c>
      <c r="AT188" s="281"/>
      <c r="AU188" s="281">
        <v>1</v>
      </c>
      <c r="AV188" s="281" t="str">
        <f>+IF(OR(P188="EXPORTABLE",P188="AMBOS"),(1/((1-AD188)*(1-Y188-Z188)))*('VALORES CIF Y FOB'!BL187/AI188)*(1),"-")</f>
        <v>-</v>
      </c>
      <c r="AW188" s="201"/>
      <c r="AX188" s="201">
        <v>1</v>
      </c>
      <c r="AY188" s="201">
        <f t="shared" ref="AY188:AY189" si="40">IF(P188="No transable",1/((1+W188+X188+Z188)*(1+AE188)),"-")</f>
        <v>0.98494615196651658</v>
      </c>
      <c r="AZ188" s="202">
        <f t="shared" si="33"/>
        <v>0</v>
      </c>
      <c r="BA188" s="203">
        <v>1</v>
      </c>
      <c r="BB188" s="282" t="str">
        <f>+IF(OR(P188="IMPORTABLE",P188="AMBOS"),(1/((1+AC188)*(1+AA188+Z188)*(1+W188+X188)))*(('VALORES CIF Y FOB'!AM187/AI188)),"-")</f>
        <v>-</v>
      </c>
      <c r="BC188" s="282" t="str">
        <f t="shared" si="34"/>
        <v>-</v>
      </c>
      <c r="BD188" s="282"/>
      <c r="BE188" s="282">
        <v>1</v>
      </c>
      <c r="BF188" s="282" t="str">
        <f>+IF(OR(P188="EXPORTABLE",P188="AMBOS"),(1/((1-AD188)*(1-Y188-Z188)))*(('VALORES CIF Y FOB'!AU187/AI188)),"-")</f>
        <v>-</v>
      </c>
      <c r="BG188" s="282" t="str">
        <f t="shared" si="35"/>
        <v>-</v>
      </c>
      <c r="BH188" s="282"/>
      <c r="BI188" s="282">
        <v>1</v>
      </c>
      <c r="BJ188" s="282" t="str">
        <f>+IF(OR(P188="IMPORTABLE",P188="AMBOS"),(1/((1+AC188)*(1+AA188+Z188)*(1+W188+X188)))*('VALORES CIF Y FOB'!AQ187/AI188),"-")</f>
        <v>-</v>
      </c>
      <c r="BK188" s="282" t="str">
        <f t="shared" si="36"/>
        <v>-</v>
      </c>
      <c r="BL188" s="282"/>
      <c r="BM188" s="282">
        <v>1</v>
      </c>
      <c r="BN188" s="282" t="str">
        <f>+IF(OR(P188="EXPORTABLE",P188="AMBOS"),(1/((1-AD188)*(1-Y188-Z188)))*('VALORES CIF Y FOB'!AY187/AI188),"-")</f>
        <v>-</v>
      </c>
      <c r="BO188" s="203" t="str">
        <f t="shared" si="37"/>
        <v>-</v>
      </c>
      <c r="BP188" s="204"/>
      <c r="BQ188" s="205">
        <v>1</v>
      </c>
      <c r="BR188" s="285">
        <f t="shared" si="39"/>
        <v>0.98494615196651658</v>
      </c>
      <c r="BS188" s="109"/>
    </row>
    <row r="189" spans="1:71" ht="18" x14ac:dyDescent="0.2">
      <c r="A189" s="188" t="str">
        <f>+'VALORES CIF Y FOB'!A188</f>
        <v>Servicios domésticos</v>
      </c>
      <c r="B189" s="189" t="str">
        <f>+'VALORES CIF Y FOB'!B188</f>
        <v>NP183</v>
      </c>
      <c r="C189" s="190"/>
      <c r="D189" s="191">
        <f>+'VALORES CIF Y FOB'!D188</f>
        <v>0</v>
      </c>
      <c r="E189" s="192">
        <f>+'VALORES CIF Y FOB'!E188</f>
        <v>0</v>
      </c>
      <c r="F189" s="192">
        <f>+'VALORES CIF Y FOB'!F188</f>
        <v>0</v>
      </c>
      <c r="G189" s="192">
        <f>+'VALORES CIF Y FOB'!G188</f>
        <v>0</v>
      </c>
      <c r="H189" s="192">
        <f>+'VALORES CIF Y FOB'!H188</f>
        <v>0</v>
      </c>
      <c r="I189" s="192">
        <f>+'VALORES CIF Y FOB'!I188</f>
        <v>0</v>
      </c>
      <c r="J189" s="191" t="str">
        <f>+'VALORES CIF Y FOB'!J188</f>
        <v>AMBOS</v>
      </c>
      <c r="K189" s="191" t="str">
        <f>+'VALORES CIF Y FOB'!K188</f>
        <v>No transable</v>
      </c>
      <c r="L189" s="191">
        <f>+'VALORES CIF Y FOB'!L188</f>
        <v>0</v>
      </c>
      <c r="M189" s="191" t="str">
        <f>+'VALORES CIF Y FOB'!M188</f>
        <v>No transable</v>
      </c>
      <c r="N189" s="191">
        <f>+'VALORES CIF Y FOB'!N188</f>
        <v>1</v>
      </c>
      <c r="O189" s="193" t="str">
        <f>+'VALORES CIF Y FOB'!O188</f>
        <v>No transable</v>
      </c>
      <c r="P189" s="194" t="str">
        <f>+'VALORES CIF Y FOB'!P188</f>
        <v>No transable</v>
      </c>
      <c r="Q189" s="194">
        <f>+'VALORES CIF Y FOB'!Q188</f>
        <v>1</v>
      </c>
      <c r="R189" s="195">
        <f>+'VALORES CIF Y FOB'!R188</f>
        <v>0</v>
      </c>
      <c r="S189" s="195">
        <f>+'VALORES CIF Y FOB'!S188</f>
        <v>0</v>
      </c>
      <c r="T189" s="195">
        <f>+'VALORES CIF Y FOB'!T188</f>
        <v>0</v>
      </c>
      <c r="U189" s="195">
        <f>+'VALORES CIF Y FOB'!U188</f>
        <v>0</v>
      </c>
      <c r="V189" s="196"/>
      <c r="W189" s="197">
        <f>+'VALORES CIF Y FOB'!W188</f>
        <v>0</v>
      </c>
      <c r="X189" s="197">
        <f>+'VALORES CIF Y FOB'!X188</f>
        <v>0</v>
      </c>
      <c r="Y189" s="197">
        <f>+'VALORES CIF Y FOB'!Y188</f>
        <v>0</v>
      </c>
      <c r="Z189" s="197">
        <f>+'VALORES CIF Y FOB'!Z188</f>
        <v>0</v>
      </c>
      <c r="AA189" s="197">
        <f>+'VALORES CIF Y FOB'!AA188</f>
        <v>0</v>
      </c>
      <c r="AB189" s="195"/>
      <c r="AC189" s="197">
        <f>+'VALORES CIF Y FOB'!AC188</f>
        <v>0</v>
      </c>
      <c r="AD189" s="197">
        <f>+'VALORES CIF Y FOB'!AD188</f>
        <v>0</v>
      </c>
      <c r="AE189" s="197">
        <f>+'VALORES CIF Y FOB'!AE188</f>
        <v>0</v>
      </c>
      <c r="AF189" s="197">
        <f>+'VALORES CIF Y FOB'!AF188</f>
        <v>0</v>
      </c>
      <c r="AG189" s="196"/>
      <c r="AH189" s="198">
        <f t="shared" si="28"/>
        <v>1.06451132</v>
      </c>
      <c r="AI189" s="198">
        <f t="shared" si="29"/>
        <v>602.91999999999996</v>
      </c>
      <c r="AJ189" s="198">
        <f t="shared" si="30"/>
        <v>641.81516505439993</v>
      </c>
      <c r="AK189" s="199"/>
      <c r="AL189" s="200">
        <v>1</v>
      </c>
      <c r="AM189" s="281" t="str">
        <f>+IF(OR(P189="IMPORTABLE",P189="AMBOS"),((1/((1+AA189+Z189)*(1+W189+X189)))*(('VALORES CIF Y FOB'!BC188/AI189))),"-")</f>
        <v>-</v>
      </c>
      <c r="AN189" s="281">
        <f t="shared" si="31"/>
        <v>0</v>
      </c>
      <c r="AO189" s="281">
        <v>1</v>
      </c>
      <c r="AP189" s="281" t="str">
        <f>+IF(OR(P189="EXPORTABLE",P189="AMBOS"),(1/((1-Y189-Z189)))*(('VALORES CIF Y FOB'!BI188/AI189)),"-")</f>
        <v>-</v>
      </c>
      <c r="AQ189" s="281">
        <f t="shared" si="32"/>
        <v>0</v>
      </c>
      <c r="AR189" s="281">
        <v>1</v>
      </c>
      <c r="AS189" s="281" t="str">
        <f>+IF(OR(P189="IMPORTABLE",P189="AMBOS"),(1/((1+AC189)*(1+AA189+Z189)*(1+W189+X189)))*('VALORES CIF Y FOB'!BF188/AI189)*(1),"-")</f>
        <v>-</v>
      </c>
      <c r="AT189" s="281"/>
      <c r="AU189" s="281">
        <v>1</v>
      </c>
      <c r="AV189" s="281" t="str">
        <f>+IF(OR(P189="EXPORTABLE",P189="AMBOS"),(1/((1-AD189)*(1-Y189-Z189)))*('VALORES CIF Y FOB'!BL188/AI189)*(1),"-")</f>
        <v>-</v>
      </c>
      <c r="AW189" s="201"/>
      <c r="AX189" s="201">
        <v>1</v>
      </c>
      <c r="AY189" s="201">
        <f t="shared" si="40"/>
        <v>1</v>
      </c>
      <c r="AZ189" s="202">
        <f t="shared" si="33"/>
        <v>1</v>
      </c>
      <c r="BA189" s="203">
        <v>1</v>
      </c>
      <c r="BB189" s="282" t="str">
        <f>+IF(OR(P189="IMPORTABLE",P189="AMBOS"),(1/((1+AC189)*(1+AA189+Z189)*(1+W189+X189)))*(('VALORES CIF Y FOB'!AM188/AI189)),"-")</f>
        <v>-</v>
      </c>
      <c r="BC189" s="282" t="str">
        <f t="shared" si="34"/>
        <v>-</v>
      </c>
      <c r="BD189" s="282"/>
      <c r="BE189" s="282">
        <v>1</v>
      </c>
      <c r="BF189" s="282" t="str">
        <f>+IF(OR(P189="EXPORTABLE",P189="AMBOS"),(1/((1-AD189)*(1-Y189-Z189)))*(('VALORES CIF Y FOB'!AU188/AI189)),"-")</f>
        <v>-</v>
      </c>
      <c r="BG189" s="282" t="str">
        <f t="shared" si="35"/>
        <v>-</v>
      </c>
      <c r="BH189" s="282"/>
      <c r="BI189" s="282">
        <v>1</v>
      </c>
      <c r="BJ189" s="282" t="str">
        <f>+IF(OR(P189="IMPORTABLE",P189="AMBOS"),(1/((1+AC189)*(1+AA189+Z189)*(1+W189+X189)))*('VALORES CIF Y FOB'!AQ188/AI189),"-")</f>
        <v>-</v>
      </c>
      <c r="BK189" s="282" t="str">
        <f t="shared" si="36"/>
        <v>-</v>
      </c>
      <c r="BL189" s="282"/>
      <c r="BM189" s="282">
        <v>1</v>
      </c>
      <c r="BN189" s="282" t="str">
        <f>+IF(OR(P189="EXPORTABLE",P189="AMBOS"),(1/((1-AD189)*(1-Y189-Z189)))*('VALORES CIF Y FOB'!AY188/AI189),"-")</f>
        <v>-</v>
      </c>
      <c r="BO189" s="203" t="str">
        <f t="shared" si="37"/>
        <v>-</v>
      </c>
      <c r="BP189" s="204"/>
      <c r="BQ189" s="205">
        <v>1</v>
      </c>
      <c r="BR189" s="285">
        <f t="shared" si="39"/>
        <v>1</v>
      </c>
      <c r="BS189" s="109"/>
    </row>
    <row r="190" spans="1:71" x14ac:dyDescent="0.2">
      <c r="O190" s="131"/>
      <c r="P190" s="132" t="s">
        <v>398</v>
      </c>
      <c r="Q190" s="133">
        <f>SUM(Q7:Q189)</f>
        <v>70</v>
      </c>
      <c r="R190" s="134">
        <f>SUM(R7:R189)</f>
        <v>2.1077510603132121</v>
      </c>
      <c r="S190" s="134">
        <f t="shared" ref="S190:U190" si="41">SUM(S7:S189)</f>
        <v>0.62412341169675167</v>
      </c>
      <c r="T190" s="134">
        <f t="shared" si="41"/>
        <v>1.0063075603592806</v>
      </c>
      <c r="U190" s="134">
        <f t="shared" si="41"/>
        <v>1.1774644895920499</v>
      </c>
      <c r="AN190" s="135">
        <f>SUM(AN7:AN189)</f>
        <v>0</v>
      </c>
      <c r="AQ190" s="125">
        <f>SUM(AQ7:AQ189)</f>
        <v>0</v>
      </c>
      <c r="AZ190" s="135">
        <f>SUM(AZ7:AZ189)</f>
        <v>42</v>
      </c>
    </row>
    <row r="191" spans="1:71" x14ac:dyDescent="0.2">
      <c r="O191" s="131"/>
      <c r="P191" s="132" t="s">
        <v>399</v>
      </c>
      <c r="Q191" s="136">
        <f>R190/Q190</f>
        <v>3.0110729433045887E-2</v>
      </c>
    </row>
    <row r="192" spans="1:71" x14ac:dyDescent="0.2">
      <c r="D192" s="137"/>
      <c r="E192" s="137"/>
      <c r="F192" s="137"/>
      <c r="G192" s="137"/>
      <c r="O192" s="131"/>
      <c r="P192" s="132" t="s">
        <v>400</v>
      </c>
      <c r="Q192" s="136">
        <f>S190/Q190</f>
        <v>8.9160487385250235E-3</v>
      </c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</row>
    <row r="193" spans="4:52" x14ac:dyDescent="0.2">
      <c r="D193" s="137"/>
      <c r="E193" s="137"/>
      <c r="F193" s="137"/>
      <c r="G193" s="137"/>
      <c r="O193" s="131"/>
      <c r="P193" s="132" t="s">
        <v>401</v>
      </c>
      <c r="Q193" s="136">
        <f>T190/Q190</f>
        <v>1.4375822290846866E-2</v>
      </c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Z193" s="117">
        <f>42/183</f>
        <v>0.22950819672131148</v>
      </c>
    </row>
    <row r="194" spans="4:52" x14ac:dyDescent="0.2">
      <c r="D194" s="137"/>
      <c r="E194" s="137"/>
      <c r="F194" s="137"/>
      <c r="G194" s="137"/>
      <c r="O194" s="131"/>
      <c r="P194" s="132" t="s">
        <v>404</v>
      </c>
      <c r="Q194" s="136">
        <f>U190/Q190</f>
        <v>1.6820921279886426E-2</v>
      </c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</row>
    <row r="195" spans="4:52" x14ac:dyDescent="0.2"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</row>
  </sheetData>
  <sheetProtection algorithmName="SHA-512" hashValue="q+FiIbXUUI6avxVz1AgAw8g7dRFrJdhN/Njs1w379FdCGmGEbiAztiaP9pHpcnxait4QNtjEQsbrwu1EAS9dSg==" saltValue="yTOLe0Zt2cXe5OWkzzCXqg==" spinCount="100000" sheet="1" objects="1" scenarios="1" autoFilter="0"/>
  <mergeCells count="18">
    <mergeCell ref="BI5:BK5"/>
    <mergeCell ref="BQ3:BR5"/>
    <mergeCell ref="BM5:BO5"/>
    <mergeCell ref="BA4:BN4"/>
    <mergeCell ref="AM3:BN3"/>
    <mergeCell ref="AO5:AP5"/>
    <mergeCell ref="BA5:BC5"/>
    <mergeCell ref="BE5:BG5"/>
    <mergeCell ref="AX5:AY5"/>
    <mergeCell ref="A3:A5"/>
    <mergeCell ref="B3:B5"/>
    <mergeCell ref="O3:O5"/>
    <mergeCell ref="W5:AA5"/>
    <mergeCell ref="AL5:AM5"/>
    <mergeCell ref="AC5:AF5"/>
    <mergeCell ref="AL4:AY4"/>
    <mergeCell ref="AR5:AS5"/>
    <mergeCell ref="AU5:A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89"/>
  <sheetViews>
    <sheetView zoomScaleNormal="100" workbookViewId="0">
      <pane xSplit="1" topLeftCell="B1" activePane="topRight" state="frozen"/>
      <selection pane="topRight" activeCell="X9" sqref="X9"/>
    </sheetView>
  </sheetViews>
  <sheetFormatPr baseColWidth="10" defaultColWidth="11.5" defaultRowHeight="15" x14ac:dyDescent="0.2"/>
  <cols>
    <col min="1" max="1" width="16.83203125" style="3" customWidth="1"/>
    <col min="2" max="2" width="7.5" style="3" customWidth="1"/>
    <col min="3" max="9" width="8.6640625" style="3" customWidth="1"/>
    <col min="10" max="10" width="13.6640625" style="3" customWidth="1"/>
    <col min="11" max="17" width="8.6640625" style="3" customWidth="1"/>
    <col min="18" max="18" width="11.5" style="3"/>
    <col min="19" max="19" width="21.83203125" style="3" customWidth="1"/>
    <col min="20" max="20" width="8.83203125" style="3" customWidth="1"/>
    <col min="21" max="16384" width="11.5" style="3"/>
  </cols>
  <sheetData>
    <row r="1" spans="1:31" ht="30" customHeight="1" x14ac:dyDescent="0.2">
      <c r="A1" s="23"/>
    </row>
    <row r="2" spans="1:31" ht="30" customHeight="1" x14ac:dyDescent="0.2">
      <c r="A2" s="23"/>
      <c r="J2"/>
      <c r="K2"/>
    </row>
    <row r="3" spans="1:31" ht="30" customHeight="1" x14ac:dyDescent="0.2">
      <c r="A3" s="89"/>
      <c r="B3" s="90"/>
      <c r="C3" s="264" t="s">
        <v>433</v>
      </c>
      <c r="D3" s="265"/>
      <c r="E3" s="265"/>
      <c r="F3" s="265"/>
      <c r="G3" s="265"/>
      <c r="H3" s="266"/>
      <c r="I3"/>
      <c r="J3"/>
      <c r="K3"/>
      <c r="L3" s="264" t="s">
        <v>433</v>
      </c>
      <c r="M3" s="265"/>
      <c r="N3" s="265"/>
      <c r="O3" s="265"/>
      <c r="P3" s="265"/>
      <c r="Q3" s="266"/>
      <c r="R3" s="91"/>
      <c r="S3" s="91"/>
      <c r="T3" s="91"/>
      <c r="U3" s="264" t="s">
        <v>434</v>
      </c>
      <c r="V3" s="265"/>
      <c r="W3" s="265"/>
      <c r="X3" s="266"/>
      <c r="Y3"/>
      <c r="Z3"/>
      <c r="AA3"/>
      <c r="AB3" s="264" t="s">
        <v>434</v>
      </c>
      <c r="AC3" s="265"/>
      <c r="AD3" s="265"/>
      <c r="AE3" s="266"/>
    </row>
    <row r="4" spans="1:31" s="2" customFormat="1" ht="69" customHeight="1" x14ac:dyDescent="0.2">
      <c r="A4" s="92"/>
      <c r="B4" s="92"/>
      <c r="C4" s="267" t="s">
        <v>383</v>
      </c>
      <c r="D4" s="268"/>
      <c r="E4" s="269"/>
      <c r="F4" s="267" t="s">
        <v>421</v>
      </c>
      <c r="G4" s="268"/>
      <c r="H4" s="269"/>
      <c r="I4"/>
      <c r="J4"/>
      <c r="K4"/>
      <c r="L4" s="267" t="s">
        <v>384</v>
      </c>
      <c r="M4" s="268"/>
      <c r="N4" s="270"/>
      <c r="O4" s="267" t="s">
        <v>422</v>
      </c>
      <c r="P4" s="268"/>
      <c r="Q4" s="270"/>
      <c r="R4" s="93"/>
      <c r="S4" s="93"/>
      <c r="T4" s="93"/>
      <c r="U4" s="262" t="s">
        <v>435</v>
      </c>
      <c r="V4" s="263"/>
      <c r="W4" s="262" t="s">
        <v>436</v>
      </c>
      <c r="X4" s="263"/>
      <c r="Y4"/>
      <c r="Z4"/>
      <c r="AA4"/>
      <c r="AB4" s="262" t="s">
        <v>437</v>
      </c>
      <c r="AC4" s="263"/>
      <c r="AD4" s="262" t="s">
        <v>438</v>
      </c>
      <c r="AE4" s="263"/>
    </row>
    <row r="5" spans="1:31" s="1" customFormat="1" ht="52" x14ac:dyDescent="0.2">
      <c r="A5" s="94" t="s">
        <v>0</v>
      </c>
      <c r="B5" s="95" t="s">
        <v>1</v>
      </c>
      <c r="C5" s="97" t="s">
        <v>379</v>
      </c>
      <c r="D5" s="97" t="s">
        <v>393</v>
      </c>
      <c r="E5" s="97" t="s">
        <v>394</v>
      </c>
      <c r="F5" s="97" t="s">
        <v>379</v>
      </c>
      <c r="G5" s="97" t="s">
        <v>393</v>
      </c>
      <c r="H5" s="108" t="s">
        <v>394</v>
      </c>
      <c r="I5"/>
      <c r="J5" s="94" t="s">
        <v>0</v>
      </c>
      <c r="K5" s="95" t="s">
        <v>1</v>
      </c>
      <c r="L5" s="97" t="s">
        <v>380</v>
      </c>
      <c r="M5" s="107" t="s">
        <v>393</v>
      </c>
      <c r="N5" s="108" t="s">
        <v>394</v>
      </c>
      <c r="O5" s="97" t="s">
        <v>380</v>
      </c>
      <c r="P5" s="107" t="s">
        <v>393</v>
      </c>
      <c r="Q5" s="108" t="s">
        <v>394</v>
      </c>
      <c r="R5" s="96"/>
      <c r="S5" s="94" t="s">
        <v>0</v>
      </c>
      <c r="T5" s="95" t="s">
        <v>1</v>
      </c>
      <c r="U5" s="97" t="s">
        <v>379</v>
      </c>
      <c r="V5" s="97" t="s">
        <v>393</v>
      </c>
      <c r="W5" s="97" t="s">
        <v>379</v>
      </c>
      <c r="X5" s="97" t="s">
        <v>393</v>
      </c>
      <c r="Y5"/>
      <c r="Z5" s="94" t="s">
        <v>0</v>
      </c>
      <c r="AA5" s="95" t="s">
        <v>1</v>
      </c>
      <c r="AB5" s="97" t="s">
        <v>380</v>
      </c>
      <c r="AC5" s="108" t="s">
        <v>393</v>
      </c>
      <c r="AD5" s="97" t="s">
        <v>380</v>
      </c>
      <c r="AE5" s="108" t="s">
        <v>393</v>
      </c>
    </row>
    <row r="6" spans="1:31" x14ac:dyDescent="0.2">
      <c r="A6" s="98" t="s">
        <v>188</v>
      </c>
      <c r="B6" s="99" t="s">
        <v>5</v>
      </c>
      <c r="C6" s="100">
        <v>1</v>
      </c>
      <c r="D6" s="100">
        <f>+'VALORES CIF Y FOB'!AM6</f>
        <v>973.42116505439992</v>
      </c>
      <c r="E6" s="100">
        <f>+'VALORES CIF Y FOB'!AN6</f>
        <v>955.91834077991996</v>
      </c>
      <c r="F6" s="100">
        <v>1</v>
      </c>
      <c r="G6" s="100">
        <f>+'VALORES CIF Y FOB'!AQ6</f>
        <v>731.71400688859285</v>
      </c>
      <c r="H6" s="103">
        <f>+'VALORES CIF Y FOB'!AR6</f>
        <v>698.61833478738788</v>
      </c>
      <c r="I6" s="100"/>
      <c r="J6" s="98" t="s">
        <v>188</v>
      </c>
      <c r="K6" s="99" t="s">
        <v>5</v>
      </c>
      <c r="L6" s="100">
        <v>1</v>
      </c>
      <c r="M6" s="103" t="str">
        <f>+'VALORES CIF Y FOB'!AU6</f>
        <v>-</v>
      </c>
      <c r="N6" s="103" t="str">
        <f>+'VALORES CIF Y FOB'!AV6</f>
        <v>-</v>
      </c>
      <c r="O6" s="100">
        <v>1</v>
      </c>
      <c r="P6" s="103" t="str">
        <f>+'VALORES CIF Y FOB'!AY6</f>
        <v>-</v>
      </c>
      <c r="Q6" s="103" t="str">
        <f>+'VALORES CIF Y FOB'!AZ6</f>
        <v>-</v>
      </c>
      <c r="R6" s="100"/>
      <c r="S6" s="98" t="s">
        <v>188</v>
      </c>
      <c r="T6" s="99" t="s">
        <v>5</v>
      </c>
      <c r="U6" s="100">
        <v>1</v>
      </c>
      <c r="V6" s="100">
        <f>+'VALORES CIF Y FOB'!BC6</f>
        <v>994.81350583431993</v>
      </c>
      <c r="W6" s="100">
        <v>1</v>
      </c>
      <c r="X6" s="100">
        <f>+'VALORES CIF Y FOB'!BF6</f>
        <v>737.51349984178785</v>
      </c>
      <c r="Y6" s="100"/>
      <c r="Z6" s="98" t="s">
        <v>188</v>
      </c>
      <c r="AA6" s="99" t="s">
        <v>5</v>
      </c>
      <c r="AB6" s="100">
        <v>1</v>
      </c>
      <c r="AC6" s="103" t="str">
        <f>+'VALORES CIF Y FOB'!BI6</f>
        <v>-</v>
      </c>
      <c r="AD6" s="100">
        <v>1</v>
      </c>
      <c r="AE6" s="103" t="str">
        <f>+'VALORES CIF Y FOB'!BL6</f>
        <v>-</v>
      </c>
    </row>
    <row r="7" spans="1:31" x14ac:dyDescent="0.2">
      <c r="A7" s="101" t="s">
        <v>189</v>
      </c>
      <c r="B7" s="102" t="s">
        <v>6</v>
      </c>
      <c r="C7" s="103">
        <v>1</v>
      </c>
      <c r="D7" s="103">
        <f>+'VALORES CIF Y FOB'!AM7</f>
        <v>736.90359168246619</v>
      </c>
      <c r="E7" s="103">
        <f>+'VALORES CIF Y FOB'!AN7</f>
        <v>704.14270654656582</v>
      </c>
      <c r="F7" s="103">
        <v>1</v>
      </c>
      <c r="G7" s="103">
        <f>+'VALORES CIF Y FOB'!AQ7</f>
        <v>475.48836052017953</v>
      </c>
      <c r="H7" s="103">
        <f>+'VALORES CIF Y FOB'!AR7</f>
        <v>425.86323375389497</v>
      </c>
      <c r="I7" s="103"/>
      <c r="J7" s="101" t="s">
        <v>189</v>
      </c>
      <c r="K7" s="102" t="s">
        <v>6</v>
      </c>
      <c r="L7" s="103">
        <v>1</v>
      </c>
      <c r="M7" s="103" t="str">
        <f>+'VALORES CIF Y FOB'!AU7</f>
        <v>-</v>
      </c>
      <c r="N7" s="103" t="str">
        <f>+'VALORES CIF Y FOB'!AV7</f>
        <v>-</v>
      </c>
      <c r="O7" s="103">
        <v>1</v>
      </c>
      <c r="P7" s="103" t="str">
        <f>+'VALORES CIF Y FOB'!AY7</f>
        <v>-</v>
      </c>
      <c r="Q7" s="103" t="str">
        <f>+'VALORES CIF Y FOB'!AZ7</f>
        <v>-</v>
      </c>
      <c r="R7" s="103"/>
      <c r="S7" s="101" t="s">
        <v>189</v>
      </c>
      <c r="T7" s="102" t="s">
        <v>6</v>
      </c>
      <c r="U7" s="103">
        <v>1</v>
      </c>
      <c r="V7" s="103">
        <f>+'VALORES CIF Y FOB'!BC7</f>
        <v>743.03787160096579</v>
      </c>
      <c r="W7" s="103">
        <v>1</v>
      </c>
      <c r="X7" s="103">
        <f>+'VALORES CIF Y FOB'!BF7</f>
        <v>464.758398808295</v>
      </c>
      <c r="Y7" s="103"/>
      <c r="Z7" s="101" t="s">
        <v>189</v>
      </c>
      <c r="AA7" s="102" t="s">
        <v>6</v>
      </c>
      <c r="AB7" s="103">
        <v>1</v>
      </c>
      <c r="AC7" s="103" t="str">
        <f>+'VALORES CIF Y FOB'!BI7</f>
        <v>-</v>
      </c>
      <c r="AD7" s="103">
        <v>1</v>
      </c>
      <c r="AE7" s="103" t="str">
        <f>+'VALORES CIF Y FOB'!BL7</f>
        <v>-</v>
      </c>
    </row>
    <row r="8" spans="1:31" x14ac:dyDescent="0.2">
      <c r="A8" s="101" t="s">
        <v>190</v>
      </c>
      <c r="B8" s="102" t="s">
        <v>7</v>
      </c>
      <c r="C8" s="103">
        <v>1</v>
      </c>
      <c r="D8" s="103">
        <f>+'VALORES CIF Y FOB'!AM8</f>
        <v>641.81516505439993</v>
      </c>
      <c r="E8" s="103">
        <f>+'VALORES CIF Y FOB'!AN8</f>
        <v>602.91999999999996</v>
      </c>
      <c r="F8" s="103">
        <v>1</v>
      </c>
      <c r="G8" s="103">
        <f>+'VALORES CIF Y FOB'!AQ8</f>
        <v>641.81516505439993</v>
      </c>
      <c r="H8" s="103">
        <f>+'VALORES CIF Y FOB'!AR8</f>
        <v>602.91999999999996</v>
      </c>
      <c r="I8" s="103"/>
      <c r="J8" s="101" t="s">
        <v>190</v>
      </c>
      <c r="K8" s="102" t="s">
        <v>7</v>
      </c>
      <c r="L8" s="103">
        <v>1</v>
      </c>
      <c r="M8" s="103" t="str">
        <f>+'VALORES CIF Y FOB'!AU8</f>
        <v>-</v>
      </c>
      <c r="N8" s="103" t="str">
        <f>+'VALORES CIF Y FOB'!AV8</f>
        <v>-</v>
      </c>
      <c r="O8" s="103">
        <v>1</v>
      </c>
      <c r="P8" s="103" t="str">
        <f>+'VALORES CIF Y FOB'!AY8</f>
        <v>-</v>
      </c>
      <c r="Q8" s="103" t="str">
        <f>+'VALORES CIF Y FOB'!AZ8</f>
        <v>-</v>
      </c>
      <c r="R8" s="103"/>
      <c r="S8" s="101" t="s">
        <v>190</v>
      </c>
      <c r="T8" s="102" t="s">
        <v>7</v>
      </c>
      <c r="U8" s="103">
        <v>1</v>
      </c>
      <c r="V8" s="103">
        <f>+'VALORES CIF Y FOB'!BC8</f>
        <v>641.81516505439993</v>
      </c>
      <c r="W8" s="103">
        <v>1</v>
      </c>
      <c r="X8" s="103">
        <f>+'VALORES CIF Y FOB'!BF8</f>
        <v>641.81516505439993</v>
      </c>
      <c r="Y8" s="103"/>
      <c r="Z8" s="101" t="s">
        <v>190</v>
      </c>
      <c r="AA8" s="102" t="s">
        <v>7</v>
      </c>
      <c r="AB8" s="103">
        <v>1</v>
      </c>
      <c r="AC8" s="103" t="str">
        <f>+'VALORES CIF Y FOB'!BI8</f>
        <v>-</v>
      </c>
      <c r="AD8" s="103">
        <v>1</v>
      </c>
      <c r="AE8" s="103" t="str">
        <f>+'VALORES CIF Y FOB'!BL8</f>
        <v>-</v>
      </c>
    </row>
    <row r="9" spans="1:31" x14ac:dyDescent="0.2">
      <c r="A9" s="101" t="s">
        <v>191</v>
      </c>
      <c r="B9" s="102" t="s">
        <v>8</v>
      </c>
      <c r="C9" s="103">
        <v>1</v>
      </c>
      <c r="D9" s="103">
        <f>+'VALORES CIF Y FOB'!AM9</f>
        <v>643.70046963069433</v>
      </c>
      <c r="E9" s="103">
        <f>+'VALORES CIF Y FOB'!AN9</f>
        <v>604.92692806311311</v>
      </c>
      <c r="F9" s="103">
        <v>1</v>
      </c>
      <c r="G9" s="103">
        <f>+'VALORES CIF Y FOB'!AQ9</f>
        <v>643.41748868420302</v>
      </c>
      <c r="H9" s="103">
        <f>+'VALORES CIF Y FOB'!AR9</f>
        <v>604.62569164222884</v>
      </c>
      <c r="I9" s="103"/>
      <c r="J9" s="101" t="s">
        <v>191</v>
      </c>
      <c r="K9" s="102" t="s">
        <v>8</v>
      </c>
      <c r="L9" s="103">
        <v>1</v>
      </c>
      <c r="M9" s="103" t="str">
        <f>+'VALORES CIF Y FOB'!AU9</f>
        <v>-</v>
      </c>
      <c r="N9" s="103" t="str">
        <f>+'VALORES CIF Y FOB'!AV9</f>
        <v>-</v>
      </c>
      <c r="O9" s="103">
        <v>1</v>
      </c>
      <c r="P9" s="103" t="str">
        <f>+'VALORES CIF Y FOB'!AY9</f>
        <v>-</v>
      </c>
      <c r="Q9" s="103" t="str">
        <f>+'VALORES CIF Y FOB'!AZ9</f>
        <v>-</v>
      </c>
      <c r="R9" s="103"/>
      <c r="S9" s="101" t="s">
        <v>191</v>
      </c>
      <c r="T9" s="102" t="s">
        <v>8</v>
      </c>
      <c r="U9" s="103">
        <v>1</v>
      </c>
      <c r="V9" s="103">
        <f>+'VALORES CIF Y FOB'!BC9</f>
        <v>643.82209311751308</v>
      </c>
      <c r="W9" s="103">
        <v>1</v>
      </c>
      <c r="X9" s="103">
        <f>+'VALORES CIF Y FOB'!BF9</f>
        <v>643.5208566966287</v>
      </c>
      <c r="Y9" s="103"/>
      <c r="Z9" s="101" t="s">
        <v>191</v>
      </c>
      <c r="AA9" s="102" t="s">
        <v>8</v>
      </c>
      <c r="AB9" s="103">
        <v>1</v>
      </c>
      <c r="AC9" s="103" t="str">
        <f>+'VALORES CIF Y FOB'!BI9</f>
        <v>-</v>
      </c>
      <c r="AD9" s="103">
        <v>1</v>
      </c>
      <c r="AE9" s="103" t="str">
        <f>+'VALORES CIF Y FOB'!BL9</f>
        <v>-</v>
      </c>
    </row>
    <row r="10" spans="1:31" x14ac:dyDescent="0.2">
      <c r="A10" s="101" t="s">
        <v>192</v>
      </c>
      <c r="B10" s="102" t="s">
        <v>9</v>
      </c>
      <c r="C10" s="103">
        <v>1</v>
      </c>
      <c r="D10" s="103" t="str">
        <f>+'VALORES CIF Y FOB'!AM10</f>
        <v>-</v>
      </c>
      <c r="E10" s="103" t="str">
        <f>+'VALORES CIF Y FOB'!AN10</f>
        <v>-</v>
      </c>
      <c r="F10" s="103">
        <v>1</v>
      </c>
      <c r="G10" s="103" t="str">
        <f>+'VALORES CIF Y FOB'!AQ10</f>
        <v>-</v>
      </c>
      <c r="H10" s="103" t="str">
        <f>+'VALORES CIF Y FOB'!AR10</f>
        <v>-</v>
      </c>
      <c r="I10" s="103"/>
      <c r="J10" s="101" t="s">
        <v>192</v>
      </c>
      <c r="K10" s="102" t="s">
        <v>9</v>
      </c>
      <c r="L10" s="103">
        <v>1</v>
      </c>
      <c r="M10" s="103">
        <f>+'VALORES CIF Y FOB'!AU10</f>
        <v>640.49200071990617</v>
      </c>
      <c r="N10" s="103">
        <f>+'VALORES CIF Y FOB'!AV10</f>
        <v>601.51147658771106</v>
      </c>
      <c r="O10" s="103">
        <v>1</v>
      </c>
      <c r="P10" s="103">
        <f>+'VALORES CIF Y FOB'!AY10</f>
        <v>1035.9563060210742</v>
      </c>
      <c r="Q10" s="103">
        <f>+'VALORES CIF Y FOB'!AZ10</f>
        <v>1022.4877062367405</v>
      </c>
      <c r="R10" s="103"/>
      <c r="S10" s="101" t="s">
        <v>192</v>
      </c>
      <c r="T10" s="102" t="s">
        <v>9</v>
      </c>
      <c r="U10" s="103">
        <v>1</v>
      </c>
      <c r="V10" s="103" t="str">
        <f>+'VALORES CIF Y FOB'!BC10</f>
        <v>-</v>
      </c>
      <c r="W10" s="103">
        <v>1</v>
      </c>
      <c r="X10" s="103" t="str">
        <f>+'VALORES CIF Y FOB'!BF10</f>
        <v>-</v>
      </c>
      <c r="Y10" s="103"/>
      <c r="Z10" s="101" t="s">
        <v>192</v>
      </c>
      <c r="AA10" s="102" t="s">
        <v>9</v>
      </c>
      <c r="AB10" s="103">
        <v>1</v>
      </c>
      <c r="AC10" s="103">
        <f>+'VALORES CIF Y FOB'!BI10</f>
        <v>640.40664164211103</v>
      </c>
      <c r="AD10" s="103">
        <v>1</v>
      </c>
      <c r="AE10" s="103">
        <f>+'VALORES CIF Y FOB'!BL10</f>
        <v>1061.3828712911404</v>
      </c>
    </row>
    <row r="11" spans="1:31" x14ac:dyDescent="0.2">
      <c r="A11" s="101" t="s">
        <v>193</v>
      </c>
      <c r="B11" s="102" t="s">
        <v>10</v>
      </c>
      <c r="C11" s="103">
        <v>1</v>
      </c>
      <c r="D11" s="103">
        <f>+'VALORES CIF Y FOB'!AM11</f>
        <v>645.52278997225267</v>
      </c>
      <c r="E11" s="103">
        <f>+'VALORES CIF Y FOB'!AN11</f>
        <v>606.86680869536826</v>
      </c>
      <c r="F11" s="103">
        <v>1</v>
      </c>
      <c r="G11" s="103">
        <f>+'VALORES CIF Y FOB'!AQ11</f>
        <v>641.81515744478918</v>
      </c>
      <c r="H11" s="103">
        <f>+'VALORES CIF Y FOB'!AR11</f>
        <v>602.91999189948319</v>
      </c>
      <c r="I11" s="103"/>
      <c r="J11" s="101" t="s">
        <v>193</v>
      </c>
      <c r="K11" s="102" t="s">
        <v>10</v>
      </c>
      <c r="L11" s="103">
        <v>1</v>
      </c>
      <c r="M11" s="103" t="str">
        <f>+'VALORES CIF Y FOB'!AU11</f>
        <v>-</v>
      </c>
      <c r="N11" s="103" t="str">
        <f>+'VALORES CIF Y FOB'!AV11</f>
        <v>-</v>
      </c>
      <c r="O11" s="103">
        <v>1</v>
      </c>
      <c r="P11" s="103" t="str">
        <f>+'VALORES CIF Y FOB'!AY11</f>
        <v>-</v>
      </c>
      <c r="Q11" s="103" t="str">
        <f>+'VALORES CIF Y FOB'!AZ11</f>
        <v>-</v>
      </c>
      <c r="R11" s="103"/>
      <c r="S11" s="101" t="s">
        <v>193</v>
      </c>
      <c r="T11" s="102" t="s">
        <v>10</v>
      </c>
      <c r="U11" s="103">
        <v>1</v>
      </c>
      <c r="V11" s="103">
        <f>+'VALORES CIF Y FOB'!BC11</f>
        <v>645.76197374976823</v>
      </c>
      <c r="W11" s="103">
        <v>1</v>
      </c>
      <c r="X11" s="103">
        <f>+'VALORES CIF Y FOB'!BF11</f>
        <v>641.81515695388316</v>
      </c>
      <c r="Y11" s="103"/>
      <c r="Z11" s="101" t="s">
        <v>193</v>
      </c>
      <c r="AA11" s="102" t="s">
        <v>10</v>
      </c>
      <c r="AB11" s="103">
        <v>1</v>
      </c>
      <c r="AC11" s="103" t="str">
        <f>+'VALORES CIF Y FOB'!BI11</f>
        <v>-</v>
      </c>
      <c r="AD11" s="103">
        <v>1</v>
      </c>
      <c r="AE11" s="103" t="str">
        <f>+'VALORES CIF Y FOB'!BL11</f>
        <v>-</v>
      </c>
    </row>
    <row r="12" spans="1:31" x14ac:dyDescent="0.2">
      <c r="A12" s="101" t="s">
        <v>194</v>
      </c>
      <c r="B12" s="102" t="s">
        <v>11</v>
      </c>
      <c r="C12" s="103">
        <v>1</v>
      </c>
      <c r="D12" s="103" t="str">
        <f>+'VALORES CIF Y FOB'!AM12</f>
        <v>-</v>
      </c>
      <c r="E12" s="103" t="str">
        <f>+'VALORES CIF Y FOB'!AN12</f>
        <v>-</v>
      </c>
      <c r="F12" s="103">
        <v>1</v>
      </c>
      <c r="G12" s="103" t="str">
        <f>+'VALORES CIF Y FOB'!AQ12</f>
        <v>-</v>
      </c>
      <c r="H12" s="103" t="str">
        <f>+'VALORES CIF Y FOB'!AR12</f>
        <v>-</v>
      </c>
      <c r="I12" s="103"/>
      <c r="J12" s="101" t="s">
        <v>194</v>
      </c>
      <c r="K12" s="102" t="s">
        <v>11</v>
      </c>
      <c r="L12" s="103">
        <v>1</v>
      </c>
      <c r="M12" s="103">
        <f>+'VALORES CIF Y FOB'!AU12</f>
        <v>608.93213962026834</v>
      </c>
      <c r="N12" s="103">
        <f>+'VALORES CIF Y FOB'!AV12</f>
        <v>567.91564718951895</v>
      </c>
      <c r="O12" s="103">
        <v>1</v>
      </c>
      <c r="P12" s="103">
        <f>+'VALORES CIF Y FOB'!AY12</f>
        <v>706.61512914144839</v>
      </c>
      <c r="Q12" s="103">
        <f>+'VALORES CIF Y FOB'!AZ12</f>
        <v>671.90029530625657</v>
      </c>
      <c r="R12" s="103"/>
      <c r="S12" s="101" t="s">
        <v>194</v>
      </c>
      <c r="T12" s="102" t="s">
        <v>11</v>
      </c>
      <c r="U12" s="103">
        <v>1</v>
      </c>
      <c r="V12" s="103" t="str">
        <f>+'VALORES CIF Y FOB'!BC12</f>
        <v>-</v>
      </c>
      <c r="W12" s="103">
        <v>1</v>
      </c>
      <c r="X12" s="103" t="str">
        <f>+'VALORES CIF Y FOB'!BF12</f>
        <v>-</v>
      </c>
      <c r="Y12" s="103"/>
      <c r="Z12" s="101" t="s">
        <v>194</v>
      </c>
      <c r="AA12" s="102" t="s">
        <v>11</v>
      </c>
      <c r="AB12" s="103">
        <v>1</v>
      </c>
      <c r="AC12" s="103">
        <f>+'VALORES CIF Y FOB'!BI12</f>
        <v>606.81081224391892</v>
      </c>
      <c r="AD12" s="103">
        <v>1</v>
      </c>
      <c r="AE12" s="103">
        <f>+'VALORES CIF Y FOB'!BL12</f>
        <v>710.79546036065642</v>
      </c>
    </row>
    <row r="13" spans="1:31" x14ac:dyDescent="0.2">
      <c r="A13" s="101" t="s">
        <v>195</v>
      </c>
      <c r="B13" s="102" t="s">
        <v>12</v>
      </c>
      <c r="C13" s="103">
        <v>1</v>
      </c>
      <c r="D13" s="103" t="str">
        <f>+'VALORES CIF Y FOB'!AM13</f>
        <v>-</v>
      </c>
      <c r="E13" s="103" t="str">
        <f>+'VALORES CIF Y FOB'!AN13</f>
        <v>-</v>
      </c>
      <c r="F13" s="103">
        <v>1</v>
      </c>
      <c r="G13" s="103" t="str">
        <f>+'VALORES CIF Y FOB'!AQ13</f>
        <v>-</v>
      </c>
      <c r="H13" s="103" t="str">
        <f>+'VALORES CIF Y FOB'!AR13</f>
        <v>-</v>
      </c>
      <c r="I13" s="103"/>
      <c r="J13" s="101" t="s">
        <v>195</v>
      </c>
      <c r="K13" s="102" t="s">
        <v>12</v>
      </c>
      <c r="L13" s="103">
        <v>1</v>
      </c>
      <c r="M13" s="103">
        <f>+'VALORES CIF Y FOB'!AU13</f>
        <v>633.61942459158695</v>
      </c>
      <c r="N13" s="103">
        <f>+'VALORES CIF Y FOB'!AV13</f>
        <v>594.19554150155352</v>
      </c>
      <c r="O13" s="103">
        <v>1</v>
      </c>
      <c r="P13" s="103">
        <f>+'VALORES CIF Y FOB'!AY13</f>
        <v>648.45926652233777</v>
      </c>
      <c r="Q13" s="103">
        <f>+'VALORES CIF Y FOB'!AZ13</f>
        <v>609.99272122384843</v>
      </c>
      <c r="R13" s="103"/>
      <c r="S13" s="101" t="s">
        <v>195</v>
      </c>
      <c r="T13" s="102" t="s">
        <v>12</v>
      </c>
      <c r="U13" s="103">
        <v>1</v>
      </c>
      <c r="V13" s="103" t="str">
        <f>+'VALORES CIF Y FOB'!BC13</f>
        <v>-</v>
      </c>
      <c r="W13" s="103">
        <v>1</v>
      </c>
      <c r="X13" s="103" t="str">
        <f>+'VALORES CIF Y FOB'!BF13</f>
        <v>-</v>
      </c>
      <c r="Y13" s="103"/>
      <c r="Z13" s="101" t="s">
        <v>195</v>
      </c>
      <c r="AA13" s="102" t="s">
        <v>12</v>
      </c>
      <c r="AB13" s="103">
        <v>1</v>
      </c>
      <c r="AC13" s="103">
        <f>+'VALORES CIF Y FOB'!BI13</f>
        <v>633.09070655595349</v>
      </c>
      <c r="AD13" s="103">
        <v>1</v>
      </c>
      <c r="AE13" s="103">
        <f>+'VALORES CIF Y FOB'!BL13</f>
        <v>648.8878862782484</v>
      </c>
    </row>
    <row r="14" spans="1:31" x14ac:dyDescent="0.2">
      <c r="A14" s="101" t="s">
        <v>196</v>
      </c>
      <c r="B14" s="102" t="s">
        <v>13</v>
      </c>
      <c r="C14" s="103">
        <v>1</v>
      </c>
      <c r="D14" s="103">
        <f>+'VALORES CIF Y FOB'!AM14</f>
        <v>829.11994148499775</v>
      </c>
      <c r="E14" s="103">
        <f>+'VALORES CIF Y FOB'!AN14</f>
        <v>802.30805480044057</v>
      </c>
      <c r="F14" s="103">
        <v>1</v>
      </c>
      <c r="G14" s="103">
        <f>+'VALORES CIF Y FOB'!AQ14</f>
        <v>213.23149560120919</v>
      </c>
      <c r="H14" s="103">
        <f>+'VALORES CIF Y FOB'!AR14</f>
        <v>146.68783229994017</v>
      </c>
      <c r="I14" s="103"/>
      <c r="J14" s="101" t="s">
        <v>196</v>
      </c>
      <c r="K14" s="102" t="s">
        <v>13</v>
      </c>
      <c r="L14" s="103">
        <v>1</v>
      </c>
      <c r="M14" s="103" t="str">
        <f>+'VALORES CIF Y FOB'!AU14</f>
        <v>-</v>
      </c>
      <c r="N14" s="103" t="str">
        <f>+'VALORES CIF Y FOB'!AV14</f>
        <v>-</v>
      </c>
      <c r="O14" s="103">
        <v>1</v>
      </c>
      <c r="P14" s="103" t="str">
        <f>+'VALORES CIF Y FOB'!AY14</f>
        <v>-</v>
      </c>
      <c r="Q14" s="103" t="str">
        <f>+'VALORES CIF Y FOB'!AZ14</f>
        <v>-</v>
      </c>
      <c r="R14" s="103"/>
      <c r="S14" s="101" t="s">
        <v>196</v>
      </c>
      <c r="T14" s="102" t="s">
        <v>13</v>
      </c>
      <c r="U14" s="103">
        <v>1</v>
      </c>
      <c r="V14" s="103">
        <f>+'VALORES CIF Y FOB'!BC14</f>
        <v>841.20321985484054</v>
      </c>
      <c r="W14" s="103">
        <v>1</v>
      </c>
      <c r="X14" s="103">
        <f>+'VALORES CIF Y FOB'!BF14</f>
        <v>185.58299735434022</v>
      </c>
      <c r="Y14" s="103"/>
      <c r="Z14" s="101" t="s">
        <v>196</v>
      </c>
      <c r="AA14" s="102" t="s">
        <v>13</v>
      </c>
      <c r="AB14" s="103">
        <v>1</v>
      </c>
      <c r="AC14" s="103" t="str">
        <f>+'VALORES CIF Y FOB'!BI14</f>
        <v>-</v>
      </c>
      <c r="AD14" s="103">
        <v>1</v>
      </c>
      <c r="AE14" s="103" t="str">
        <f>+'VALORES CIF Y FOB'!BL14</f>
        <v>-</v>
      </c>
    </row>
    <row r="15" spans="1:31" x14ac:dyDescent="0.2">
      <c r="A15" s="101" t="s">
        <v>197</v>
      </c>
      <c r="B15" s="102" t="s">
        <v>14</v>
      </c>
      <c r="C15" s="103">
        <v>1</v>
      </c>
      <c r="D15" s="103" t="str">
        <f>+'VALORES CIF Y FOB'!AM15</f>
        <v>-</v>
      </c>
      <c r="E15" s="103" t="str">
        <f>+'VALORES CIF Y FOB'!AN15</f>
        <v>-</v>
      </c>
      <c r="F15" s="103">
        <v>1</v>
      </c>
      <c r="G15" s="103" t="str">
        <f>+'VALORES CIF Y FOB'!AQ15</f>
        <v>-</v>
      </c>
      <c r="H15" s="103" t="str">
        <f>+'VALORES CIF Y FOB'!AR15</f>
        <v>-</v>
      </c>
      <c r="I15" s="103"/>
      <c r="J15" s="101" t="s">
        <v>197</v>
      </c>
      <c r="K15" s="102" t="s">
        <v>14</v>
      </c>
      <c r="L15" s="103">
        <v>1</v>
      </c>
      <c r="M15" s="103">
        <f>+'VALORES CIF Y FOB'!AU15</f>
        <v>640.41410922042439</v>
      </c>
      <c r="N15" s="103">
        <f>+'VALORES CIF Y FOB'!AV15</f>
        <v>601.42856020478087</v>
      </c>
      <c r="O15" s="103">
        <v>1</v>
      </c>
      <c r="P15" s="103">
        <f>+'VALORES CIF Y FOB'!AY15</f>
        <v>833.38026841220653</v>
      </c>
      <c r="Q15" s="103">
        <f>+'VALORES CIF Y FOB'!AZ15</f>
        <v>806.84322104135504</v>
      </c>
      <c r="R15" s="103"/>
      <c r="S15" s="101" t="s">
        <v>197</v>
      </c>
      <c r="T15" s="102" t="s">
        <v>14</v>
      </c>
      <c r="U15" s="103">
        <v>1</v>
      </c>
      <c r="V15" s="103" t="str">
        <f>+'VALORES CIF Y FOB'!BC15</f>
        <v>-</v>
      </c>
      <c r="W15" s="103">
        <v>1</v>
      </c>
      <c r="X15" s="103" t="str">
        <f>+'VALORES CIF Y FOB'!BF15</f>
        <v>-</v>
      </c>
      <c r="Y15" s="103"/>
      <c r="Z15" s="101" t="s">
        <v>197</v>
      </c>
      <c r="AA15" s="102" t="s">
        <v>14</v>
      </c>
      <c r="AB15" s="103">
        <v>1</v>
      </c>
      <c r="AC15" s="103">
        <f>+'VALORES CIF Y FOB'!BI15</f>
        <v>640.32372525918083</v>
      </c>
      <c r="AD15" s="103">
        <v>1</v>
      </c>
      <c r="AE15" s="103">
        <f>+'VALORES CIF Y FOB'!BL15</f>
        <v>845.738386095755</v>
      </c>
    </row>
    <row r="16" spans="1:31" x14ac:dyDescent="0.2">
      <c r="A16" s="101" t="s">
        <v>198</v>
      </c>
      <c r="B16" s="102" t="s">
        <v>15</v>
      </c>
      <c r="C16" s="103">
        <v>1</v>
      </c>
      <c r="D16" s="103">
        <f>+'VALORES CIF Y FOB'!AM16</f>
        <v>727.99814465886573</v>
      </c>
      <c r="E16" s="103">
        <f>+'VALORES CIF Y FOB'!AN16</f>
        <v>694.66275738028298</v>
      </c>
      <c r="F16" s="103">
        <v>1</v>
      </c>
      <c r="G16" s="103">
        <f>+'VALORES CIF Y FOB'!AQ16</f>
        <v>486.88945631954664</v>
      </c>
      <c r="H16" s="103">
        <f>+'VALORES CIF Y FOB'!AR16</f>
        <v>437.99982929272579</v>
      </c>
      <c r="I16" s="103"/>
      <c r="J16" s="101" t="s">
        <v>198</v>
      </c>
      <c r="K16" s="102" t="s">
        <v>15</v>
      </c>
      <c r="L16" s="103">
        <v>1</v>
      </c>
      <c r="M16" s="103" t="str">
        <f>+'VALORES CIF Y FOB'!AU16</f>
        <v>-</v>
      </c>
      <c r="N16" s="103" t="str">
        <f>+'VALORES CIF Y FOB'!AV16</f>
        <v>-</v>
      </c>
      <c r="O16" s="103">
        <v>1</v>
      </c>
      <c r="P16" s="103" t="str">
        <f>+'VALORES CIF Y FOB'!AY16</f>
        <v>-</v>
      </c>
      <c r="Q16" s="103" t="str">
        <f>+'VALORES CIF Y FOB'!AZ16</f>
        <v>-</v>
      </c>
      <c r="R16" s="103"/>
      <c r="S16" s="101" t="s">
        <v>198</v>
      </c>
      <c r="T16" s="102" t="s">
        <v>15</v>
      </c>
      <c r="U16" s="103">
        <v>1</v>
      </c>
      <c r="V16" s="103">
        <f>+'VALORES CIF Y FOB'!BC16</f>
        <v>733.55792243468284</v>
      </c>
      <c r="W16" s="103">
        <v>1</v>
      </c>
      <c r="X16" s="103">
        <f>+'VALORES CIF Y FOB'!BF16</f>
        <v>476.89499434712576</v>
      </c>
      <c r="Y16" s="103"/>
      <c r="Z16" s="101" t="s">
        <v>198</v>
      </c>
      <c r="AA16" s="102" t="s">
        <v>15</v>
      </c>
      <c r="AB16" s="103">
        <v>1</v>
      </c>
      <c r="AC16" s="103" t="str">
        <f>+'VALORES CIF Y FOB'!BI16</f>
        <v>-</v>
      </c>
      <c r="AD16" s="103">
        <v>1</v>
      </c>
      <c r="AE16" s="103" t="str">
        <f>+'VALORES CIF Y FOB'!BL16</f>
        <v>-</v>
      </c>
    </row>
    <row r="17" spans="1:31" x14ac:dyDescent="0.2">
      <c r="A17" s="101" t="s">
        <v>199</v>
      </c>
      <c r="B17" s="102" t="s">
        <v>16</v>
      </c>
      <c r="C17" s="103">
        <v>1</v>
      </c>
      <c r="D17" s="103" t="str">
        <f>+'VALORES CIF Y FOB'!AM17</f>
        <v>-</v>
      </c>
      <c r="E17" s="103" t="str">
        <f>+'VALORES CIF Y FOB'!AN17</f>
        <v>-</v>
      </c>
      <c r="F17" s="103">
        <v>1</v>
      </c>
      <c r="G17" s="103" t="str">
        <f>+'VALORES CIF Y FOB'!AQ17</f>
        <v>-</v>
      </c>
      <c r="H17" s="103" t="str">
        <f>+'VALORES CIF Y FOB'!AR17</f>
        <v>-</v>
      </c>
      <c r="I17" s="103"/>
      <c r="J17" s="101" t="s">
        <v>199</v>
      </c>
      <c r="K17" s="102" t="s">
        <v>16</v>
      </c>
      <c r="L17" s="103">
        <v>1</v>
      </c>
      <c r="M17" s="103">
        <f>+'VALORES CIF Y FOB'!AU17</f>
        <v>570.72787218577901</v>
      </c>
      <c r="N17" s="103">
        <f>+'VALORES CIF Y FOB'!AV17</f>
        <v>527.24677203319766</v>
      </c>
      <c r="O17" s="103">
        <v>1</v>
      </c>
      <c r="P17" s="103">
        <f>+'VALORES CIF Y FOB'!AY17</f>
        <v>767.04483533310315</v>
      </c>
      <c r="Q17" s="103">
        <f>+'VALORES CIF Y FOB'!AZ17</f>
        <v>736.22840161154704</v>
      </c>
      <c r="R17" s="103"/>
      <c r="S17" s="101" t="s">
        <v>199</v>
      </c>
      <c r="T17" s="102" t="s">
        <v>16</v>
      </c>
      <c r="U17" s="103">
        <v>1</v>
      </c>
      <c r="V17" s="103" t="str">
        <f>+'VALORES CIF Y FOB'!BC17</f>
        <v>-</v>
      </c>
      <c r="W17" s="103">
        <v>1</v>
      </c>
      <c r="X17" s="103" t="str">
        <f>+'VALORES CIF Y FOB'!BF17</f>
        <v>-</v>
      </c>
      <c r="Y17" s="103"/>
      <c r="Z17" s="101" t="s">
        <v>199</v>
      </c>
      <c r="AA17" s="102" t="s">
        <v>16</v>
      </c>
      <c r="AB17" s="103">
        <v>1</v>
      </c>
      <c r="AC17" s="103">
        <f>+'VALORES CIF Y FOB'!BI17</f>
        <v>566.14193708759763</v>
      </c>
      <c r="AD17" s="103">
        <v>1</v>
      </c>
      <c r="AE17" s="103">
        <f>+'VALORES CIF Y FOB'!BL17</f>
        <v>775.12356666594701</v>
      </c>
    </row>
    <row r="18" spans="1:31" x14ac:dyDescent="0.2">
      <c r="A18" s="101" t="s">
        <v>200</v>
      </c>
      <c r="B18" s="102" t="s">
        <v>17</v>
      </c>
      <c r="C18" s="103">
        <v>1</v>
      </c>
      <c r="D18" s="103" t="str">
        <f>+'VALORES CIF Y FOB'!AM18</f>
        <v>-</v>
      </c>
      <c r="E18" s="103" t="str">
        <f>+'VALORES CIF Y FOB'!AN18</f>
        <v>-</v>
      </c>
      <c r="F18" s="103">
        <v>1</v>
      </c>
      <c r="G18" s="103" t="str">
        <f>+'VALORES CIF Y FOB'!AQ18</f>
        <v>-</v>
      </c>
      <c r="H18" s="103" t="str">
        <f>+'VALORES CIF Y FOB'!AR18</f>
        <v>-</v>
      </c>
      <c r="I18" s="103"/>
      <c r="J18" s="101" t="s">
        <v>200</v>
      </c>
      <c r="K18" s="102" t="s">
        <v>17</v>
      </c>
      <c r="L18" s="103">
        <v>1</v>
      </c>
      <c r="M18" s="103">
        <f>+'VALORES CIF Y FOB'!AU18</f>
        <v>630.73377600640845</v>
      </c>
      <c r="N18" s="103">
        <f>+'VALORES CIF Y FOB'!AV18</f>
        <v>591.12373591708899</v>
      </c>
      <c r="O18" s="103">
        <v>1</v>
      </c>
      <c r="P18" s="103">
        <f>+'VALORES CIF Y FOB'!AY18</f>
        <v>931.39740376910402</v>
      </c>
      <c r="Q18" s="103">
        <f>+'VALORES CIF Y FOB'!AZ18</f>
        <v>911.1835711827448</v>
      </c>
      <c r="R18" s="103"/>
      <c r="S18" s="101" t="s">
        <v>200</v>
      </c>
      <c r="T18" s="102" t="s">
        <v>17</v>
      </c>
      <c r="U18" s="103">
        <v>1</v>
      </c>
      <c r="V18" s="103" t="str">
        <f>+'VALORES CIF Y FOB'!BC18</f>
        <v>-</v>
      </c>
      <c r="W18" s="103">
        <v>1</v>
      </c>
      <c r="X18" s="103" t="str">
        <f>+'VALORES CIF Y FOB'!BF18</f>
        <v>-</v>
      </c>
      <c r="Y18" s="103"/>
      <c r="Z18" s="101" t="s">
        <v>200</v>
      </c>
      <c r="AA18" s="102" t="s">
        <v>17</v>
      </c>
      <c r="AB18" s="103">
        <v>1</v>
      </c>
      <c r="AC18" s="103">
        <f>+'VALORES CIF Y FOB'!BI18</f>
        <v>630.01890097148896</v>
      </c>
      <c r="AD18" s="103">
        <v>1</v>
      </c>
      <c r="AE18" s="103">
        <f>+'VALORES CIF Y FOB'!BL18</f>
        <v>950.07873623714465</v>
      </c>
    </row>
    <row r="19" spans="1:31" x14ac:dyDescent="0.2">
      <c r="A19" s="101" t="s">
        <v>201</v>
      </c>
      <c r="B19" s="102" t="s">
        <v>18</v>
      </c>
      <c r="C19" s="103">
        <v>1</v>
      </c>
      <c r="D19" s="103" t="str">
        <f>+'VALORES CIF Y FOB'!AM19</f>
        <v>-</v>
      </c>
      <c r="E19" s="103" t="str">
        <f>+'VALORES CIF Y FOB'!AN19</f>
        <v>-</v>
      </c>
      <c r="F19" s="103">
        <v>1</v>
      </c>
      <c r="G19" s="103" t="str">
        <f>+'VALORES CIF Y FOB'!AQ19</f>
        <v>-</v>
      </c>
      <c r="H19" s="103" t="str">
        <f>+'VALORES CIF Y FOB'!AR19</f>
        <v>-</v>
      </c>
      <c r="I19" s="103"/>
      <c r="J19" s="101" t="s">
        <v>201</v>
      </c>
      <c r="K19" s="102" t="s">
        <v>18</v>
      </c>
      <c r="L19" s="103">
        <v>1</v>
      </c>
      <c r="M19" s="103" t="str">
        <f>+'VALORES CIF Y FOB'!AU19</f>
        <v>-</v>
      </c>
      <c r="N19" s="103" t="str">
        <f>+'VALORES CIF Y FOB'!AV19</f>
        <v>-</v>
      </c>
      <c r="O19" s="103">
        <v>1</v>
      </c>
      <c r="P19" s="103" t="str">
        <f>+'VALORES CIF Y FOB'!AY19</f>
        <v>-</v>
      </c>
      <c r="Q19" s="103" t="str">
        <f>+'VALORES CIF Y FOB'!AZ19</f>
        <v>-</v>
      </c>
      <c r="R19" s="103"/>
      <c r="S19" s="101" t="s">
        <v>201</v>
      </c>
      <c r="T19" s="102" t="s">
        <v>18</v>
      </c>
      <c r="U19" s="103">
        <v>1</v>
      </c>
      <c r="V19" s="103" t="str">
        <f>+'VALORES CIF Y FOB'!BC19</f>
        <v>-</v>
      </c>
      <c r="W19" s="103">
        <v>1</v>
      </c>
      <c r="X19" s="103" t="str">
        <f>+'VALORES CIF Y FOB'!BF19</f>
        <v>-</v>
      </c>
      <c r="Y19" s="103"/>
      <c r="Z19" s="101" t="s">
        <v>201</v>
      </c>
      <c r="AA19" s="102" t="s">
        <v>18</v>
      </c>
      <c r="AB19" s="103">
        <v>1</v>
      </c>
      <c r="AC19" s="103" t="str">
        <f>+'VALORES CIF Y FOB'!BI19</f>
        <v>-</v>
      </c>
      <c r="AD19" s="103">
        <v>1</v>
      </c>
      <c r="AE19" s="103" t="str">
        <f>+'VALORES CIF Y FOB'!BL19</f>
        <v>-</v>
      </c>
    </row>
    <row r="20" spans="1:31" x14ac:dyDescent="0.2">
      <c r="A20" s="101" t="s">
        <v>202</v>
      </c>
      <c r="B20" s="102" t="s">
        <v>19</v>
      </c>
      <c r="C20" s="103">
        <v>1</v>
      </c>
      <c r="D20" s="103" t="str">
        <f>+'VALORES CIF Y FOB'!AM20</f>
        <v>-</v>
      </c>
      <c r="E20" s="103" t="str">
        <f>+'VALORES CIF Y FOB'!AN20</f>
        <v>-</v>
      </c>
      <c r="F20" s="103">
        <v>1</v>
      </c>
      <c r="G20" s="103" t="str">
        <f>+'VALORES CIF Y FOB'!AQ20</f>
        <v>-</v>
      </c>
      <c r="H20" s="103" t="str">
        <f>+'VALORES CIF Y FOB'!AR20</f>
        <v>-</v>
      </c>
      <c r="I20" s="103"/>
      <c r="J20" s="101" t="s">
        <v>202</v>
      </c>
      <c r="K20" s="102" t="s">
        <v>19</v>
      </c>
      <c r="L20" s="103">
        <v>1</v>
      </c>
      <c r="M20" s="103">
        <f>+'VALORES CIF Y FOB'!AU20</f>
        <v>537.28392974594954</v>
      </c>
      <c r="N20" s="103">
        <f>+'VALORES CIF Y FOB'!AV20</f>
        <v>491.64531672057092</v>
      </c>
      <c r="O20" s="103">
        <v>1</v>
      </c>
      <c r="P20" s="103">
        <f>+'VALORES CIF Y FOB'!AY20</f>
        <v>639.0949567452717</v>
      </c>
      <c r="Q20" s="103">
        <f>+'VALORES CIF Y FOB'!AZ20</f>
        <v>600.02430746217487</v>
      </c>
      <c r="R20" s="103"/>
      <c r="S20" s="101" t="s">
        <v>202</v>
      </c>
      <c r="T20" s="102" t="s">
        <v>19</v>
      </c>
      <c r="U20" s="103">
        <v>1</v>
      </c>
      <c r="V20" s="103" t="str">
        <f>+'VALORES CIF Y FOB'!BC20</f>
        <v>-</v>
      </c>
      <c r="W20" s="103">
        <v>1</v>
      </c>
      <c r="X20" s="103" t="str">
        <f>+'VALORES CIF Y FOB'!BF20</f>
        <v>-</v>
      </c>
      <c r="Y20" s="103"/>
      <c r="Z20" s="101" t="s">
        <v>202</v>
      </c>
      <c r="AA20" s="102" t="s">
        <v>19</v>
      </c>
      <c r="AB20" s="103">
        <v>1</v>
      </c>
      <c r="AC20" s="103">
        <f>+'VALORES CIF Y FOB'!BI20</f>
        <v>530.54048177497089</v>
      </c>
      <c r="AD20" s="103">
        <v>1</v>
      </c>
      <c r="AE20" s="103">
        <f>+'VALORES CIF Y FOB'!BL20</f>
        <v>638.91947251657496</v>
      </c>
    </row>
    <row r="21" spans="1:31" x14ac:dyDescent="0.2">
      <c r="A21" s="101" t="s">
        <v>203</v>
      </c>
      <c r="B21" s="102" t="s">
        <v>20</v>
      </c>
      <c r="C21" s="103">
        <v>1</v>
      </c>
      <c r="D21" s="103" t="str">
        <f>+'VALORES CIF Y FOB'!AM21</f>
        <v>-</v>
      </c>
      <c r="E21" s="103" t="str">
        <f>+'VALORES CIF Y FOB'!AN21</f>
        <v>-</v>
      </c>
      <c r="F21" s="103">
        <v>1</v>
      </c>
      <c r="G21" s="103" t="str">
        <f>+'VALORES CIF Y FOB'!AQ21</f>
        <v>-</v>
      </c>
      <c r="H21" s="103" t="str">
        <f>+'VALORES CIF Y FOB'!AR21</f>
        <v>-</v>
      </c>
      <c r="I21" s="103"/>
      <c r="J21" s="101" t="s">
        <v>203</v>
      </c>
      <c r="K21" s="102" t="s">
        <v>20</v>
      </c>
      <c r="L21" s="103">
        <v>1</v>
      </c>
      <c r="M21" s="103" t="str">
        <f>+'VALORES CIF Y FOB'!AU21</f>
        <v>-</v>
      </c>
      <c r="N21" s="103" t="str">
        <f>+'VALORES CIF Y FOB'!AV21</f>
        <v>-</v>
      </c>
      <c r="O21" s="103">
        <v>1</v>
      </c>
      <c r="P21" s="103" t="str">
        <f>+'VALORES CIF Y FOB'!AY21</f>
        <v>-</v>
      </c>
      <c r="Q21" s="103" t="str">
        <f>+'VALORES CIF Y FOB'!AZ21</f>
        <v>-</v>
      </c>
      <c r="R21" s="103"/>
      <c r="S21" s="101" t="s">
        <v>203</v>
      </c>
      <c r="T21" s="102" t="s">
        <v>20</v>
      </c>
      <c r="U21" s="103">
        <v>1</v>
      </c>
      <c r="V21" s="103" t="str">
        <f>+'VALORES CIF Y FOB'!BC21</f>
        <v>-</v>
      </c>
      <c r="W21" s="103">
        <v>1</v>
      </c>
      <c r="X21" s="103" t="str">
        <f>+'VALORES CIF Y FOB'!BF21</f>
        <v>-</v>
      </c>
      <c r="Y21" s="103"/>
      <c r="Z21" s="101" t="s">
        <v>203</v>
      </c>
      <c r="AA21" s="102" t="s">
        <v>20</v>
      </c>
      <c r="AB21" s="103">
        <v>1</v>
      </c>
      <c r="AC21" s="103" t="str">
        <f>+'VALORES CIF Y FOB'!BI21</f>
        <v>-</v>
      </c>
      <c r="AD21" s="103">
        <v>1</v>
      </c>
      <c r="AE21" s="103" t="str">
        <f>+'VALORES CIF Y FOB'!BL21</f>
        <v>-</v>
      </c>
    </row>
    <row r="22" spans="1:31" x14ac:dyDescent="0.2">
      <c r="A22" s="101" t="s">
        <v>204</v>
      </c>
      <c r="B22" s="102" t="s">
        <v>21</v>
      </c>
      <c r="C22" s="103">
        <v>1</v>
      </c>
      <c r="D22" s="103" t="str">
        <f>+'VALORES CIF Y FOB'!AM22</f>
        <v>-</v>
      </c>
      <c r="E22" s="103" t="str">
        <f>+'VALORES CIF Y FOB'!AN22</f>
        <v>-</v>
      </c>
      <c r="F22" s="103">
        <v>1</v>
      </c>
      <c r="G22" s="103" t="str">
        <f>+'VALORES CIF Y FOB'!AQ22</f>
        <v>-</v>
      </c>
      <c r="H22" s="103" t="str">
        <f>+'VALORES CIF Y FOB'!AR22</f>
        <v>-</v>
      </c>
      <c r="I22" s="103"/>
      <c r="J22" s="101" t="s">
        <v>204</v>
      </c>
      <c r="K22" s="102" t="s">
        <v>21</v>
      </c>
      <c r="L22" s="103">
        <v>1</v>
      </c>
      <c r="M22" s="103">
        <f>+'VALORES CIF Y FOB'!AU22</f>
        <v>570.63236738118189</v>
      </c>
      <c r="N22" s="103">
        <f>+'VALORES CIF Y FOB'!AV22</f>
        <v>527.14510608758974</v>
      </c>
      <c r="O22" s="103">
        <v>1</v>
      </c>
      <c r="P22" s="103">
        <f>+'VALORES CIF Y FOB'!AY22</f>
        <v>640.23518637020641</v>
      </c>
      <c r="Q22" s="103">
        <f>+'VALORES CIF Y FOB'!AZ22</f>
        <v>601.23809480531725</v>
      </c>
      <c r="R22" s="103"/>
      <c r="S22" s="101" t="s">
        <v>204</v>
      </c>
      <c r="T22" s="102" t="s">
        <v>21</v>
      </c>
      <c r="U22" s="103">
        <v>1</v>
      </c>
      <c r="V22" s="103" t="str">
        <f>+'VALORES CIF Y FOB'!BC22</f>
        <v>-</v>
      </c>
      <c r="W22" s="103">
        <v>1</v>
      </c>
      <c r="X22" s="103" t="str">
        <f>+'VALORES CIF Y FOB'!BF22</f>
        <v>-</v>
      </c>
      <c r="Y22" s="103"/>
      <c r="Z22" s="101" t="s">
        <v>204</v>
      </c>
      <c r="AA22" s="102" t="s">
        <v>21</v>
      </c>
      <c r="AB22" s="103">
        <v>1</v>
      </c>
      <c r="AC22" s="103">
        <f>+'VALORES CIF Y FOB'!BI22</f>
        <v>566.04027114198971</v>
      </c>
      <c r="AD22" s="103">
        <v>1</v>
      </c>
      <c r="AE22" s="103">
        <f>+'VALORES CIF Y FOB'!BL22</f>
        <v>640.13325985971721</v>
      </c>
    </row>
    <row r="23" spans="1:31" x14ac:dyDescent="0.2">
      <c r="A23" s="101" t="s">
        <v>205</v>
      </c>
      <c r="B23" s="102" t="s">
        <v>22</v>
      </c>
      <c r="C23" s="103">
        <v>1</v>
      </c>
      <c r="D23" s="103" t="str">
        <f>+'VALORES CIF Y FOB'!AM23</f>
        <v>-</v>
      </c>
      <c r="E23" s="103" t="str">
        <f>+'VALORES CIF Y FOB'!AN23</f>
        <v>-</v>
      </c>
      <c r="F23" s="103">
        <v>1</v>
      </c>
      <c r="G23" s="103" t="str">
        <f>+'VALORES CIF Y FOB'!AQ23</f>
        <v>-</v>
      </c>
      <c r="H23" s="103" t="str">
        <f>+'VALORES CIF Y FOB'!AR23</f>
        <v>-</v>
      </c>
      <c r="I23" s="103"/>
      <c r="J23" s="101" t="s">
        <v>205</v>
      </c>
      <c r="K23" s="102" t="s">
        <v>22</v>
      </c>
      <c r="L23" s="103">
        <v>1</v>
      </c>
      <c r="M23" s="103">
        <f>+'VALORES CIF Y FOB'!AU23</f>
        <v>628.86172923547247</v>
      </c>
      <c r="N23" s="103">
        <f>+'VALORES CIF Y FOB'!AV23</f>
        <v>589.13092093785826</v>
      </c>
      <c r="O23" s="103">
        <v>1</v>
      </c>
      <c r="P23" s="103">
        <f>+'VALORES CIF Y FOB'!AY23</f>
        <v>861.98317581675724</v>
      </c>
      <c r="Q23" s="103">
        <f>+'VALORES CIF Y FOB'!AZ23</f>
        <v>837.29133975841114</v>
      </c>
      <c r="R23" s="103"/>
      <c r="S23" s="101" t="s">
        <v>205</v>
      </c>
      <c r="T23" s="102" t="s">
        <v>22</v>
      </c>
      <c r="U23" s="103">
        <v>1</v>
      </c>
      <c r="V23" s="103" t="str">
        <f>+'VALORES CIF Y FOB'!BC23</f>
        <v>-</v>
      </c>
      <c r="W23" s="103">
        <v>1</v>
      </c>
      <c r="X23" s="103" t="str">
        <f>+'VALORES CIF Y FOB'!BF23</f>
        <v>-</v>
      </c>
      <c r="Y23" s="103"/>
      <c r="Z23" s="101" t="s">
        <v>205</v>
      </c>
      <c r="AA23" s="102" t="s">
        <v>22</v>
      </c>
      <c r="AB23" s="103">
        <v>1</v>
      </c>
      <c r="AC23" s="103">
        <f>+'VALORES CIF Y FOB'!BI23</f>
        <v>628.02608599225823</v>
      </c>
      <c r="AD23" s="103">
        <v>1</v>
      </c>
      <c r="AE23" s="103">
        <f>+'VALORES CIF Y FOB'!BL23</f>
        <v>876.18650481281111</v>
      </c>
    </row>
    <row r="24" spans="1:31" x14ac:dyDescent="0.2">
      <c r="A24" s="101" t="s">
        <v>206</v>
      </c>
      <c r="B24" s="102" t="s">
        <v>23</v>
      </c>
      <c r="C24" s="103">
        <v>1</v>
      </c>
      <c r="D24" s="103" t="str">
        <f>+'VALORES CIF Y FOB'!AM24</f>
        <v>-</v>
      </c>
      <c r="E24" s="103" t="str">
        <f>+'VALORES CIF Y FOB'!AN24</f>
        <v>-</v>
      </c>
      <c r="F24" s="103">
        <v>1</v>
      </c>
      <c r="G24" s="103" t="str">
        <f>+'VALORES CIF Y FOB'!AQ24</f>
        <v>-</v>
      </c>
      <c r="H24" s="103" t="str">
        <f>+'VALORES CIF Y FOB'!AR24</f>
        <v>-</v>
      </c>
      <c r="I24" s="103"/>
      <c r="J24" s="101" t="s">
        <v>206</v>
      </c>
      <c r="K24" s="102" t="s">
        <v>23</v>
      </c>
      <c r="L24" s="103">
        <v>1</v>
      </c>
      <c r="M24" s="103">
        <f>+'VALORES CIF Y FOB'!AU24</f>
        <v>608.44945988208508</v>
      </c>
      <c r="N24" s="103">
        <f>+'VALORES CIF Y FOB'!AV24</f>
        <v>567.40182914428817</v>
      </c>
      <c r="O24" s="103">
        <v>1</v>
      </c>
      <c r="P24" s="103">
        <f>+'VALORES CIF Y FOB'!AY24</f>
        <v>648.02437534322576</v>
      </c>
      <c r="Q24" s="103">
        <f>+'VALORES CIF Y FOB'!AZ24</f>
        <v>609.52977464071557</v>
      </c>
      <c r="R24" s="103"/>
      <c r="S24" s="101" t="s">
        <v>206</v>
      </c>
      <c r="T24" s="102" t="s">
        <v>23</v>
      </c>
      <c r="U24" s="103">
        <v>1</v>
      </c>
      <c r="V24" s="103" t="str">
        <f>+'VALORES CIF Y FOB'!BC24</f>
        <v>-</v>
      </c>
      <c r="W24" s="103">
        <v>1</v>
      </c>
      <c r="X24" s="103" t="str">
        <f>+'VALORES CIF Y FOB'!BF24</f>
        <v>-</v>
      </c>
      <c r="Y24" s="103"/>
      <c r="Z24" s="101" t="s">
        <v>206</v>
      </c>
      <c r="AA24" s="102" t="s">
        <v>23</v>
      </c>
      <c r="AB24" s="103">
        <v>1</v>
      </c>
      <c r="AC24" s="103">
        <f>+'VALORES CIF Y FOB'!BI24</f>
        <v>606.29699419868814</v>
      </c>
      <c r="AD24" s="103">
        <v>1</v>
      </c>
      <c r="AE24" s="103">
        <f>+'VALORES CIF Y FOB'!BL24</f>
        <v>648.42493969511554</v>
      </c>
    </row>
    <row r="25" spans="1:31" x14ac:dyDescent="0.2">
      <c r="A25" s="101" t="s">
        <v>207</v>
      </c>
      <c r="B25" s="102" t="s">
        <v>24</v>
      </c>
      <c r="C25" s="103">
        <v>1</v>
      </c>
      <c r="D25" s="103" t="str">
        <f>+'VALORES CIF Y FOB'!AM25</f>
        <v>-</v>
      </c>
      <c r="E25" s="103" t="str">
        <f>+'VALORES CIF Y FOB'!AN25</f>
        <v>-</v>
      </c>
      <c r="F25" s="103">
        <v>1</v>
      </c>
      <c r="G25" s="103" t="str">
        <f>+'VALORES CIF Y FOB'!AQ25</f>
        <v>-</v>
      </c>
      <c r="H25" s="103" t="str">
        <f>+'VALORES CIF Y FOB'!AR25</f>
        <v>-</v>
      </c>
      <c r="I25" s="103"/>
      <c r="J25" s="101" t="s">
        <v>207</v>
      </c>
      <c r="K25" s="102" t="s">
        <v>24</v>
      </c>
      <c r="L25" s="103">
        <v>1</v>
      </c>
      <c r="M25" s="103" t="str">
        <f>+'VALORES CIF Y FOB'!AU25</f>
        <v>-</v>
      </c>
      <c r="N25" s="103" t="str">
        <f>+'VALORES CIF Y FOB'!AV25</f>
        <v>-</v>
      </c>
      <c r="O25" s="103">
        <v>1</v>
      </c>
      <c r="P25" s="103" t="str">
        <f>+'VALORES CIF Y FOB'!AY25</f>
        <v>-</v>
      </c>
      <c r="Q25" s="103" t="str">
        <f>+'VALORES CIF Y FOB'!AZ25</f>
        <v>-</v>
      </c>
      <c r="R25" s="103"/>
      <c r="S25" s="101" t="s">
        <v>207</v>
      </c>
      <c r="T25" s="102" t="s">
        <v>24</v>
      </c>
      <c r="U25" s="103">
        <v>1</v>
      </c>
      <c r="V25" s="103" t="str">
        <f>+'VALORES CIF Y FOB'!BC25</f>
        <v>-</v>
      </c>
      <c r="W25" s="103">
        <v>1</v>
      </c>
      <c r="X25" s="103" t="str">
        <f>+'VALORES CIF Y FOB'!BF25</f>
        <v>-</v>
      </c>
      <c r="Y25" s="103"/>
      <c r="Z25" s="101" t="s">
        <v>207</v>
      </c>
      <c r="AA25" s="102" t="s">
        <v>24</v>
      </c>
      <c r="AB25" s="103">
        <v>1</v>
      </c>
      <c r="AC25" s="103" t="str">
        <f>+'VALORES CIF Y FOB'!BI25</f>
        <v>-</v>
      </c>
      <c r="AD25" s="103">
        <v>1</v>
      </c>
      <c r="AE25" s="103" t="str">
        <f>+'VALORES CIF Y FOB'!BL25</f>
        <v>-</v>
      </c>
    </row>
    <row r="26" spans="1:31" x14ac:dyDescent="0.2">
      <c r="A26" s="101" t="s">
        <v>208</v>
      </c>
      <c r="B26" s="102" t="s">
        <v>25</v>
      </c>
      <c r="C26" s="103">
        <v>1</v>
      </c>
      <c r="D26" s="103" t="str">
        <f>+'VALORES CIF Y FOB'!AM26</f>
        <v>-</v>
      </c>
      <c r="E26" s="103" t="str">
        <f>+'VALORES CIF Y FOB'!AN26</f>
        <v>-</v>
      </c>
      <c r="F26" s="103">
        <v>1</v>
      </c>
      <c r="G26" s="103" t="str">
        <f>+'VALORES CIF Y FOB'!AQ26</f>
        <v>-</v>
      </c>
      <c r="H26" s="103" t="str">
        <f>+'VALORES CIF Y FOB'!AR26</f>
        <v>-</v>
      </c>
      <c r="I26" s="103"/>
      <c r="J26" s="101" t="s">
        <v>208</v>
      </c>
      <c r="K26" s="102" t="s">
        <v>25</v>
      </c>
      <c r="L26" s="103">
        <v>1</v>
      </c>
      <c r="M26" s="103" t="str">
        <f>+'VALORES CIF Y FOB'!AU26</f>
        <v>-</v>
      </c>
      <c r="N26" s="103" t="str">
        <f>+'VALORES CIF Y FOB'!AV26</f>
        <v>-</v>
      </c>
      <c r="O26" s="103">
        <v>1</v>
      </c>
      <c r="P26" s="103" t="str">
        <f>+'VALORES CIF Y FOB'!AY26</f>
        <v>-</v>
      </c>
      <c r="Q26" s="103" t="str">
        <f>+'VALORES CIF Y FOB'!AZ26</f>
        <v>-</v>
      </c>
      <c r="R26" s="103"/>
      <c r="S26" s="101" t="s">
        <v>208</v>
      </c>
      <c r="T26" s="102" t="s">
        <v>25</v>
      </c>
      <c r="U26" s="103">
        <v>1</v>
      </c>
      <c r="V26" s="103" t="str">
        <f>+'VALORES CIF Y FOB'!BC26</f>
        <v>-</v>
      </c>
      <c r="W26" s="103">
        <v>1</v>
      </c>
      <c r="X26" s="103" t="str">
        <f>+'VALORES CIF Y FOB'!BF26</f>
        <v>-</v>
      </c>
      <c r="Y26" s="103"/>
      <c r="Z26" s="101" t="s">
        <v>208</v>
      </c>
      <c r="AA26" s="102" t="s">
        <v>25</v>
      </c>
      <c r="AB26" s="103">
        <v>1</v>
      </c>
      <c r="AC26" s="103" t="str">
        <f>+'VALORES CIF Y FOB'!BI26</f>
        <v>-</v>
      </c>
      <c r="AD26" s="103">
        <v>1</v>
      </c>
      <c r="AE26" s="103" t="str">
        <f>+'VALORES CIF Y FOB'!BL26</f>
        <v>-</v>
      </c>
    </row>
    <row r="27" spans="1:31" x14ac:dyDescent="0.2">
      <c r="A27" s="101" t="s">
        <v>209</v>
      </c>
      <c r="B27" s="102" t="s">
        <v>26</v>
      </c>
      <c r="C27" s="103">
        <v>1</v>
      </c>
      <c r="D27" s="103" t="str">
        <f>+'VALORES CIF Y FOB'!AM27</f>
        <v>-</v>
      </c>
      <c r="E27" s="103" t="str">
        <f>+'VALORES CIF Y FOB'!AN27</f>
        <v>-</v>
      </c>
      <c r="F27" s="103">
        <v>1</v>
      </c>
      <c r="G27" s="103" t="str">
        <f>+'VALORES CIF Y FOB'!AQ27</f>
        <v>-</v>
      </c>
      <c r="H27" s="103" t="str">
        <f>+'VALORES CIF Y FOB'!AR27</f>
        <v>-</v>
      </c>
      <c r="I27" s="103"/>
      <c r="J27" s="101" t="s">
        <v>209</v>
      </c>
      <c r="K27" s="102" t="s">
        <v>26</v>
      </c>
      <c r="L27" s="103">
        <v>1</v>
      </c>
      <c r="M27" s="103">
        <f>+'VALORES CIF Y FOB'!AU27</f>
        <v>628.71320303027335</v>
      </c>
      <c r="N27" s="103">
        <f>+'VALORES CIF Y FOB'!AV27</f>
        <v>588.97281311110714</v>
      </c>
      <c r="O27" s="103">
        <v>1</v>
      </c>
      <c r="P27" s="103">
        <f>+'VALORES CIF Y FOB'!AY27</f>
        <v>929.77341068806891</v>
      </c>
      <c r="Q27" s="103">
        <f>+'VALORES CIF Y FOB'!AZ27</f>
        <v>909.45481216438122</v>
      </c>
      <c r="R27" s="103"/>
      <c r="S27" s="101" t="s">
        <v>209</v>
      </c>
      <c r="T27" s="102" t="s">
        <v>26</v>
      </c>
      <c r="U27" s="103">
        <v>1</v>
      </c>
      <c r="V27" s="103" t="str">
        <f>+'VALORES CIF Y FOB'!BC27</f>
        <v>-</v>
      </c>
      <c r="W27" s="103">
        <v>1</v>
      </c>
      <c r="X27" s="103" t="str">
        <f>+'VALORES CIF Y FOB'!BF27</f>
        <v>-</v>
      </c>
      <c r="Y27" s="103"/>
      <c r="Z27" s="101" t="s">
        <v>209</v>
      </c>
      <c r="AA27" s="102" t="s">
        <v>26</v>
      </c>
      <c r="AB27" s="103">
        <v>1</v>
      </c>
      <c r="AC27" s="103">
        <f>+'VALORES CIF Y FOB'!BI27</f>
        <v>627.86797816550711</v>
      </c>
      <c r="AD27" s="103">
        <v>1</v>
      </c>
      <c r="AE27" s="103">
        <f>+'VALORES CIF Y FOB'!BL27</f>
        <v>948.34997721878108</v>
      </c>
    </row>
    <row r="28" spans="1:31" x14ac:dyDescent="0.2">
      <c r="A28" s="101" t="s">
        <v>210</v>
      </c>
      <c r="B28" s="102" t="s">
        <v>27</v>
      </c>
      <c r="C28" s="103">
        <v>1</v>
      </c>
      <c r="D28" s="103">
        <f>+'VALORES CIF Y FOB'!AM28</f>
        <v>674.64161840604436</v>
      </c>
      <c r="E28" s="103">
        <f>+'VALORES CIF Y FOB'!AN28</f>
        <v>637.86413118827738</v>
      </c>
      <c r="F28" s="103">
        <v>1</v>
      </c>
      <c r="G28" s="103">
        <f>+'VALORES CIF Y FOB'!AQ28</f>
        <v>333.26827605699492</v>
      </c>
      <c r="H28" s="103">
        <f>+'VALORES CIF Y FOB'!AR28</f>
        <v>274.46834391147888</v>
      </c>
      <c r="I28" s="103"/>
      <c r="J28" s="101" t="s">
        <v>210</v>
      </c>
      <c r="K28" s="102" t="s">
        <v>27</v>
      </c>
      <c r="L28" s="103">
        <v>1</v>
      </c>
      <c r="M28" s="103" t="str">
        <f>+'VALORES CIF Y FOB'!AU28</f>
        <v>-</v>
      </c>
      <c r="N28" s="103" t="str">
        <f>+'VALORES CIF Y FOB'!AV28</f>
        <v>-</v>
      </c>
      <c r="O28" s="103">
        <v>1</v>
      </c>
      <c r="P28" s="103" t="str">
        <f>+'VALORES CIF Y FOB'!AY28</f>
        <v>-</v>
      </c>
      <c r="Q28" s="103" t="str">
        <f>+'VALORES CIF Y FOB'!AZ28</f>
        <v>-</v>
      </c>
      <c r="R28" s="103"/>
      <c r="S28" s="101" t="s">
        <v>210</v>
      </c>
      <c r="T28" s="102" t="s">
        <v>27</v>
      </c>
      <c r="U28" s="103">
        <v>1</v>
      </c>
      <c r="V28" s="103">
        <f>+'VALORES CIF Y FOB'!BC28</f>
        <v>676.75929624267746</v>
      </c>
      <c r="W28" s="103">
        <v>1</v>
      </c>
      <c r="X28" s="103">
        <f>+'VALORES CIF Y FOB'!BF28</f>
        <v>313.36350896587885</v>
      </c>
      <c r="Y28" s="103"/>
      <c r="Z28" s="101" t="s">
        <v>210</v>
      </c>
      <c r="AA28" s="102" t="s">
        <v>27</v>
      </c>
      <c r="AB28" s="103">
        <v>1</v>
      </c>
      <c r="AC28" s="103" t="str">
        <f>+'VALORES CIF Y FOB'!BI28</f>
        <v>-</v>
      </c>
      <c r="AD28" s="103">
        <v>1</v>
      </c>
      <c r="AE28" s="103" t="str">
        <f>+'VALORES CIF Y FOB'!BL28</f>
        <v>-</v>
      </c>
    </row>
    <row r="29" spans="1:31" x14ac:dyDescent="0.2">
      <c r="A29" s="101" t="s">
        <v>211</v>
      </c>
      <c r="B29" s="102" t="s">
        <v>28</v>
      </c>
      <c r="C29" s="103">
        <v>1</v>
      </c>
      <c r="D29" s="103" t="str">
        <f>+'VALORES CIF Y FOB'!AM29</f>
        <v>-</v>
      </c>
      <c r="E29" s="103" t="str">
        <f>+'VALORES CIF Y FOB'!AN29</f>
        <v>-</v>
      </c>
      <c r="F29" s="103">
        <v>1</v>
      </c>
      <c r="G29" s="103" t="str">
        <f>+'VALORES CIF Y FOB'!AQ29</f>
        <v>-</v>
      </c>
      <c r="H29" s="103" t="str">
        <f>+'VALORES CIF Y FOB'!AR29</f>
        <v>-</v>
      </c>
      <c r="I29" s="103"/>
      <c r="J29" s="101" t="s">
        <v>211</v>
      </c>
      <c r="K29" s="102" t="s">
        <v>28</v>
      </c>
      <c r="L29" s="103">
        <v>1</v>
      </c>
      <c r="M29" s="103" t="str">
        <f>+'VALORES CIF Y FOB'!AU29</f>
        <v>-</v>
      </c>
      <c r="N29" s="103" t="str">
        <f>+'VALORES CIF Y FOB'!AV29</f>
        <v>-</v>
      </c>
      <c r="O29" s="103">
        <v>1</v>
      </c>
      <c r="P29" s="103" t="str">
        <f>+'VALORES CIF Y FOB'!AY29</f>
        <v>-</v>
      </c>
      <c r="Q29" s="103" t="str">
        <f>+'VALORES CIF Y FOB'!AZ29</f>
        <v>-</v>
      </c>
      <c r="R29" s="103"/>
      <c r="S29" s="101" t="s">
        <v>211</v>
      </c>
      <c r="T29" s="102" t="s">
        <v>28</v>
      </c>
      <c r="U29" s="103">
        <v>1</v>
      </c>
      <c r="V29" s="103" t="str">
        <f>+'VALORES CIF Y FOB'!BC29</f>
        <v>-</v>
      </c>
      <c r="W29" s="103">
        <v>1</v>
      </c>
      <c r="X29" s="103" t="str">
        <f>+'VALORES CIF Y FOB'!BF29</f>
        <v>-</v>
      </c>
      <c r="Y29" s="103"/>
      <c r="Z29" s="101" t="s">
        <v>211</v>
      </c>
      <c r="AA29" s="102" t="s">
        <v>28</v>
      </c>
      <c r="AB29" s="103">
        <v>1</v>
      </c>
      <c r="AC29" s="103" t="str">
        <f>+'VALORES CIF Y FOB'!BI29</f>
        <v>-</v>
      </c>
      <c r="AD29" s="103">
        <v>1</v>
      </c>
      <c r="AE29" s="103" t="str">
        <f>+'VALORES CIF Y FOB'!BL29</f>
        <v>-</v>
      </c>
    </row>
    <row r="30" spans="1:31" x14ac:dyDescent="0.2">
      <c r="A30" s="101" t="s">
        <v>212</v>
      </c>
      <c r="B30" s="102" t="s">
        <v>29</v>
      </c>
      <c r="C30" s="103">
        <v>1</v>
      </c>
      <c r="D30" s="103">
        <f>+'VALORES CIF Y FOB'!AM30</f>
        <v>652.49262027342206</v>
      </c>
      <c r="E30" s="103">
        <f>+'VALORES CIF Y FOB'!AN30</f>
        <v>614.28627194944204</v>
      </c>
      <c r="F30" s="103">
        <v>1</v>
      </c>
      <c r="G30" s="103">
        <f>+'VALORES CIF Y FOB'!AQ30</f>
        <v>260.02042465934454</v>
      </c>
      <c r="H30" s="103">
        <f>+'VALORES CIF Y FOB'!AR30</f>
        <v>196.4951769330022</v>
      </c>
      <c r="I30" s="103"/>
      <c r="J30" s="101" t="s">
        <v>212</v>
      </c>
      <c r="K30" s="102" t="s">
        <v>29</v>
      </c>
      <c r="L30" s="103">
        <v>1</v>
      </c>
      <c r="M30" s="103" t="str">
        <f>+'VALORES CIF Y FOB'!AU30</f>
        <v>-</v>
      </c>
      <c r="N30" s="103" t="str">
        <f>+'VALORES CIF Y FOB'!AV30</f>
        <v>-</v>
      </c>
      <c r="O30" s="103">
        <v>1</v>
      </c>
      <c r="P30" s="103" t="str">
        <f>+'VALORES CIF Y FOB'!AY30</f>
        <v>-</v>
      </c>
      <c r="Q30" s="103" t="str">
        <f>+'VALORES CIF Y FOB'!AZ30</f>
        <v>-</v>
      </c>
      <c r="R30" s="103"/>
      <c r="S30" s="101" t="s">
        <v>212</v>
      </c>
      <c r="T30" s="102" t="s">
        <v>29</v>
      </c>
      <c r="U30" s="103">
        <v>1</v>
      </c>
      <c r="V30" s="103">
        <f>+'VALORES CIF Y FOB'!BC30</f>
        <v>653.18143700384201</v>
      </c>
      <c r="W30" s="103">
        <v>1</v>
      </c>
      <c r="X30" s="103">
        <f>+'VALORES CIF Y FOB'!BF30</f>
        <v>235.39034198740225</v>
      </c>
      <c r="Y30" s="103"/>
      <c r="Z30" s="101" t="s">
        <v>212</v>
      </c>
      <c r="AA30" s="102" t="s">
        <v>29</v>
      </c>
      <c r="AB30" s="103">
        <v>1</v>
      </c>
      <c r="AC30" s="103" t="str">
        <f>+'VALORES CIF Y FOB'!BI30</f>
        <v>-</v>
      </c>
      <c r="AD30" s="103">
        <v>1</v>
      </c>
      <c r="AE30" s="103" t="str">
        <f>+'VALORES CIF Y FOB'!BL30</f>
        <v>-</v>
      </c>
    </row>
    <row r="31" spans="1:31" x14ac:dyDescent="0.2">
      <c r="A31" s="101" t="s">
        <v>213</v>
      </c>
      <c r="B31" s="102" t="s">
        <v>30</v>
      </c>
      <c r="C31" s="103">
        <v>1</v>
      </c>
      <c r="D31" s="103">
        <f>+'VALORES CIF Y FOB'!AM31</f>
        <v>786.86549410499106</v>
      </c>
      <c r="E31" s="103">
        <f>+'VALORES CIF Y FOB'!AN31</f>
        <v>757.32771724407905</v>
      </c>
      <c r="F31" s="103">
        <v>1</v>
      </c>
      <c r="G31" s="103">
        <f>+'VALORES CIF Y FOB'!AQ31</f>
        <v>505.94013291050294</v>
      </c>
      <c r="H31" s="103">
        <f>+'VALORES CIF Y FOB'!AR31</f>
        <v>458.27949017745772</v>
      </c>
      <c r="I31" s="103"/>
      <c r="J31" s="101" t="s">
        <v>213</v>
      </c>
      <c r="K31" s="102" t="s">
        <v>30</v>
      </c>
      <c r="L31" s="103">
        <v>1</v>
      </c>
      <c r="M31" s="103" t="str">
        <f>+'VALORES CIF Y FOB'!AU31</f>
        <v>-</v>
      </c>
      <c r="N31" s="103" t="str">
        <f>+'VALORES CIF Y FOB'!AV31</f>
        <v>-</v>
      </c>
      <c r="O31" s="103">
        <v>1</v>
      </c>
      <c r="P31" s="103" t="str">
        <f>+'VALORES CIF Y FOB'!AY31</f>
        <v>-</v>
      </c>
      <c r="Q31" s="103" t="str">
        <f>+'VALORES CIF Y FOB'!AZ31</f>
        <v>-</v>
      </c>
      <c r="R31" s="103"/>
      <c r="S31" s="101" t="s">
        <v>213</v>
      </c>
      <c r="T31" s="102" t="s">
        <v>30</v>
      </c>
      <c r="U31" s="103">
        <v>1</v>
      </c>
      <c r="V31" s="103">
        <f>+'VALORES CIF Y FOB'!BC31</f>
        <v>796.22288229847902</v>
      </c>
      <c r="W31" s="103">
        <v>1</v>
      </c>
      <c r="X31" s="103">
        <f>+'VALORES CIF Y FOB'!BF31</f>
        <v>497.17465523185768</v>
      </c>
      <c r="Y31" s="103"/>
      <c r="Z31" s="101" t="s">
        <v>213</v>
      </c>
      <c r="AA31" s="102" t="s">
        <v>30</v>
      </c>
      <c r="AB31" s="103">
        <v>1</v>
      </c>
      <c r="AC31" s="103" t="str">
        <f>+'VALORES CIF Y FOB'!BI31</f>
        <v>-</v>
      </c>
      <c r="AD31" s="103">
        <v>1</v>
      </c>
      <c r="AE31" s="103" t="str">
        <f>+'VALORES CIF Y FOB'!BL31</f>
        <v>-</v>
      </c>
    </row>
    <row r="32" spans="1:31" x14ac:dyDescent="0.2">
      <c r="A32" s="101" t="s">
        <v>214</v>
      </c>
      <c r="B32" s="102" t="s">
        <v>31</v>
      </c>
      <c r="C32" s="103">
        <v>1</v>
      </c>
      <c r="D32" s="103" t="str">
        <f>+'VALORES CIF Y FOB'!AM32</f>
        <v>-</v>
      </c>
      <c r="E32" s="103" t="str">
        <f>+'VALORES CIF Y FOB'!AN32</f>
        <v>-</v>
      </c>
      <c r="F32" s="103">
        <v>1</v>
      </c>
      <c r="G32" s="103" t="str">
        <f>+'VALORES CIF Y FOB'!AQ32</f>
        <v>-</v>
      </c>
      <c r="H32" s="103" t="str">
        <f>+'VALORES CIF Y FOB'!AR32</f>
        <v>-</v>
      </c>
      <c r="I32" s="103"/>
      <c r="J32" s="101" t="s">
        <v>214</v>
      </c>
      <c r="K32" s="102" t="s">
        <v>31</v>
      </c>
      <c r="L32" s="103">
        <v>1</v>
      </c>
      <c r="M32" s="103">
        <f>+'VALORES CIF Y FOB'!AU32</f>
        <v>548.08554197320291</v>
      </c>
      <c r="N32" s="103">
        <f>+'VALORES CIF Y FOB'!AV32</f>
        <v>503.14375521073248</v>
      </c>
      <c r="O32" s="103">
        <v>1</v>
      </c>
      <c r="P32" s="103">
        <f>+'VALORES CIF Y FOB'!AY32</f>
        <v>813.83527931442916</v>
      </c>
      <c r="Q32" s="103">
        <f>+'VALORES CIF Y FOB'!AZ32</f>
        <v>786.03735889749453</v>
      </c>
      <c r="R32" s="103"/>
      <c r="S32" s="101" t="s">
        <v>214</v>
      </c>
      <c r="T32" s="102" t="s">
        <v>31</v>
      </c>
      <c r="U32" s="103">
        <v>1</v>
      </c>
      <c r="V32" s="103" t="str">
        <f>+'VALORES CIF Y FOB'!BC32</f>
        <v>-</v>
      </c>
      <c r="W32" s="103">
        <v>1</v>
      </c>
      <c r="X32" s="103" t="str">
        <f>+'VALORES CIF Y FOB'!BF32</f>
        <v>-</v>
      </c>
      <c r="Y32" s="103"/>
      <c r="Z32" s="101" t="s">
        <v>214</v>
      </c>
      <c r="AA32" s="102" t="s">
        <v>31</v>
      </c>
      <c r="AB32" s="103">
        <v>1</v>
      </c>
      <c r="AC32" s="103">
        <f>+'VALORES CIF Y FOB'!BI32</f>
        <v>542.03892026513245</v>
      </c>
      <c r="AD32" s="103">
        <v>1</v>
      </c>
      <c r="AE32" s="103">
        <f>+'VALORES CIF Y FOB'!BL32</f>
        <v>824.9325239518945</v>
      </c>
    </row>
    <row r="33" spans="1:31" x14ac:dyDescent="0.2">
      <c r="A33" s="101" t="s">
        <v>215</v>
      </c>
      <c r="B33" s="102" t="s">
        <v>32</v>
      </c>
      <c r="C33" s="103">
        <v>1</v>
      </c>
      <c r="D33" s="103" t="str">
        <f>+'VALORES CIF Y FOB'!AM33</f>
        <v>-</v>
      </c>
      <c r="E33" s="103" t="str">
        <f>+'VALORES CIF Y FOB'!AN33</f>
        <v>-</v>
      </c>
      <c r="F33" s="103">
        <v>1</v>
      </c>
      <c r="G33" s="103" t="str">
        <f>+'VALORES CIF Y FOB'!AQ33</f>
        <v>-</v>
      </c>
      <c r="H33" s="103" t="str">
        <f>+'VALORES CIF Y FOB'!AR33</f>
        <v>-</v>
      </c>
      <c r="I33" s="103"/>
      <c r="J33" s="101" t="s">
        <v>215</v>
      </c>
      <c r="K33" s="102" t="s">
        <v>32</v>
      </c>
      <c r="L33" s="103">
        <v>1</v>
      </c>
      <c r="M33" s="103" t="str">
        <f>+'VALORES CIF Y FOB'!AU33</f>
        <v>-</v>
      </c>
      <c r="N33" s="103" t="str">
        <f>+'VALORES CIF Y FOB'!AV33</f>
        <v>-</v>
      </c>
      <c r="O33" s="103">
        <v>1</v>
      </c>
      <c r="P33" s="103" t="str">
        <f>+'VALORES CIF Y FOB'!AY33</f>
        <v>-</v>
      </c>
      <c r="Q33" s="103" t="str">
        <f>+'VALORES CIF Y FOB'!AZ33</f>
        <v>-</v>
      </c>
      <c r="R33" s="103"/>
      <c r="S33" s="101" t="s">
        <v>215</v>
      </c>
      <c r="T33" s="102" t="s">
        <v>32</v>
      </c>
      <c r="U33" s="103">
        <v>1</v>
      </c>
      <c r="V33" s="103" t="str">
        <f>+'VALORES CIF Y FOB'!BC33</f>
        <v>-</v>
      </c>
      <c r="W33" s="103">
        <v>1</v>
      </c>
      <c r="X33" s="103" t="str">
        <f>+'VALORES CIF Y FOB'!BF33</f>
        <v>-</v>
      </c>
      <c r="Y33" s="103"/>
      <c r="Z33" s="101" t="s">
        <v>215</v>
      </c>
      <c r="AA33" s="102" t="s">
        <v>32</v>
      </c>
      <c r="AB33" s="103">
        <v>1</v>
      </c>
      <c r="AC33" s="103" t="str">
        <f>+'VALORES CIF Y FOB'!BI33</f>
        <v>-</v>
      </c>
      <c r="AD33" s="103">
        <v>1</v>
      </c>
      <c r="AE33" s="103" t="str">
        <f>+'VALORES CIF Y FOB'!BL33</f>
        <v>-</v>
      </c>
    </row>
    <row r="34" spans="1:31" x14ac:dyDescent="0.2">
      <c r="A34" s="101" t="s">
        <v>216</v>
      </c>
      <c r="B34" s="102" t="s">
        <v>33</v>
      </c>
      <c r="C34" s="103">
        <v>1</v>
      </c>
      <c r="D34" s="103" t="str">
        <f>+'VALORES CIF Y FOB'!AM34</f>
        <v>-</v>
      </c>
      <c r="E34" s="103" t="str">
        <f>+'VALORES CIF Y FOB'!AN34</f>
        <v>-</v>
      </c>
      <c r="F34" s="103">
        <v>1</v>
      </c>
      <c r="G34" s="103" t="str">
        <f>+'VALORES CIF Y FOB'!AQ34</f>
        <v>-</v>
      </c>
      <c r="H34" s="103" t="str">
        <f>+'VALORES CIF Y FOB'!AR34</f>
        <v>-</v>
      </c>
      <c r="I34" s="103"/>
      <c r="J34" s="101" t="s">
        <v>216</v>
      </c>
      <c r="K34" s="102" t="s">
        <v>33</v>
      </c>
      <c r="L34" s="103">
        <v>1</v>
      </c>
      <c r="M34" s="103" t="str">
        <f>+'VALORES CIF Y FOB'!AU34</f>
        <v>-</v>
      </c>
      <c r="N34" s="103" t="str">
        <f>+'VALORES CIF Y FOB'!AV34</f>
        <v>-</v>
      </c>
      <c r="O34" s="103">
        <v>1</v>
      </c>
      <c r="P34" s="103" t="str">
        <f>+'VALORES CIF Y FOB'!AY34</f>
        <v>-</v>
      </c>
      <c r="Q34" s="103" t="str">
        <f>+'VALORES CIF Y FOB'!AZ34</f>
        <v>-</v>
      </c>
      <c r="R34" s="103"/>
      <c r="S34" s="101" t="s">
        <v>216</v>
      </c>
      <c r="T34" s="102" t="s">
        <v>33</v>
      </c>
      <c r="U34" s="103">
        <v>1</v>
      </c>
      <c r="V34" s="103" t="str">
        <f>+'VALORES CIF Y FOB'!BC34</f>
        <v>-</v>
      </c>
      <c r="W34" s="103">
        <v>1</v>
      </c>
      <c r="X34" s="103" t="str">
        <f>+'VALORES CIF Y FOB'!BF34</f>
        <v>-</v>
      </c>
      <c r="Y34" s="103"/>
      <c r="Z34" s="101" t="s">
        <v>216</v>
      </c>
      <c r="AA34" s="102" t="s">
        <v>33</v>
      </c>
      <c r="AB34" s="103">
        <v>1</v>
      </c>
      <c r="AC34" s="103" t="str">
        <f>+'VALORES CIF Y FOB'!BI34</f>
        <v>-</v>
      </c>
      <c r="AD34" s="103">
        <v>1</v>
      </c>
      <c r="AE34" s="103" t="str">
        <f>+'VALORES CIF Y FOB'!BL34</f>
        <v>-</v>
      </c>
    </row>
    <row r="35" spans="1:31" x14ac:dyDescent="0.2">
      <c r="A35" s="101" t="s">
        <v>217</v>
      </c>
      <c r="B35" s="102" t="s">
        <v>34</v>
      </c>
      <c r="C35" s="103">
        <v>1</v>
      </c>
      <c r="D35" s="103" t="str">
        <f>+'VALORES CIF Y FOB'!AM35</f>
        <v>-</v>
      </c>
      <c r="E35" s="103" t="str">
        <f>+'VALORES CIF Y FOB'!AN35</f>
        <v>-</v>
      </c>
      <c r="F35" s="103">
        <v>1</v>
      </c>
      <c r="G35" s="103" t="str">
        <f>+'VALORES CIF Y FOB'!AQ35</f>
        <v>-</v>
      </c>
      <c r="H35" s="103" t="str">
        <f>+'VALORES CIF Y FOB'!AR35</f>
        <v>-</v>
      </c>
      <c r="I35" s="103"/>
      <c r="J35" s="101" t="s">
        <v>217</v>
      </c>
      <c r="K35" s="102" t="s">
        <v>34</v>
      </c>
      <c r="L35" s="103">
        <v>1</v>
      </c>
      <c r="M35" s="103" t="str">
        <f>+'VALORES CIF Y FOB'!AU35</f>
        <v>-</v>
      </c>
      <c r="N35" s="103" t="str">
        <f>+'VALORES CIF Y FOB'!AV35</f>
        <v>-</v>
      </c>
      <c r="O35" s="103">
        <v>1</v>
      </c>
      <c r="P35" s="103" t="str">
        <f>+'VALORES CIF Y FOB'!AY35</f>
        <v>-</v>
      </c>
      <c r="Q35" s="103" t="str">
        <f>+'VALORES CIF Y FOB'!AZ35</f>
        <v>-</v>
      </c>
      <c r="R35" s="103"/>
      <c r="S35" s="101" t="s">
        <v>217</v>
      </c>
      <c r="T35" s="102" t="s">
        <v>34</v>
      </c>
      <c r="U35" s="103">
        <v>1</v>
      </c>
      <c r="V35" s="103" t="str">
        <f>+'VALORES CIF Y FOB'!BC35</f>
        <v>-</v>
      </c>
      <c r="W35" s="103">
        <v>1</v>
      </c>
      <c r="X35" s="103" t="str">
        <f>+'VALORES CIF Y FOB'!BF35</f>
        <v>-</v>
      </c>
      <c r="Y35" s="103"/>
      <c r="Z35" s="101" t="s">
        <v>217</v>
      </c>
      <c r="AA35" s="102" t="s">
        <v>34</v>
      </c>
      <c r="AB35" s="103">
        <v>1</v>
      </c>
      <c r="AC35" s="103" t="str">
        <f>+'VALORES CIF Y FOB'!BI35</f>
        <v>-</v>
      </c>
      <c r="AD35" s="103">
        <v>1</v>
      </c>
      <c r="AE35" s="103" t="str">
        <f>+'VALORES CIF Y FOB'!BL35</f>
        <v>-</v>
      </c>
    </row>
    <row r="36" spans="1:31" x14ac:dyDescent="0.2">
      <c r="A36" s="101" t="s">
        <v>218</v>
      </c>
      <c r="B36" s="102" t="s">
        <v>35</v>
      </c>
      <c r="C36" s="103">
        <v>1</v>
      </c>
      <c r="D36" s="103" t="str">
        <f>+'VALORES CIF Y FOB'!AM36</f>
        <v>-</v>
      </c>
      <c r="E36" s="103" t="str">
        <f>+'VALORES CIF Y FOB'!AN36</f>
        <v>-</v>
      </c>
      <c r="F36" s="103">
        <v>1</v>
      </c>
      <c r="G36" s="103" t="str">
        <f>+'VALORES CIF Y FOB'!AQ36</f>
        <v>-</v>
      </c>
      <c r="H36" s="103" t="str">
        <f>+'VALORES CIF Y FOB'!AR36</f>
        <v>-</v>
      </c>
      <c r="I36" s="103"/>
      <c r="J36" s="101" t="s">
        <v>218</v>
      </c>
      <c r="K36" s="102" t="s">
        <v>35</v>
      </c>
      <c r="L36" s="103">
        <v>1</v>
      </c>
      <c r="M36" s="103">
        <f>+'VALORES CIF Y FOB'!AU36</f>
        <v>641.81516505439993</v>
      </c>
      <c r="N36" s="103">
        <f>+'VALORES CIF Y FOB'!AV36</f>
        <v>602.91999999999996</v>
      </c>
      <c r="O36" s="103">
        <v>1</v>
      </c>
      <c r="P36" s="103">
        <f>+'VALORES CIF Y FOB'!AY36</f>
        <v>641.81516505439993</v>
      </c>
      <c r="Q36" s="103">
        <f>+'VALORES CIF Y FOB'!AZ36</f>
        <v>602.91999999999996</v>
      </c>
      <c r="R36" s="103"/>
      <c r="S36" s="101" t="s">
        <v>218</v>
      </c>
      <c r="T36" s="102" t="s">
        <v>35</v>
      </c>
      <c r="U36" s="103">
        <v>1</v>
      </c>
      <c r="V36" s="103" t="str">
        <f>+'VALORES CIF Y FOB'!BC36</f>
        <v>-</v>
      </c>
      <c r="W36" s="103">
        <v>1</v>
      </c>
      <c r="X36" s="103" t="str">
        <f>+'VALORES CIF Y FOB'!BF36</f>
        <v>-</v>
      </c>
      <c r="Y36" s="103"/>
      <c r="Z36" s="101" t="s">
        <v>218</v>
      </c>
      <c r="AA36" s="102" t="s">
        <v>35</v>
      </c>
      <c r="AB36" s="103">
        <v>1</v>
      </c>
      <c r="AC36" s="103">
        <f>+'VALORES CIF Y FOB'!BI36</f>
        <v>641.81516505439993</v>
      </c>
      <c r="AD36" s="103">
        <v>1</v>
      </c>
      <c r="AE36" s="103">
        <f>+'VALORES CIF Y FOB'!BL36</f>
        <v>641.81516505439993</v>
      </c>
    </row>
    <row r="37" spans="1:31" x14ac:dyDescent="0.2">
      <c r="A37" s="101" t="s">
        <v>219</v>
      </c>
      <c r="B37" s="102" t="s">
        <v>36</v>
      </c>
      <c r="C37" s="103">
        <v>1</v>
      </c>
      <c r="D37" s="103" t="str">
        <f>+'VALORES CIF Y FOB'!AM37</f>
        <v>-</v>
      </c>
      <c r="E37" s="103" t="str">
        <f>+'VALORES CIF Y FOB'!AN37</f>
        <v>-</v>
      </c>
      <c r="F37" s="103">
        <v>1</v>
      </c>
      <c r="G37" s="103" t="str">
        <f>+'VALORES CIF Y FOB'!AQ37</f>
        <v>-</v>
      </c>
      <c r="H37" s="103" t="str">
        <f>+'VALORES CIF Y FOB'!AR37</f>
        <v>-</v>
      </c>
      <c r="I37" s="103"/>
      <c r="J37" s="101" t="s">
        <v>219</v>
      </c>
      <c r="K37" s="102" t="s">
        <v>36</v>
      </c>
      <c r="L37" s="103">
        <v>1</v>
      </c>
      <c r="M37" s="103">
        <f>+'VALORES CIF Y FOB'!AU37</f>
        <v>638.85211078427312</v>
      </c>
      <c r="N37" s="103">
        <f>+'VALORES CIF Y FOB'!AV37</f>
        <v>599.76579518767562</v>
      </c>
      <c r="O37" s="103">
        <v>1</v>
      </c>
      <c r="P37" s="103">
        <f>+'VALORES CIF Y FOB'!AY37</f>
        <v>849.03595699572645</v>
      </c>
      <c r="Q37" s="103">
        <f>+'VALORES CIF Y FOB'!AZ37</f>
        <v>823.50887876090678</v>
      </c>
      <c r="R37" s="103"/>
      <c r="S37" s="101" t="s">
        <v>219</v>
      </c>
      <c r="T37" s="102" t="s">
        <v>36</v>
      </c>
      <c r="U37" s="103">
        <v>1</v>
      </c>
      <c r="V37" s="103" t="str">
        <f>+'VALORES CIF Y FOB'!BC37</f>
        <v>-</v>
      </c>
      <c r="W37" s="103">
        <v>1</v>
      </c>
      <c r="X37" s="103" t="str">
        <f>+'VALORES CIF Y FOB'!BF37</f>
        <v>-</v>
      </c>
      <c r="Y37" s="103"/>
      <c r="Z37" s="101" t="s">
        <v>219</v>
      </c>
      <c r="AA37" s="102" t="s">
        <v>36</v>
      </c>
      <c r="AB37" s="103">
        <v>1</v>
      </c>
      <c r="AC37" s="103">
        <f>+'VALORES CIF Y FOB'!BI37</f>
        <v>638.66096024207559</v>
      </c>
      <c r="AD37" s="103">
        <v>1</v>
      </c>
      <c r="AE37" s="103">
        <f>+'VALORES CIF Y FOB'!BL37</f>
        <v>862.40404381530675</v>
      </c>
    </row>
    <row r="38" spans="1:31" x14ac:dyDescent="0.2">
      <c r="A38" s="101" t="s">
        <v>220</v>
      </c>
      <c r="B38" s="102" t="s">
        <v>37</v>
      </c>
      <c r="C38" s="103">
        <v>1</v>
      </c>
      <c r="D38" s="103" t="str">
        <f>+'VALORES CIF Y FOB'!AM38</f>
        <v>-</v>
      </c>
      <c r="E38" s="103" t="str">
        <f>+'VALORES CIF Y FOB'!AN38</f>
        <v>-</v>
      </c>
      <c r="F38" s="103">
        <v>1</v>
      </c>
      <c r="G38" s="103" t="str">
        <f>+'VALORES CIF Y FOB'!AQ38</f>
        <v>-</v>
      </c>
      <c r="H38" s="103" t="str">
        <f>+'VALORES CIF Y FOB'!AR38</f>
        <v>-</v>
      </c>
      <c r="I38" s="103"/>
      <c r="J38" s="101" t="s">
        <v>220</v>
      </c>
      <c r="K38" s="102" t="s">
        <v>37</v>
      </c>
      <c r="L38" s="103">
        <v>1</v>
      </c>
      <c r="M38" s="103" t="str">
        <f>+'VALORES CIF Y FOB'!AU38</f>
        <v>-</v>
      </c>
      <c r="N38" s="103" t="str">
        <f>+'VALORES CIF Y FOB'!AV38</f>
        <v>-</v>
      </c>
      <c r="O38" s="103">
        <v>1</v>
      </c>
      <c r="P38" s="103" t="str">
        <f>+'VALORES CIF Y FOB'!AY38</f>
        <v>-</v>
      </c>
      <c r="Q38" s="103" t="str">
        <f>+'VALORES CIF Y FOB'!AZ38</f>
        <v>-</v>
      </c>
      <c r="R38" s="103"/>
      <c r="S38" s="101" t="s">
        <v>220</v>
      </c>
      <c r="T38" s="102" t="s">
        <v>37</v>
      </c>
      <c r="U38" s="103">
        <v>1</v>
      </c>
      <c r="V38" s="103" t="str">
        <f>+'VALORES CIF Y FOB'!BC38</f>
        <v>-</v>
      </c>
      <c r="W38" s="103">
        <v>1</v>
      </c>
      <c r="X38" s="103" t="str">
        <f>+'VALORES CIF Y FOB'!BF38</f>
        <v>-</v>
      </c>
      <c r="Y38" s="103"/>
      <c r="Z38" s="101" t="s">
        <v>220</v>
      </c>
      <c r="AA38" s="102" t="s">
        <v>37</v>
      </c>
      <c r="AB38" s="103">
        <v>1</v>
      </c>
      <c r="AC38" s="103" t="str">
        <f>+'VALORES CIF Y FOB'!BI38</f>
        <v>-</v>
      </c>
      <c r="AD38" s="103">
        <v>1</v>
      </c>
      <c r="AE38" s="103" t="str">
        <f>+'VALORES CIF Y FOB'!BL38</f>
        <v>-</v>
      </c>
    </row>
    <row r="39" spans="1:31" x14ac:dyDescent="0.2">
      <c r="A39" s="101" t="s">
        <v>221</v>
      </c>
      <c r="B39" s="102" t="s">
        <v>38</v>
      </c>
      <c r="C39" s="103">
        <v>1</v>
      </c>
      <c r="D39" s="103" t="str">
        <f>+'VALORES CIF Y FOB'!AM39</f>
        <v>-</v>
      </c>
      <c r="E39" s="103" t="str">
        <f>+'VALORES CIF Y FOB'!AN39</f>
        <v>-</v>
      </c>
      <c r="F39" s="103">
        <v>1</v>
      </c>
      <c r="G39" s="103" t="str">
        <f>+'VALORES CIF Y FOB'!AQ39</f>
        <v>-</v>
      </c>
      <c r="H39" s="103" t="str">
        <f>+'VALORES CIF Y FOB'!AR39</f>
        <v>-</v>
      </c>
      <c r="I39" s="103"/>
      <c r="J39" s="101" t="s">
        <v>221</v>
      </c>
      <c r="K39" s="102" t="s">
        <v>38</v>
      </c>
      <c r="L39" s="103">
        <v>1</v>
      </c>
      <c r="M39" s="103" t="str">
        <f>+'VALORES CIF Y FOB'!AU39</f>
        <v>-</v>
      </c>
      <c r="N39" s="103" t="str">
        <f>+'VALORES CIF Y FOB'!AV39</f>
        <v>-</v>
      </c>
      <c r="O39" s="103">
        <v>1</v>
      </c>
      <c r="P39" s="103" t="str">
        <f>+'VALORES CIF Y FOB'!AY39</f>
        <v>-</v>
      </c>
      <c r="Q39" s="103" t="str">
        <f>+'VALORES CIF Y FOB'!AZ39</f>
        <v>-</v>
      </c>
      <c r="R39" s="103"/>
      <c r="S39" s="101" t="s">
        <v>221</v>
      </c>
      <c r="T39" s="102" t="s">
        <v>38</v>
      </c>
      <c r="U39" s="103">
        <v>1</v>
      </c>
      <c r="V39" s="103" t="str">
        <f>+'VALORES CIF Y FOB'!BC39</f>
        <v>-</v>
      </c>
      <c r="W39" s="103">
        <v>1</v>
      </c>
      <c r="X39" s="103" t="str">
        <f>+'VALORES CIF Y FOB'!BF39</f>
        <v>-</v>
      </c>
      <c r="Y39" s="103"/>
      <c r="Z39" s="101" t="s">
        <v>221</v>
      </c>
      <c r="AA39" s="102" t="s">
        <v>38</v>
      </c>
      <c r="AB39" s="103">
        <v>1</v>
      </c>
      <c r="AC39" s="103" t="str">
        <f>+'VALORES CIF Y FOB'!BI39</f>
        <v>-</v>
      </c>
      <c r="AD39" s="103">
        <v>1</v>
      </c>
      <c r="AE39" s="103" t="str">
        <f>+'VALORES CIF Y FOB'!BL39</f>
        <v>-</v>
      </c>
    </row>
    <row r="40" spans="1:31" x14ac:dyDescent="0.2">
      <c r="A40" s="101" t="s">
        <v>222</v>
      </c>
      <c r="B40" s="102" t="s">
        <v>39</v>
      </c>
      <c r="C40" s="103">
        <v>1</v>
      </c>
      <c r="D40" s="103" t="str">
        <f>+'VALORES CIF Y FOB'!AM40</f>
        <v>-</v>
      </c>
      <c r="E40" s="103" t="str">
        <f>+'VALORES CIF Y FOB'!AN40</f>
        <v>-</v>
      </c>
      <c r="F40" s="103">
        <v>1</v>
      </c>
      <c r="G40" s="103" t="str">
        <f>+'VALORES CIF Y FOB'!AQ40</f>
        <v>-</v>
      </c>
      <c r="H40" s="103" t="str">
        <f>+'VALORES CIF Y FOB'!AR40</f>
        <v>-</v>
      </c>
      <c r="I40" s="103"/>
      <c r="J40" s="101" t="s">
        <v>222</v>
      </c>
      <c r="K40" s="102" t="s">
        <v>39</v>
      </c>
      <c r="L40" s="103">
        <v>1</v>
      </c>
      <c r="M40" s="103" t="str">
        <f>+'VALORES CIF Y FOB'!AU40</f>
        <v>-</v>
      </c>
      <c r="N40" s="103" t="str">
        <f>+'VALORES CIF Y FOB'!AV40</f>
        <v>-</v>
      </c>
      <c r="O40" s="103">
        <v>1</v>
      </c>
      <c r="P40" s="103" t="str">
        <f>+'VALORES CIF Y FOB'!AY40</f>
        <v>-</v>
      </c>
      <c r="Q40" s="103" t="str">
        <f>+'VALORES CIF Y FOB'!AZ40</f>
        <v>-</v>
      </c>
      <c r="R40" s="103"/>
      <c r="S40" s="101" t="s">
        <v>222</v>
      </c>
      <c r="T40" s="102" t="s">
        <v>39</v>
      </c>
      <c r="U40" s="103">
        <v>1</v>
      </c>
      <c r="V40" s="103" t="str">
        <f>+'VALORES CIF Y FOB'!BC40</f>
        <v>-</v>
      </c>
      <c r="W40" s="103">
        <v>1</v>
      </c>
      <c r="X40" s="103" t="str">
        <f>+'VALORES CIF Y FOB'!BF40</f>
        <v>-</v>
      </c>
      <c r="Y40" s="103"/>
      <c r="Z40" s="101" t="s">
        <v>222</v>
      </c>
      <c r="AA40" s="102" t="s">
        <v>39</v>
      </c>
      <c r="AB40" s="103">
        <v>1</v>
      </c>
      <c r="AC40" s="103" t="str">
        <f>+'VALORES CIF Y FOB'!BI40</f>
        <v>-</v>
      </c>
      <c r="AD40" s="103">
        <v>1</v>
      </c>
      <c r="AE40" s="103" t="str">
        <f>+'VALORES CIF Y FOB'!BL40</f>
        <v>-</v>
      </c>
    </row>
    <row r="41" spans="1:31" x14ac:dyDescent="0.2">
      <c r="A41" s="101" t="s">
        <v>223</v>
      </c>
      <c r="B41" s="102" t="s">
        <v>40</v>
      </c>
      <c r="C41" s="103">
        <v>1</v>
      </c>
      <c r="D41" s="103" t="str">
        <f>+'VALORES CIF Y FOB'!AM41</f>
        <v>-</v>
      </c>
      <c r="E41" s="103" t="str">
        <f>+'VALORES CIF Y FOB'!AN41</f>
        <v>-</v>
      </c>
      <c r="F41" s="103">
        <v>1</v>
      </c>
      <c r="G41" s="103" t="str">
        <f>+'VALORES CIF Y FOB'!AQ41</f>
        <v>-</v>
      </c>
      <c r="H41" s="103" t="str">
        <f>+'VALORES CIF Y FOB'!AR41</f>
        <v>-</v>
      </c>
      <c r="I41" s="103"/>
      <c r="J41" s="101" t="s">
        <v>223</v>
      </c>
      <c r="K41" s="102" t="s">
        <v>40</v>
      </c>
      <c r="L41" s="103">
        <v>1</v>
      </c>
      <c r="M41" s="103">
        <f>+'VALORES CIF Y FOB'!AU41</f>
        <v>641.81516505439993</v>
      </c>
      <c r="N41" s="103">
        <f>+'VALORES CIF Y FOB'!AV41</f>
        <v>602.91999999999996</v>
      </c>
      <c r="O41" s="103">
        <v>1</v>
      </c>
      <c r="P41" s="103">
        <f>+'VALORES CIF Y FOB'!AY41</f>
        <v>641.81516505439993</v>
      </c>
      <c r="Q41" s="103">
        <f>+'VALORES CIF Y FOB'!AZ41</f>
        <v>602.91999999999996</v>
      </c>
      <c r="R41" s="103"/>
      <c r="S41" s="101" t="s">
        <v>223</v>
      </c>
      <c r="T41" s="102" t="s">
        <v>40</v>
      </c>
      <c r="U41" s="103">
        <v>1</v>
      </c>
      <c r="V41" s="103" t="str">
        <f>+'VALORES CIF Y FOB'!BC41</f>
        <v>-</v>
      </c>
      <c r="W41" s="103">
        <v>1</v>
      </c>
      <c r="X41" s="103" t="str">
        <f>+'VALORES CIF Y FOB'!BF41</f>
        <v>-</v>
      </c>
      <c r="Y41" s="103"/>
      <c r="Z41" s="101" t="s">
        <v>223</v>
      </c>
      <c r="AA41" s="102" t="s">
        <v>40</v>
      </c>
      <c r="AB41" s="103">
        <v>1</v>
      </c>
      <c r="AC41" s="103">
        <f>+'VALORES CIF Y FOB'!BI41</f>
        <v>641.81516505439993</v>
      </c>
      <c r="AD41" s="103">
        <v>1</v>
      </c>
      <c r="AE41" s="103">
        <f>+'VALORES CIF Y FOB'!BL41</f>
        <v>641.81516505439993</v>
      </c>
    </row>
    <row r="42" spans="1:31" x14ac:dyDescent="0.2">
      <c r="A42" s="101" t="s">
        <v>224</v>
      </c>
      <c r="B42" s="102" t="s">
        <v>41</v>
      </c>
      <c r="C42" s="103">
        <v>1</v>
      </c>
      <c r="D42" s="103">
        <f>+'VALORES CIF Y FOB'!AM42</f>
        <v>655.83167990486265</v>
      </c>
      <c r="E42" s="103">
        <f>+'VALORES CIF Y FOB'!AN42</f>
        <v>617.84073872526562</v>
      </c>
      <c r="F42" s="103">
        <v>1</v>
      </c>
      <c r="G42" s="103">
        <f>+'VALORES CIF Y FOB'!AQ42</f>
        <v>595.79978689438644</v>
      </c>
      <c r="H42" s="103">
        <f>+'VALORES CIF Y FOB'!AR42</f>
        <v>553.9361090545849</v>
      </c>
      <c r="I42" s="103"/>
      <c r="J42" s="101" t="s">
        <v>224</v>
      </c>
      <c r="K42" s="102" t="s">
        <v>41</v>
      </c>
      <c r="L42" s="103">
        <v>1</v>
      </c>
      <c r="M42" s="103">
        <f>+'VALORES CIF Y FOB'!AU42</f>
        <v>568.5484243671724</v>
      </c>
      <c r="N42" s="103">
        <f>+'VALORES CIF Y FOB'!AV42</f>
        <v>524.92672515894162</v>
      </c>
      <c r="O42" s="103">
        <v>1</v>
      </c>
      <c r="P42" s="103">
        <f>+'VALORES CIF Y FOB'!AY42</f>
        <v>628.5803173776485</v>
      </c>
      <c r="Q42" s="103">
        <f>+'VALORES CIF Y FOB'!AZ42</f>
        <v>588.83135482962234</v>
      </c>
      <c r="R42" s="103"/>
      <c r="S42" s="101" t="s">
        <v>224</v>
      </c>
      <c r="T42" s="102" t="s">
        <v>41</v>
      </c>
      <c r="U42" s="103">
        <v>1</v>
      </c>
      <c r="V42" s="103">
        <f>+'VALORES CIF Y FOB'!BC42</f>
        <v>656.73590377966559</v>
      </c>
      <c r="W42" s="103">
        <v>1</v>
      </c>
      <c r="X42" s="103">
        <f>+'VALORES CIF Y FOB'!BF42</f>
        <v>592.83127410898487</v>
      </c>
      <c r="Y42" s="103"/>
      <c r="Z42" s="101" t="s">
        <v>224</v>
      </c>
      <c r="AA42" s="102" t="s">
        <v>41</v>
      </c>
      <c r="AB42" s="103">
        <v>1</v>
      </c>
      <c r="AC42" s="103">
        <f>+'VALORES CIF Y FOB'!BI42</f>
        <v>563.82189021334159</v>
      </c>
      <c r="AD42" s="103">
        <v>1</v>
      </c>
      <c r="AE42" s="103">
        <f>+'VALORES CIF Y FOB'!BL42</f>
        <v>627.72651988402242</v>
      </c>
    </row>
    <row r="43" spans="1:31" x14ac:dyDescent="0.2">
      <c r="A43" s="101" t="s">
        <v>225</v>
      </c>
      <c r="B43" s="102" t="s">
        <v>42</v>
      </c>
      <c r="C43" s="103">
        <v>1</v>
      </c>
      <c r="D43" s="103" t="str">
        <f>+'VALORES CIF Y FOB'!AM43</f>
        <v>-</v>
      </c>
      <c r="E43" s="103" t="str">
        <f>+'VALORES CIF Y FOB'!AN43</f>
        <v>-</v>
      </c>
      <c r="F43" s="103">
        <v>1</v>
      </c>
      <c r="G43" s="103" t="str">
        <f>+'VALORES CIF Y FOB'!AQ43</f>
        <v>-</v>
      </c>
      <c r="H43" s="103" t="str">
        <f>+'VALORES CIF Y FOB'!AR43</f>
        <v>-</v>
      </c>
      <c r="I43" s="103"/>
      <c r="J43" s="101" t="s">
        <v>225</v>
      </c>
      <c r="K43" s="102" t="s">
        <v>42</v>
      </c>
      <c r="L43" s="103">
        <v>1</v>
      </c>
      <c r="M43" s="103" t="str">
        <f>+'VALORES CIF Y FOB'!AU43</f>
        <v>-</v>
      </c>
      <c r="N43" s="103" t="str">
        <f>+'VALORES CIF Y FOB'!AV43</f>
        <v>-</v>
      </c>
      <c r="O43" s="103">
        <v>1</v>
      </c>
      <c r="P43" s="103" t="str">
        <f>+'VALORES CIF Y FOB'!AY43</f>
        <v>-</v>
      </c>
      <c r="Q43" s="103" t="str">
        <f>+'VALORES CIF Y FOB'!AZ43</f>
        <v>-</v>
      </c>
      <c r="R43" s="103"/>
      <c r="S43" s="101" t="s">
        <v>225</v>
      </c>
      <c r="T43" s="102" t="s">
        <v>42</v>
      </c>
      <c r="U43" s="103">
        <v>1</v>
      </c>
      <c r="V43" s="103" t="str">
        <f>+'VALORES CIF Y FOB'!BC43</f>
        <v>-</v>
      </c>
      <c r="W43" s="103">
        <v>1</v>
      </c>
      <c r="X43" s="103" t="str">
        <f>+'VALORES CIF Y FOB'!BF43</f>
        <v>-</v>
      </c>
      <c r="Y43" s="103"/>
      <c r="Z43" s="101" t="s">
        <v>225</v>
      </c>
      <c r="AA43" s="102" t="s">
        <v>42</v>
      </c>
      <c r="AB43" s="103">
        <v>1</v>
      </c>
      <c r="AC43" s="103" t="str">
        <f>+'VALORES CIF Y FOB'!BI43</f>
        <v>-</v>
      </c>
      <c r="AD43" s="103">
        <v>1</v>
      </c>
      <c r="AE43" s="103" t="str">
        <f>+'VALORES CIF Y FOB'!BL43</f>
        <v>-</v>
      </c>
    </row>
    <row r="44" spans="1:31" x14ac:dyDescent="0.2">
      <c r="A44" s="101" t="s">
        <v>226</v>
      </c>
      <c r="B44" s="102" t="s">
        <v>43</v>
      </c>
      <c r="C44" s="103">
        <v>1</v>
      </c>
      <c r="D44" s="103" t="str">
        <f>+'VALORES CIF Y FOB'!AM44</f>
        <v>-</v>
      </c>
      <c r="E44" s="103" t="str">
        <f>+'VALORES CIF Y FOB'!AN44</f>
        <v>-</v>
      </c>
      <c r="F44" s="103">
        <v>1</v>
      </c>
      <c r="G44" s="103" t="str">
        <f>+'VALORES CIF Y FOB'!AQ44</f>
        <v>-</v>
      </c>
      <c r="H44" s="103" t="str">
        <f>+'VALORES CIF Y FOB'!AR44</f>
        <v>-</v>
      </c>
      <c r="I44" s="103"/>
      <c r="J44" s="101" t="s">
        <v>226</v>
      </c>
      <c r="K44" s="102" t="s">
        <v>43</v>
      </c>
      <c r="L44" s="103">
        <v>1</v>
      </c>
      <c r="M44" s="103" t="str">
        <f>+'VALORES CIF Y FOB'!AU44</f>
        <v>-</v>
      </c>
      <c r="N44" s="103" t="str">
        <f>+'VALORES CIF Y FOB'!AV44</f>
        <v>-</v>
      </c>
      <c r="O44" s="103">
        <v>1</v>
      </c>
      <c r="P44" s="103" t="str">
        <f>+'VALORES CIF Y FOB'!AY44</f>
        <v>-</v>
      </c>
      <c r="Q44" s="103" t="str">
        <f>+'VALORES CIF Y FOB'!AZ44</f>
        <v>-</v>
      </c>
      <c r="R44" s="103"/>
      <c r="S44" s="101" t="s">
        <v>226</v>
      </c>
      <c r="T44" s="102" t="s">
        <v>43</v>
      </c>
      <c r="U44" s="103">
        <v>1</v>
      </c>
      <c r="V44" s="103" t="str">
        <f>+'VALORES CIF Y FOB'!BC44</f>
        <v>-</v>
      </c>
      <c r="W44" s="103">
        <v>1</v>
      </c>
      <c r="X44" s="103" t="str">
        <f>+'VALORES CIF Y FOB'!BF44</f>
        <v>-</v>
      </c>
      <c r="Y44" s="103"/>
      <c r="Z44" s="101" t="s">
        <v>226</v>
      </c>
      <c r="AA44" s="102" t="s">
        <v>43</v>
      </c>
      <c r="AB44" s="103">
        <v>1</v>
      </c>
      <c r="AC44" s="103" t="str">
        <f>+'VALORES CIF Y FOB'!BI44</f>
        <v>-</v>
      </c>
      <c r="AD44" s="103">
        <v>1</v>
      </c>
      <c r="AE44" s="103" t="str">
        <f>+'VALORES CIF Y FOB'!BL44</f>
        <v>-</v>
      </c>
    </row>
    <row r="45" spans="1:31" x14ac:dyDescent="0.2">
      <c r="A45" s="101" t="s">
        <v>227</v>
      </c>
      <c r="B45" s="102" t="s">
        <v>44</v>
      </c>
      <c r="C45" s="103">
        <v>1</v>
      </c>
      <c r="D45" s="103">
        <f>+'VALORES CIF Y FOB'!AM45</f>
        <v>641.81516505439993</v>
      </c>
      <c r="E45" s="103">
        <f>+'VALORES CIF Y FOB'!AN45</f>
        <v>602.91999999999996</v>
      </c>
      <c r="F45" s="103">
        <v>1</v>
      </c>
      <c r="G45" s="103">
        <f>+'VALORES CIF Y FOB'!AQ45</f>
        <v>640.55850289616171</v>
      </c>
      <c r="H45" s="103">
        <f>+'VALORES CIF Y FOB'!AR45</f>
        <v>601.58226890713968</v>
      </c>
      <c r="I45" s="103"/>
      <c r="J45" s="101" t="s">
        <v>227</v>
      </c>
      <c r="K45" s="102" t="s">
        <v>44</v>
      </c>
      <c r="L45" s="103">
        <v>1</v>
      </c>
      <c r="M45" s="103" t="str">
        <f>+'VALORES CIF Y FOB'!AU45</f>
        <v>-</v>
      </c>
      <c r="N45" s="103" t="str">
        <f>+'VALORES CIF Y FOB'!AV45</f>
        <v>-</v>
      </c>
      <c r="O45" s="103">
        <v>1</v>
      </c>
      <c r="P45" s="103" t="str">
        <f>+'VALORES CIF Y FOB'!AY45</f>
        <v>-</v>
      </c>
      <c r="Q45" s="103" t="str">
        <f>+'VALORES CIF Y FOB'!AZ45</f>
        <v>-</v>
      </c>
      <c r="R45" s="103"/>
      <c r="S45" s="101" t="s">
        <v>227</v>
      </c>
      <c r="T45" s="102" t="s">
        <v>44</v>
      </c>
      <c r="U45" s="103">
        <v>1</v>
      </c>
      <c r="V45" s="103">
        <f>+'VALORES CIF Y FOB'!BC45</f>
        <v>641.81516505439993</v>
      </c>
      <c r="W45" s="103">
        <v>1</v>
      </c>
      <c r="X45" s="103">
        <f>+'VALORES CIF Y FOB'!BF45</f>
        <v>640.47743396153965</v>
      </c>
      <c r="Y45" s="103"/>
      <c r="Z45" s="101" t="s">
        <v>227</v>
      </c>
      <c r="AA45" s="102" t="s">
        <v>44</v>
      </c>
      <c r="AB45" s="103">
        <v>1</v>
      </c>
      <c r="AC45" s="103" t="str">
        <f>+'VALORES CIF Y FOB'!BI45</f>
        <v>-</v>
      </c>
      <c r="AD45" s="103">
        <v>1</v>
      </c>
      <c r="AE45" s="103" t="str">
        <f>+'VALORES CIF Y FOB'!BL45</f>
        <v>-</v>
      </c>
    </row>
    <row r="46" spans="1:31" x14ac:dyDescent="0.2">
      <c r="A46" s="101" t="s">
        <v>228</v>
      </c>
      <c r="B46" s="102" t="s">
        <v>45</v>
      </c>
      <c r="C46" s="103">
        <v>1</v>
      </c>
      <c r="D46" s="103">
        <f>+'VALORES CIF Y FOB'!AM46</f>
        <v>641.81516505439993</v>
      </c>
      <c r="E46" s="103">
        <f>+'VALORES CIF Y FOB'!AN46</f>
        <v>602.91999999999996</v>
      </c>
      <c r="F46" s="103">
        <v>1</v>
      </c>
      <c r="G46" s="103">
        <f>+'VALORES CIF Y FOB'!AQ46</f>
        <v>641.81516505439993</v>
      </c>
      <c r="H46" s="103">
        <f>+'VALORES CIF Y FOB'!AR46</f>
        <v>602.91999999999996</v>
      </c>
      <c r="I46" s="103"/>
      <c r="J46" s="101" t="s">
        <v>228</v>
      </c>
      <c r="K46" s="102" t="s">
        <v>45</v>
      </c>
      <c r="L46" s="103">
        <v>1</v>
      </c>
      <c r="M46" s="103" t="str">
        <f>+'VALORES CIF Y FOB'!AU46</f>
        <v>-</v>
      </c>
      <c r="N46" s="103" t="str">
        <f>+'VALORES CIF Y FOB'!AV46</f>
        <v>-</v>
      </c>
      <c r="O46" s="103">
        <v>1</v>
      </c>
      <c r="P46" s="103" t="str">
        <f>+'VALORES CIF Y FOB'!AY46</f>
        <v>-</v>
      </c>
      <c r="Q46" s="103" t="str">
        <f>+'VALORES CIF Y FOB'!AZ46</f>
        <v>-</v>
      </c>
      <c r="R46" s="103"/>
      <c r="S46" s="101" t="s">
        <v>228</v>
      </c>
      <c r="T46" s="102" t="s">
        <v>45</v>
      </c>
      <c r="U46" s="103">
        <v>1</v>
      </c>
      <c r="V46" s="103">
        <f>+'VALORES CIF Y FOB'!BC46</f>
        <v>641.81516505439993</v>
      </c>
      <c r="W46" s="103">
        <v>1</v>
      </c>
      <c r="X46" s="103">
        <f>+'VALORES CIF Y FOB'!BF46</f>
        <v>641.81516505439993</v>
      </c>
      <c r="Y46" s="103"/>
      <c r="Z46" s="101" t="s">
        <v>228</v>
      </c>
      <c r="AA46" s="102" t="s">
        <v>45</v>
      </c>
      <c r="AB46" s="103">
        <v>1</v>
      </c>
      <c r="AC46" s="103" t="str">
        <f>+'VALORES CIF Y FOB'!BI46</f>
        <v>-</v>
      </c>
      <c r="AD46" s="103">
        <v>1</v>
      </c>
      <c r="AE46" s="103" t="str">
        <f>+'VALORES CIF Y FOB'!BL46</f>
        <v>-</v>
      </c>
    </row>
    <row r="47" spans="1:31" x14ac:dyDescent="0.2">
      <c r="A47" s="101" t="s">
        <v>229</v>
      </c>
      <c r="B47" s="102" t="s">
        <v>46</v>
      </c>
      <c r="C47" s="103">
        <v>1</v>
      </c>
      <c r="D47" s="103">
        <f>+'VALORES CIF Y FOB'!AM47</f>
        <v>699.74797081056397</v>
      </c>
      <c r="E47" s="103">
        <f>+'VALORES CIF Y FOB'!AN47</f>
        <v>664.59012752679769</v>
      </c>
      <c r="F47" s="103">
        <v>1</v>
      </c>
      <c r="G47" s="103">
        <f>+'VALORES CIF Y FOB'!AQ47</f>
        <v>699.74797081056397</v>
      </c>
      <c r="H47" s="103">
        <f>+'VALORES CIF Y FOB'!AR47</f>
        <v>664.59012752679769</v>
      </c>
      <c r="I47" s="103"/>
      <c r="J47" s="101" t="s">
        <v>229</v>
      </c>
      <c r="K47" s="102" t="s">
        <v>46</v>
      </c>
      <c r="L47" s="103">
        <v>1</v>
      </c>
      <c r="M47" s="103" t="str">
        <f>+'VALORES CIF Y FOB'!AU47</f>
        <v>-</v>
      </c>
      <c r="N47" s="103" t="str">
        <f>+'VALORES CIF Y FOB'!AV47</f>
        <v>-</v>
      </c>
      <c r="O47" s="103">
        <v>1</v>
      </c>
      <c r="P47" s="103" t="str">
        <f>+'VALORES CIF Y FOB'!AY47</f>
        <v>-</v>
      </c>
      <c r="Q47" s="103" t="str">
        <f>+'VALORES CIF Y FOB'!AZ47</f>
        <v>-</v>
      </c>
      <c r="R47" s="103"/>
      <c r="S47" s="101" t="s">
        <v>229</v>
      </c>
      <c r="T47" s="102" t="s">
        <v>46</v>
      </c>
      <c r="U47" s="103">
        <v>1</v>
      </c>
      <c r="V47" s="103">
        <f>+'VALORES CIF Y FOB'!BC47</f>
        <v>703.48529258119765</v>
      </c>
      <c r="W47" s="103">
        <v>1</v>
      </c>
      <c r="X47" s="103">
        <f>+'VALORES CIF Y FOB'!BF47</f>
        <v>703.48529258119765</v>
      </c>
      <c r="Y47" s="103"/>
      <c r="Z47" s="101" t="s">
        <v>229</v>
      </c>
      <c r="AA47" s="102" t="s">
        <v>46</v>
      </c>
      <c r="AB47" s="103">
        <v>1</v>
      </c>
      <c r="AC47" s="103" t="str">
        <f>+'VALORES CIF Y FOB'!BI47</f>
        <v>-</v>
      </c>
      <c r="AD47" s="103">
        <v>1</v>
      </c>
      <c r="AE47" s="103" t="str">
        <f>+'VALORES CIF Y FOB'!BL47</f>
        <v>-</v>
      </c>
    </row>
    <row r="48" spans="1:31" x14ac:dyDescent="0.2">
      <c r="A48" s="101" t="s">
        <v>230</v>
      </c>
      <c r="B48" s="102" t="s">
        <v>47</v>
      </c>
      <c r="C48" s="103">
        <v>1</v>
      </c>
      <c r="D48" s="103" t="str">
        <f>+'VALORES CIF Y FOB'!AM48</f>
        <v>-</v>
      </c>
      <c r="E48" s="103" t="str">
        <f>+'VALORES CIF Y FOB'!AN48</f>
        <v>-</v>
      </c>
      <c r="F48" s="103">
        <v>1</v>
      </c>
      <c r="G48" s="103" t="str">
        <f>+'VALORES CIF Y FOB'!AQ48</f>
        <v>-</v>
      </c>
      <c r="H48" s="103" t="str">
        <f>+'VALORES CIF Y FOB'!AR48</f>
        <v>-</v>
      </c>
      <c r="I48" s="103"/>
      <c r="J48" s="101" t="s">
        <v>230</v>
      </c>
      <c r="K48" s="102" t="s">
        <v>47</v>
      </c>
      <c r="L48" s="103">
        <v>1</v>
      </c>
      <c r="M48" s="103" t="str">
        <f>+'VALORES CIF Y FOB'!AU48</f>
        <v>-</v>
      </c>
      <c r="N48" s="103" t="str">
        <f>+'VALORES CIF Y FOB'!AV48</f>
        <v>-</v>
      </c>
      <c r="O48" s="103">
        <v>1</v>
      </c>
      <c r="P48" s="103" t="str">
        <f>+'VALORES CIF Y FOB'!AY48</f>
        <v>-</v>
      </c>
      <c r="Q48" s="103" t="str">
        <f>+'VALORES CIF Y FOB'!AZ48</f>
        <v>-</v>
      </c>
      <c r="R48" s="103"/>
      <c r="S48" s="101" t="s">
        <v>230</v>
      </c>
      <c r="T48" s="102" t="s">
        <v>47</v>
      </c>
      <c r="U48" s="103">
        <v>1</v>
      </c>
      <c r="V48" s="103" t="str">
        <f>+'VALORES CIF Y FOB'!BC48</f>
        <v>-</v>
      </c>
      <c r="W48" s="103">
        <v>1</v>
      </c>
      <c r="X48" s="103" t="str">
        <f>+'VALORES CIF Y FOB'!BF48</f>
        <v>-</v>
      </c>
      <c r="Y48" s="103"/>
      <c r="Z48" s="101" t="s">
        <v>230</v>
      </c>
      <c r="AA48" s="102" t="s">
        <v>47</v>
      </c>
      <c r="AB48" s="103">
        <v>1</v>
      </c>
      <c r="AC48" s="103" t="str">
        <f>+'VALORES CIF Y FOB'!BI48</f>
        <v>-</v>
      </c>
      <c r="AD48" s="103">
        <v>1</v>
      </c>
      <c r="AE48" s="103" t="str">
        <f>+'VALORES CIF Y FOB'!BL48</f>
        <v>-</v>
      </c>
    </row>
    <row r="49" spans="1:31" x14ac:dyDescent="0.2">
      <c r="A49" s="101" t="s">
        <v>231</v>
      </c>
      <c r="B49" s="102" t="s">
        <v>48</v>
      </c>
      <c r="C49" s="103">
        <v>1</v>
      </c>
      <c r="D49" s="103" t="str">
        <f>+'VALORES CIF Y FOB'!AM49</f>
        <v>-</v>
      </c>
      <c r="E49" s="103" t="str">
        <f>+'VALORES CIF Y FOB'!AN49</f>
        <v>-</v>
      </c>
      <c r="F49" s="103">
        <v>1</v>
      </c>
      <c r="G49" s="103" t="str">
        <f>+'VALORES CIF Y FOB'!AQ49</f>
        <v>-</v>
      </c>
      <c r="H49" s="103" t="str">
        <f>+'VALORES CIF Y FOB'!AR49</f>
        <v>-</v>
      </c>
      <c r="I49" s="103"/>
      <c r="J49" s="101" t="s">
        <v>231</v>
      </c>
      <c r="K49" s="102" t="s">
        <v>48</v>
      </c>
      <c r="L49" s="103">
        <v>1</v>
      </c>
      <c r="M49" s="103">
        <f>+'VALORES CIF Y FOB'!AU49</f>
        <v>633.07409856740423</v>
      </c>
      <c r="N49" s="103">
        <f>+'VALORES CIF Y FOB'!AV49</f>
        <v>593.61503577572046</v>
      </c>
      <c r="O49" s="103">
        <v>1</v>
      </c>
      <c r="P49" s="103">
        <f>+'VALORES CIF Y FOB'!AY49</f>
        <v>752.84192077990724</v>
      </c>
      <c r="Q49" s="103">
        <f>+'VALORES CIF Y FOB'!AZ49</f>
        <v>721.10923829267733</v>
      </c>
      <c r="R49" s="103"/>
      <c r="S49" s="101" t="s">
        <v>231</v>
      </c>
      <c r="T49" s="102" t="s">
        <v>48</v>
      </c>
      <c r="U49" s="103">
        <v>1</v>
      </c>
      <c r="V49" s="103" t="str">
        <f>+'VALORES CIF Y FOB'!BC49</f>
        <v>-</v>
      </c>
      <c r="W49" s="103">
        <v>1</v>
      </c>
      <c r="X49" s="103" t="str">
        <f>+'VALORES CIF Y FOB'!BF49</f>
        <v>-</v>
      </c>
      <c r="Y49" s="103"/>
      <c r="Z49" s="101" t="s">
        <v>231</v>
      </c>
      <c r="AA49" s="102" t="s">
        <v>48</v>
      </c>
      <c r="AB49" s="103">
        <v>1</v>
      </c>
      <c r="AC49" s="103">
        <f>+'VALORES CIF Y FOB'!BI49</f>
        <v>632.51020083012043</v>
      </c>
      <c r="AD49" s="103">
        <v>1</v>
      </c>
      <c r="AE49" s="103">
        <f>+'VALORES CIF Y FOB'!BL49</f>
        <v>760.0044033470773</v>
      </c>
    </row>
    <row r="50" spans="1:31" x14ac:dyDescent="0.2">
      <c r="A50" s="101" t="s">
        <v>232</v>
      </c>
      <c r="B50" s="102" t="s">
        <v>49</v>
      </c>
      <c r="C50" s="103">
        <v>1</v>
      </c>
      <c r="D50" s="103" t="str">
        <f>+'VALORES CIF Y FOB'!AM50</f>
        <v>-</v>
      </c>
      <c r="E50" s="103" t="str">
        <f>+'VALORES CIF Y FOB'!AN50</f>
        <v>-</v>
      </c>
      <c r="F50" s="103">
        <v>1</v>
      </c>
      <c r="G50" s="103" t="str">
        <f>+'VALORES CIF Y FOB'!AQ50</f>
        <v>-</v>
      </c>
      <c r="H50" s="103" t="str">
        <f>+'VALORES CIF Y FOB'!AR50</f>
        <v>-</v>
      </c>
      <c r="I50" s="103"/>
      <c r="J50" s="101" t="s">
        <v>232</v>
      </c>
      <c r="K50" s="102" t="s">
        <v>49</v>
      </c>
      <c r="L50" s="103">
        <v>1</v>
      </c>
      <c r="M50" s="103" t="str">
        <f>+'VALORES CIF Y FOB'!AU50</f>
        <v>-</v>
      </c>
      <c r="N50" s="103" t="str">
        <f>+'VALORES CIF Y FOB'!AV50</f>
        <v>-</v>
      </c>
      <c r="O50" s="103">
        <v>1</v>
      </c>
      <c r="P50" s="103" t="str">
        <f>+'VALORES CIF Y FOB'!AY50</f>
        <v>-</v>
      </c>
      <c r="Q50" s="103" t="str">
        <f>+'VALORES CIF Y FOB'!AZ50</f>
        <v>-</v>
      </c>
      <c r="R50" s="103"/>
      <c r="S50" s="101" t="s">
        <v>232</v>
      </c>
      <c r="T50" s="102" t="s">
        <v>49</v>
      </c>
      <c r="U50" s="103">
        <v>1</v>
      </c>
      <c r="V50" s="103" t="str">
        <f>+'VALORES CIF Y FOB'!BC50</f>
        <v>-</v>
      </c>
      <c r="W50" s="103">
        <v>1</v>
      </c>
      <c r="X50" s="103" t="str">
        <f>+'VALORES CIF Y FOB'!BF50</f>
        <v>-</v>
      </c>
      <c r="Y50" s="103"/>
      <c r="Z50" s="101" t="s">
        <v>232</v>
      </c>
      <c r="AA50" s="102" t="s">
        <v>49</v>
      </c>
      <c r="AB50" s="103">
        <v>1</v>
      </c>
      <c r="AC50" s="103" t="str">
        <f>+'VALORES CIF Y FOB'!BI50</f>
        <v>-</v>
      </c>
      <c r="AD50" s="103">
        <v>1</v>
      </c>
      <c r="AE50" s="103" t="str">
        <f>+'VALORES CIF Y FOB'!BL50</f>
        <v>-</v>
      </c>
    </row>
    <row r="51" spans="1:31" x14ac:dyDescent="0.2">
      <c r="A51" s="101" t="s">
        <v>233</v>
      </c>
      <c r="B51" s="102" t="s">
        <v>50</v>
      </c>
      <c r="C51" s="103">
        <v>1</v>
      </c>
      <c r="D51" s="103">
        <f>+'VALORES CIF Y FOB'!AM51</f>
        <v>808.06140090598535</v>
      </c>
      <c r="E51" s="103">
        <f>+'VALORES CIF Y FOB'!AN51</f>
        <v>779.89099997140249</v>
      </c>
      <c r="F51" s="103">
        <v>1</v>
      </c>
      <c r="G51" s="103">
        <f>+'VALORES CIF Y FOB'!AQ51</f>
        <v>676.16854898443523</v>
      </c>
      <c r="H51" s="103">
        <f>+'VALORES CIF Y FOB'!AR51</f>
        <v>639.48956607382854</v>
      </c>
      <c r="I51" s="103"/>
      <c r="J51" s="101" t="s">
        <v>233</v>
      </c>
      <c r="K51" s="102" t="s">
        <v>50</v>
      </c>
      <c r="L51" s="103">
        <v>1</v>
      </c>
      <c r="M51" s="103">
        <f>+'VALORES CIF Y FOB'!AU51</f>
        <v>617.05943729548574</v>
      </c>
      <c r="N51" s="103">
        <f>+'VALORES CIF Y FOB'!AV51</f>
        <v>576.56724756579763</v>
      </c>
      <c r="O51" s="103">
        <v>1</v>
      </c>
      <c r="P51" s="103">
        <f>+'VALORES CIF Y FOB'!AY51</f>
        <v>748.95228921703597</v>
      </c>
      <c r="Q51" s="103">
        <f>+'VALORES CIF Y FOB'!AZ51</f>
        <v>716.96868146337158</v>
      </c>
      <c r="R51" s="103"/>
      <c r="S51" s="101" t="s">
        <v>233</v>
      </c>
      <c r="T51" s="102" t="s">
        <v>50</v>
      </c>
      <c r="U51" s="103">
        <v>1</v>
      </c>
      <c r="V51" s="103">
        <f>+'VALORES CIF Y FOB'!BC51</f>
        <v>818.78616502580246</v>
      </c>
      <c r="W51" s="103">
        <v>1</v>
      </c>
      <c r="X51" s="103">
        <f>+'VALORES CIF Y FOB'!BF51</f>
        <v>678.38473112822862</v>
      </c>
      <c r="Y51" s="103"/>
      <c r="Z51" s="101" t="s">
        <v>233</v>
      </c>
      <c r="AA51" s="102" t="s">
        <v>50</v>
      </c>
      <c r="AB51" s="103">
        <v>1</v>
      </c>
      <c r="AC51" s="103">
        <f>+'VALORES CIF Y FOB'!BI51</f>
        <v>615.4624126201976</v>
      </c>
      <c r="AD51" s="103">
        <v>1</v>
      </c>
      <c r="AE51" s="103">
        <f>+'VALORES CIF Y FOB'!BL51</f>
        <v>755.86384651777144</v>
      </c>
    </row>
    <row r="52" spans="1:31" x14ac:dyDescent="0.2">
      <c r="A52" s="101" t="s">
        <v>234</v>
      </c>
      <c r="B52" s="102" t="s">
        <v>51</v>
      </c>
      <c r="C52" s="103">
        <v>1</v>
      </c>
      <c r="D52" s="103" t="str">
        <f>+'VALORES CIF Y FOB'!AM52</f>
        <v>-</v>
      </c>
      <c r="E52" s="103" t="str">
        <f>+'VALORES CIF Y FOB'!AN52</f>
        <v>-</v>
      </c>
      <c r="F52" s="103">
        <v>1</v>
      </c>
      <c r="G52" s="103" t="str">
        <f>+'VALORES CIF Y FOB'!AQ52</f>
        <v>-</v>
      </c>
      <c r="H52" s="103" t="str">
        <f>+'VALORES CIF Y FOB'!AR52</f>
        <v>-</v>
      </c>
      <c r="I52" s="103"/>
      <c r="J52" s="101" t="s">
        <v>234</v>
      </c>
      <c r="K52" s="102" t="s">
        <v>51</v>
      </c>
      <c r="L52" s="103">
        <v>1</v>
      </c>
      <c r="M52" s="103">
        <f>+'VALORES CIF Y FOB'!AU52</f>
        <v>632.69142788809404</v>
      </c>
      <c r="N52" s="103">
        <f>+'VALORES CIF Y FOB'!AV52</f>
        <v>593.2076785057626</v>
      </c>
      <c r="O52" s="103">
        <v>1</v>
      </c>
      <c r="P52" s="103">
        <f>+'VALORES CIF Y FOB'!AY52</f>
        <v>761.0020728631157</v>
      </c>
      <c r="Q52" s="103">
        <f>+'VALORES CIF Y FOB'!AZ52</f>
        <v>729.79581255817436</v>
      </c>
      <c r="R52" s="103"/>
      <c r="S52" s="101" t="s">
        <v>234</v>
      </c>
      <c r="T52" s="102" t="s">
        <v>51</v>
      </c>
      <c r="U52" s="103">
        <v>1</v>
      </c>
      <c r="V52" s="103" t="str">
        <f>+'VALORES CIF Y FOB'!BC52</f>
        <v>-</v>
      </c>
      <c r="W52" s="103">
        <v>1</v>
      </c>
      <c r="X52" s="103" t="str">
        <f>+'VALORES CIF Y FOB'!BF52</f>
        <v>-</v>
      </c>
      <c r="Y52" s="103"/>
      <c r="Z52" s="101" t="s">
        <v>234</v>
      </c>
      <c r="AA52" s="102" t="s">
        <v>51</v>
      </c>
      <c r="AB52" s="103">
        <v>1</v>
      </c>
      <c r="AC52" s="103">
        <f>+'VALORES CIF Y FOB'!BI52</f>
        <v>632.10284356016268</v>
      </c>
      <c r="AD52" s="103">
        <v>1</v>
      </c>
      <c r="AE52" s="103">
        <f>+'VALORES CIF Y FOB'!BL52</f>
        <v>768.69097761257422</v>
      </c>
    </row>
    <row r="53" spans="1:31" x14ac:dyDescent="0.2">
      <c r="A53" s="101" t="s">
        <v>235</v>
      </c>
      <c r="B53" s="102" t="s">
        <v>52</v>
      </c>
      <c r="C53" s="103">
        <v>1</v>
      </c>
      <c r="D53" s="103" t="str">
        <f>+'VALORES CIF Y FOB'!AM53</f>
        <v>-</v>
      </c>
      <c r="E53" s="103" t="str">
        <f>+'VALORES CIF Y FOB'!AN53</f>
        <v>-</v>
      </c>
      <c r="F53" s="103">
        <v>1</v>
      </c>
      <c r="G53" s="103" t="str">
        <f>+'VALORES CIF Y FOB'!AQ53</f>
        <v>-</v>
      </c>
      <c r="H53" s="103" t="str">
        <f>+'VALORES CIF Y FOB'!AR53</f>
        <v>-</v>
      </c>
      <c r="I53" s="103"/>
      <c r="J53" s="101" t="s">
        <v>235</v>
      </c>
      <c r="K53" s="102" t="s">
        <v>52</v>
      </c>
      <c r="L53" s="103">
        <v>1</v>
      </c>
      <c r="M53" s="103">
        <f>+'VALORES CIF Y FOB'!AU53</f>
        <v>633.69513502345251</v>
      </c>
      <c r="N53" s="103">
        <f>+'VALORES CIF Y FOB'!AV53</f>
        <v>594.27613611331651</v>
      </c>
      <c r="O53" s="103">
        <v>1</v>
      </c>
      <c r="P53" s="103">
        <f>+'VALORES CIF Y FOB'!AY53</f>
        <v>686.16081899935602</v>
      </c>
      <c r="Q53" s="103">
        <f>+'VALORES CIF Y FOB'!AZ53</f>
        <v>650.12645061720843</v>
      </c>
      <c r="R53" s="103"/>
      <c r="S53" s="101" t="s">
        <v>235</v>
      </c>
      <c r="T53" s="102" t="s">
        <v>52</v>
      </c>
      <c r="U53" s="103">
        <v>1</v>
      </c>
      <c r="V53" s="103" t="str">
        <f>+'VALORES CIF Y FOB'!BC53</f>
        <v>-</v>
      </c>
      <c r="W53" s="103">
        <v>1</v>
      </c>
      <c r="X53" s="103" t="str">
        <f>+'VALORES CIF Y FOB'!BF53</f>
        <v>-</v>
      </c>
      <c r="Y53" s="103"/>
      <c r="Z53" s="101" t="s">
        <v>235</v>
      </c>
      <c r="AA53" s="102" t="s">
        <v>52</v>
      </c>
      <c r="AB53" s="103">
        <v>1</v>
      </c>
      <c r="AC53" s="103">
        <f>+'VALORES CIF Y FOB'!BI53</f>
        <v>633.17130116771648</v>
      </c>
      <c r="AD53" s="103">
        <v>1</v>
      </c>
      <c r="AE53" s="103">
        <f>+'VALORES CIF Y FOB'!BL53</f>
        <v>689.02161567160829</v>
      </c>
    </row>
    <row r="54" spans="1:31" x14ac:dyDescent="0.2">
      <c r="A54" s="101" t="s">
        <v>236</v>
      </c>
      <c r="B54" s="102" t="s">
        <v>53</v>
      </c>
      <c r="C54" s="103">
        <v>1</v>
      </c>
      <c r="D54" s="103" t="str">
        <f>+'VALORES CIF Y FOB'!AM54</f>
        <v>-</v>
      </c>
      <c r="E54" s="103" t="str">
        <f>+'VALORES CIF Y FOB'!AN54</f>
        <v>-</v>
      </c>
      <c r="F54" s="103">
        <v>1</v>
      </c>
      <c r="G54" s="103" t="str">
        <f>+'VALORES CIF Y FOB'!AQ54</f>
        <v>-</v>
      </c>
      <c r="H54" s="103" t="str">
        <f>+'VALORES CIF Y FOB'!AR54</f>
        <v>-</v>
      </c>
      <c r="I54" s="103"/>
      <c r="J54" s="101" t="s">
        <v>236</v>
      </c>
      <c r="K54" s="102" t="s">
        <v>53</v>
      </c>
      <c r="L54" s="103">
        <v>1</v>
      </c>
      <c r="M54" s="103">
        <f>+'VALORES CIF Y FOB'!AU54</f>
        <v>631.71127558950354</v>
      </c>
      <c r="N54" s="103">
        <f>+'VALORES CIF Y FOB'!AV54</f>
        <v>592.16429528858907</v>
      </c>
      <c r="O54" s="103">
        <v>1</v>
      </c>
      <c r="P54" s="103">
        <f>+'VALORES CIF Y FOB'!AY54</f>
        <v>714.94138968290281</v>
      </c>
      <c r="Q54" s="103">
        <f>+'VALORES CIF Y FOB'!AZ54</f>
        <v>680.76369390590412</v>
      </c>
      <c r="R54" s="103"/>
      <c r="S54" s="101" t="s">
        <v>236</v>
      </c>
      <c r="T54" s="102" t="s">
        <v>53</v>
      </c>
      <c r="U54" s="103">
        <v>1</v>
      </c>
      <c r="V54" s="103" t="str">
        <f>+'VALORES CIF Y FOB'!BC54</f>
        <v>-</v>
      </c>
      <c r="W54" s="103">
        <v>1</v>
      </c>
      <c r="X54" s="103" t="str">
        <f>+'VALORES CIF Y FOB'!BF54</f>
        <v>-</v>
      </c>
      <c r="Y54" s="103"/>
      <c r="Z54" s="101" t="s">
        <v>236</v>
      </c>
      <c r="AA54" s="102" t="s">
        <v>53</v>
      </c>
      <c r="AB54" s="103">
        <v>1</v>
      </c>
      <c r="AC54" s="103">
        <f>+'VALORES CIF Y FOB'!BI54</f>
        <v>631.05946034298904</v>
      </c>
      <c r="AD54" s="103">
        <v>1</v>
      </c>
      <c r="AE54" s="103">
        <f>+'VALORES CIF Y FOB'!BL54</f>
        <v>719.65885896030397</v>
      </c>
    </row>
    <row r="55" spans="1:31" x14ac:dyDescent="0.2">
      <c r="A55" s="101" t="s">
        <v>237</v>
      </c>
      <c r="B55" s="102" t="s">
        <v>54</v>
      </c>
      <c r="C55" s="103">
        <v>1</v>
      </c>
      <c r="D55" s="103">
        <f>+'VALORES CIF Y FOB'!AM55</f>
        <v>846.13453938747296</v>
      </c>
      <c r="E55" s="103">
        <f>+'VALORES CIF Y FOB'!AN55</f>
        <v>820.42028687287359</v>
      </c>
      <c r="F55" s="103">
        <v>1</v>
      </c>
      <c r="G55" s="103">
        <f>+'VALORES CIF Y FOB'!AQ55</f>
        <v>655.12065411539379</v>
      </c>
      <c r="H55" s="103">
        <f>+'VALORES CIF Y FOB'!AR55</f>
        <v>617.08384372356409</v>
      </c>
      <c r="I55" s="103"/>
      <c r="J55" s="101" t="s">
        <v>237</v>
      </c>
      <c r="K55" s="102" t="s">
        <v>54</v>
      </c>
      <c r="L55" s="103">
        <v>1</v>
      </c>
      <c r="M55" s="103">
        <f>+'VALORES CIF Y FOB'!AU55</f>
        <v>604.5493007156183</v>
      </c>
      <c r="N55" s="103">
        <f>+'VALORES CIF Y FOB'!AV55</f>
        <v>563.25006556178255</v>
      </c>
      <c r="O55" s="103">
        <v>1</v>
      </c>
      <c r="P55" s="103">
        <f>+'VALORES CIF Y FOB'!AY55</f>
        <v>795.56318598769747</v>
      </c>
      <c r="Q55" s="103">
        <f>+'VALORES CIF Y FOB'!AZ55</f>
        <v>766.58650871109216</v>
      </c>
      <c r="R55" s="103"/>
      <c r="S55" s="101" t="s">
        <v>237</v>
      </c>
      <c r="T55" s="102" t="s">
        <v>54</v>
      </c>
      <c r="U55" s="103">
        <v>1</v>
      </c>
      <c r="V55" s="103">
        <f>+'VALORES CIF Y FOB'!BC55</f>
        <v>859.31545192727356</v>
      </c>
      <c r="W55" s="103">
        <v>1</v>
      </c>
      <c r="X55" s="103">
        <f>+'VALORES CIF Y FOB'!BF55</f>
        <v>655.97900877796394</v>
      </c>
      <c r="Y55" s="103"/>
      <c r="Z55" s="101" t="s">
        <v>237</v>
      </c>
      <c r="AA55" s="102" t="s">
        <v>54</v>
      </c>
      <c r="AB55" s="103">
        <v>1</v>
      </c>
      <c r="AC55" s="103">
        <f>+'VALORES CIF Y FOB'!BI55</f>
        <v>602.14523061618252</v>
      </c>
      <c r="AD55" s="103">
        <v>1</v>
      </c>
      <c r="AE55" s="103">
        <f>+'VALORES CIF Y FOB'!BL55</f>
        <v>805.48167376549213</v>
      </c>
    </row>
    <row r="56" spans="1:31" x14ac:dyDescent="0.2">
      <c r="A56" s="101" t="s">
        <v>238</v>
      </c>
      <c r="B56" s="102" t="s">
        <v>55</v>
      </c>
      <c r="C56" s="103">
        <v>1</v>
      </c>
      <c r="D56" s="103" t="str">
        <f>+'VALORES CIF Y FOB'!AM56</f>
        <v>-</v>
      </c>
      <c r="E56" s="103" t="str">
        <f>+'VALORES CIF Y FOB'!AN56</f>
        <v>-</v>
      </c>
      <c r="F56" s="103">
        <v>1</v>
      </c>
      <c r="G56" s="103" t="str">
        <f>+'VALORES CIF Y FOB'!AQ56</f>
        <v>-</v>
      </c>
      <c r="H56" s="103" t="str">
        <f>+'VALORES CIF Y FOB'!AR56</f>
        <v>-</v>
      </c>
      <c r="I56" s="103"/>
      <c r="J56" s="101" t="s">
        <v>238</v>
      </c>
      <c r="K56" s="102" t="s">
        <v>55</v>
      </c>
      <c r="L56" s="103">
        <v>1</v>
      </c>
      <c r="M56" s="103">
        <f>+'VALORES CIF Y FOB'!AU56</f>
        <v>572.31269642402935</v>
      </c>
      <c r="N56" s="103">
        <f>+'VALORES CIF Y FOB'!AV56</f>
        <v>528.93383537502564</v>
      </c>
      <c r="O56" s="103">
        <v>1</v>
      </c>
      <c r="P56" s="103">
        <f>+'VALORES CIF Y FOB'!AY56</f>
        <v>828.10788826283613</v>
      </c>
      <c r="Q56" s="103">
        <f>+'VALORES CIF Y FOB'!AZ56</f>
        <v>801.23071268900708</v>
      </c>
      <c r="R56" s="103"/>
      <c r="S56" s="101" t="s">
        <v>238</v>
      </c>
      <c r="T56" s="102" t="s">
        <v>55</v>
      </c>
      <c r="U56" s="103">
        <v>1</v>
      </c>
      <c r="V56" s="103" t="str">
        <f>+'VALORES CIF Y FOB'!BC56</f>
        <v>-</v>
      </c>
      <c r="W56" s="103">
        <v>1</v>
      </c>
      <c r="X56" s="103" t="str">
        <f>+'VALORES CIF Y FOB'!BF56</f>
        <v>-</v>
      </c>
      <c r="Y56" s="103"/>
      <c r="Z56" s="101" t="s">
        <v>238</v>
      </c>
      <c r="AA56" s="102" t="s">
        <v>55</v>
      </c>
      <c r="AB56" s="103">
        <v>1</v>
      </c>
      <c r="AC56" s="103">
        <f>+'VALORES CIF Y FOB'!BI56</f>
        <v>567.82900042942561</v>
      </c>
      <c r="AD56" s="103">
        <v>1</v>
      </c>
      <c r="AE56" s="103">
        <f>+'VALORES CIF Y FOB'!BL56</f>
        <v>840.12587774340705</v>
      </c>
    </row>
    <row r="57" spans="1:31" x14ac:dyDescent="0.2">
      <c r="A57" s="101" t="s">
        <v>239</v>
      </c>
      <c r="B57" s="102" t="s">
        <v>56</v>
      </c>
      <c r="C57" s="103">
        <v>1</v>
      </c>
      <c r="D57" s="103" t="str">
        <f>+'VALORES CIF Y FOB'!AM57</f>
        <v>-</v>
      </c>
      <c r="E57" s="103" t="str">
        <f>+'VALORES CIF Y FOB'!AN57</f>
        <v>-</v>
      </c>
      <c r="F57" s="103">
        <v>1</v>
      </c>
      <c r="G57" s="103" t="str">
        <f>+'VALORES CIF Y FOB'!AQ57</f>
        <v>-</v>
      </c>
      <c r="H57" s="103" t="str">
        <f>+'VALORES CIF Y FOB'!AR57</f>
        <v>-</v>
      </c>
      <c r="I57" s="103"/>
      <c r="J57" s="101" t="s">
        <v>239</v>
      </c>
      <c r="K57" s="102" t="s">
        <v>56</v>
      </c>
      <c r="L57" s="103">
        <v>1</v>
      </c>
      <c r="M57" s="103" t="str">
        <f>+'VALORES CIF Y FOB'!AU57</f>
        <v>-</v>
      </c>
      <c r="N57" s="103" t="str">
        <f>+'VALORES CIF Y FOB'!AV57</f>
        <v>-</v>
      </c>
      <c r="O57" s="103">
        <v>1</v>
      </c>
      <c r="P57" s="103" t="str">
        <f>+'VALORES CIF Y FOB'!AY57</f>
        <v>-</v>
      </c>
      <c r="Q57" s="103" t="str">
        <f>+'VALORES CIF Y FOB'!AZ57</f>
        <v>-</v>
      </c>
      <c r="R57" s="103"/>
      <c r="S57" s="101" t="s">
        <v>239</v>
      </c>
      <c r="T57" s="102" t="s">
        <v>56</v>
      </c>
      <c r="U57" s="103">
        <v>1</v>
      </c>
      <c r="V57" s="103" t="str">
        <f>+'VALORES CIF Y FOB'!BC57</f>
        <v>-</v>
      </c>
      <c r="W57" s="103">
        <v>1</v>
      </c>
      <c r="X57" s="103" t="str">
        <f>+'VALORES CIF Y FOB'!BF57</f>
        <v>-</v>
      </c>
      <c r="Y57" s="103"/>
      <c r="Z57" s="101" t="s">
        <v>239</v>
      </c>
      <c r="AA57" s="102" t="s">
        <v>56</v>
      </c>
      <c r="AB57" s="103">
        <v>1</v>
      </c>
      <c r="AC57" s="103" t="str">
        <f>+'VALORES CIF Y FOB'!BI57</f>
        <v>-</v>
      </c>
      <c r="AD57" s="103">
        <v>1</v>
      </c>
      <c r="AE57" s="103" t="str">
        <f>+'VALORES CIF Y FOB'!BL57</f>
        <v>-</v>
      </c>
    </row>
    <row r="58" spans="1:31" x14ac:dyDescent="0.2">
      <c r="A58" s="101" t="s">
        <v>240</v>
      </c>
      <c r="B58" s="102" t="s">
        <v>57</v>
      </c>
      <c r="C58" s="103">
        <v>1</v>
      </c>
      <c r="D58" s="103">
        <f>+'VALORES CIF Y FOB'!AM58</f>
        <v>725.32085797703985</v>
      </c>
      <c r="E58" s="103">
        <f>+'VALORES CIF Y FOB'!AN58</f>
        <v>691.81275540059403</v>
      </c>
      <c r="F58" s="103">
        <v>1</v>
      </c>
      <c r="G58" s="103">
        <f>+'VALORES CIF Y FOB'!AQ58</f>
        <v>673.01576541328893</v>
      </c>
      <c r="H58" s="103">
        <f>+'VALORES CIF Y FOB'!AR58</f>
        <v>636.13339227283336</v>
      </c>
      <c r="I58" s="103"/>
      <c r="J58" s="101" t="s">
        <v>240</v>
      </c>
      <c r="K58" s="102" t="s">
        <v>57</v>
      </c>
      <c r="L58" s="103">
        <v>1</v>
      </c>
      <c r="M58" s="103">
        <f>+'VALORES CIF Y FOB'!AU58</f>
        <v>616.2207904548419</v>
      </c>
      <c r="N58" s="103">
        <f>+'VALORES CIF Y FOB'!AV58</f>
        <v>575.67449851044989</v>
      </c>
      <c r="O58" s="103">
        <v>1</v>
      </c>
      <c r="P58" s="103">
        <f>+'VALORES CIF Y FOB'!AY58</f>
        <v>668.52588301859282</v>
      </c>
      <c r="Q58" s="103">
        <f>+'VALORES CIF Y FOB'!AZ58</f>
        <v>631.35386163821067</v>
      </c>
      <c r="R58" s="103"/>
      <c r="S58" s="101" t="s">
        <v>240</v>
      </c>
      <c r="T58" s="102" t="s">
        <v>57</v>
      </c>
      <c r="U58" s="103">
        <v>1</v>
      </c>
      <c r="V58" s="103">
        <f>+'VALORES CIF Y FOB'!BC58</f>
        <v>730.707920454994</v>
      </c>
      <c r="W58" s="103">
        <v>1</v>
      </c>
      <c r="X58" s="103">
        <f>+'VALORES CIF Y FOB'!BF58</f>
        <v>675.02855732723333</v>
      </c>
      <c r="Y58" s="103"/>
      <c r="Z58" s="101" t="s">
        <v>240</v>
      </c>
      <c r="AA58" s="102" t="s">
        <v>57</v>
      </c>
      <c r="AB58" s="103">
        <v>1</v>
      </c>
      <c r="AC58" s="103">
        <f>+'VALORES CIF Y FOB'!BI58</f>
        <v>614.56966356484998</v>
      </c>
      <c r="AD58" s="103">
        <v>1</v>
      </c>
      <c r="AE58" s="103">
        <f>+'VALORES CIF Y FOB'!BL58</f>
        <v>670.24902669261064</v>
      </c>
    </row>
    <row r="59" spans="1:31" x14ac:dyDescent="0.2">
      <c r="A59" s="101" t="s">
        <v>241</v>
      </c>
      <c r="B59" s="102" t="s">
        <v>58</v>
      </c>
      <c r="C59" s="103">
        <v>1</v>
      </c>
      <c r="D59" s="103">
        <f>+'VALORES CIF Y FOB'!AM59</f>
        <v>868.52549336400875</v>
      </c>
      <c r="E59" s="103">
        <f>+'VALORES CIF Y FOB'!AN59</f>
        <v>844.25571084649505</v>
      </c>
      <c r="F59" s="103">
        <v>1</v>
      </c>
      <c r="G59" s="103">
        <f>+'VALORES CIF Y FOB'!AQ59</f>
        <v>679.40372801731019</v>
      </c>
      <c r="H59" s="103">
        <f>+'VALORES CIF Y FOB'!AR59</f>
        <v>642.93345077655067</v>
      </c>
      <c r="I59" s="103"/>
      <c r="J59" s="101" t="s">
        <v>241</v>
      </c>
      <c r="K59" s="102" t="s">
        <v>58</v>
      </c>
      <c r="L59" s="103">
        <v>1</v>
      </c>
      <c r="M59" s="103" t="str">
        <f>+'VALORES CIF Y FOB'!AU59</f>
        <v>-</v>
      </c>
      <c r="N59" s="103" t="str">
        <f>+'VALORES CIF Y FOB'!AV59</f>
        <v>-</v>
      </c>
      <c r="O59" s="103">
        <v>1</v>
      </c>
      <c r="P59" s="103" t="str">
        <f>+'VALORES CIF Y FOB'!AY59</f>
        <v>-</v>
      </c>
      <c r="Q59" s="103" t="str">
        <f>+'VALORES CIF Y FOB'!AZ59</f>
        <v>-</v>
      </c>
      <c r="R59" s="103"/>
      <c r="S59" s="101" t="s">
        <v>241</v>
      </c>
      <c r="T59" s="102" t="s">
        <v>58</v>
      </c>
      <c r="U59" s="103">
        <v>1</v>
      </c>
      <c r="V59" s="103">
        <f>+'VALORES CIF Y FOB'!BC59</f>
        <v>883.15087590089502</v>
      </c>
      <c r="W59" s="103">
        <v>1</v>
      </c>
      <c r="X59" s="103">
        <f>+'VALORES CIF Y FOB'!BF59</f>
        <v>681.82861583095064</v>
      </c>
      <c r="Y59" s="103"/>
      <c r="Z59" s="101" t="s">
        <v>241</v>
      </c>
      <c r="AA59" s="102" t="s">
        <v>58</v>
      </c>
      <c r="AB59" s="103">
        <v>1</v>
      </c>
      <c r="AC59" s="103" t="str">
        <f>+'VALORES CIF Y FOB'!BI59</f>
        <v>-</v>
      </c>
      <c r="AD59" s="103">
        <v>1</v>
      </c>
      <c r="AE59" s="103" t="str">
        <f>+'VALORES CIF Y FOB'!BL59</f>
        <v>-</v>
      </c>
    </row>
    <row r="60" spans="1:31" x14ac:dyDescent="0.2">
      <c r="A60" s="101" t="s">
        <v>242</v>
      </c>
      <c r="B60" s="102" t="s">
        <v>59</v>
      </c>
      <c r="C60" s="103">
        <v>1</v>
      </c>
      <c r="D60" s="103">
        <f>+'VALORES CIF Y FOB'!AM60</f>
        <v>894.30194997671742</v>
      </c>
      <c r="E60" s="103">
        <f>+'VALORES CIF Y FOB'!AN60</f>
        <v>871.69504070021219</v>
      </c>
      <c r="F60" s="103">
        <v>1</v>
      </c>
      <c r="G60" s="103">
        <f>+'VALORES CIF Y FOB'!AQ60</f>
        <v>752.04469419073803</v>
      </c>
      <c r="H60" s="103">
        <f>+'VALORES CIF Y FOB'!AR60</f>
        <v>720.26058156390172</v>
      </c>
      <c r="I60" s="103"/>
      <c r="J60" s="101" t="s">
        <v>242</v>
      </c>
      <c r="K60" s="102" t="s">
        <v>59</v>
      </c>
      <c r="L60" s="103">
        <v>1</v>
      </c>
      <c r="M60" s="103">
        <f>+'VALORES CIF Y FOB'!AU60</f>
        <v>610.79933014876485</v>
      </c>
      <c r="N60" s="103">
        <f>+'VALORES CIF Y FOB'!AV60</f>
        <v>569.9032926437003</v>
      </c>
      <c r="O60" s="103">
        <v>1</v>
      </c>
      <c r="P60" s="103">
        <f>+'VALORES CIF Y FOB'!AY60</f>
        <v>753.05658593474425</v>
      </c>
      <c r="Q60" s="103">
        <f>+'VALORES CIF Y FOB'!AZ60</f>
        <v>721.33775178001088</v>
      </c>
      <c r="R60" s="103"/>
      <c r="S60" s="101" t="s">
        <v>242</v>
      </c>
      <c r="T60" s="102" t="s">
        <v>59</v>
      </c>
      <c r="U60" s="103">
        <v>1</v>
      </c>
      <c r="V60" s="103">
        <f>+'VALORES CIF Y FOB'!BC60</f>
        <v>910.59020575461216</v>
      </c>
      <c r="W60" s="103">
        <v>1</v>
      </c>
      <c r="X60" s="103">
        <f>+'VALORES CIF Y FOB'!BF60</f>
        <v>759.15574661830169</v>
      </c>
      <c r="Y60" s="103"/>
      <c r="Z60" s="101" t="s">
        <v>242</v>
      </c>
      <c r="AA60" s="102" t="s">
        <v>59</v>
      </c>
      <c r="AB60" s="103">
        <v>1</v>
      </c>
      <c r="AC60" s="103">
        <f>+'VALORES CIF Y FOB'!BI60</f>
        <v>608.79845769810026</v>
      </c>
      <c r="AD60" s="103">
        <v>1</v>
      </c>
      <c r="AE60" s="103">
        <f>+'VALORES CIF Y FOB'!BL60</f>
        <v>760.23291683441073</v>
      </c>
    </row>
    <row r="61" spans="1:31" x14ac:dyDescent="0.2">
      <c r="A61" s="101" t="s">
        <v>243</v>
      </c>
      <c r="B61" s="102" t="s">
        <v>60</v>
      </c>
      <c r="C61" s="103">
        <v>1</v>
      </c>
      <c r="D61" s="103" t="str">
        <f>+'VALORES CIF Y FOB'!AM61</f>
        <v>-</v>
      </c>
      <c r="E61" s="103" t="str">
        <f>+'VALORES CIF Y FOB'!AN61</f>
        <v>-</v>
      </c>
      <c r="F61" s="103">
        <v>1</v>
      </c>
      <c r="G61" s="103" t="str">
        <f>+'VALORES CIF Y FOB'!AQ61</f>
        <v>-</v>
      </c>
      <c r="H61" s="103" t="str">
        <f>+'VALORES CIF Y FOB'!AR61</f>
        <v>-</v>
      </c>
      <c r="I61" s="103"/>
      <c r="J61" s="101" t="s">
        <v>243</v>
      </c>
      <c r="K61" s="102" t="s">
        <v>60</v>
      </c>
      <c r="L61" s="103">
        <v>1</v>
      </c>
      <c r="M61" s="103">
        <f>+'VALORES CIF Y FOB'!AU61</f>
        <v>607.71904334247938</v>
      </c>
      <c r="N61" s="103">
        <f>+'VALORES CIF Y FOB'!AV61</f>
        <v>566.62429246956276</v>
      </c>
      <c r="O61" s="103">
        <v>1</v>
      </c>
      <c r="P61" s="103">
        <f>+'VALORES CIF Y FOB'!AY61</f>
        <v>722.08828199821539</v>
      </c>
      <c r="Q61" s="103">
        <f>+'VALORES CIF Y FOB'!AZ61</f>
        <v>688.37164167837534</v>
      </c>
      <c r="R61" s="103"/>
      <c r="S61" s="101" t="s">
        <v>243</v>
      </c>
      <c r="T61" s="102" t="s">
        <v>60</v>
      </c>
      <c r="U61" s="103">
        <v>1</v>
      </c>
      <c r="V61" s="103" t="str">
        <f>+'VALORES CIF Y FOB'!BC61</f>
        <v>-</v>
      </c>
      <c r="W61" s="103">
        <v>1</v>
      </c>
      <c r="X61" s="103" t="str">
        <f>+'VALORES CIF Y FOB'!BF61</f>
        <v>-</v>
      </c>
      <c r="Y61" s="103"/>
      <c r="Z61" s="101" t="s">
        <v>243</v>
      </c>
      <c r="AA61" s="102" t="s">
        <v>60</v>
      </c>
      <c r="AB61" s="103">
        <v>1</v>
      </c>
      <c r="AC61" s="103">
        <f>+'VALORES CIF Y FOB'!BI61</f>
        <v>605.51945752396273</v>
      </c>
      <c r="AD61" s="103">
        <v>1</v>
      </c>
      <c r="AE61" s="103">
        <f>+'VALORES CIF Y FOB'!BL61</f>
        <v>727.26680673277531</v>
      </c>
    </row>
    <row r="62" spans="1:31" x14ac:dyDescent="0.2">
      <c r="A62" s="101" t="s">
        <v>244</v>
      </c>
      <c r="B62" s="102" t="s">
        <v>61</v>
      </c>
      <c r="C62" s="103">
        <v>1</v>
      </c>
      <c r="D62" s="103">
        <f>+'VALORES CIF Y FOB'!AM62</f>
        <v>857.71341458135862</v>
      </c>
      <c r="E62" s="103">
        <f>+'VALORES CIF Y FOB'!AN62</f>
        <v>832.74613058963223</v>
      </c>
      <c r="F62" s="103">
        <v>1</v>
      </c>
      <c r="G62" s="103">
        <f>+'VALORES CIF Y FOB'!AQ62</f>
        <v>697.80452724194595</v>
      </c>
      <c r="H62" s="103">
        <f>+'VALORES CIF Y FOB'!AR62</f>
        <v>662.5213098482227</v>
      </c>
      <c r="I62" s="103"/>
      <c r="J62" s="101" t="s">
        <v>244</v>
      </c>
      <c r="K62" s="102" t="s">
        <v>61</v>
      </c>
      <c r="L62" s="103">
        <v>1</v>
      </c>
      <c r="M62" s="103" t="str">
        <f>+'VALORES CIF Y FOB'!AU62</f>
        <v>-</v>
      </c>
      <c r="N62" s="103" t="str">
        <f>+'VALORES CIF Y FOB'!AV62</f>
        <v>-</v>
      </c>
      <c r="O62" s="103">
        <v>1</v>
      </c>
      <c r="P62" s="103" t="str">
        <f>+'VALORES CIF Y FOB'!AY62</f>
        <v>-</v>
      </c>
      <c r="Q62" s="103" t="str">
        <f>+'VALORES CIF Y FOB'!AZ62</f>
        <v>-</v>
      </c>
      <c r="R62" s="103"/>
      <c r="S62" s="101" t="s">
        <v>244</v>
      </c>
      <c r="T62" s="102" t="s">
        <v>61</v>
      </c>
      <c r="U62" s="103">
        <v>1</v>
      </c>
      <c r="V62" s="103">
        <f>+'VALORES CIF Y FOB'!BC62</f>
        <v>871.6412956440322</v>
      </c>
      <c r="W62" s="103">
        <v>1</v>
      </c>
      <c r="X62" s="103">
        <f>+'VALORES CIF Y FOB'!BF62</f>
        <v>701.41647490262267</v>
      </c>
      <c r="Y62" s="103"/>
      <c r="Z62" s="101" t="s">
        <v>244</v>
      </c>
      <c r="AA62" s="102" t="s">
        <v>61</v>
      </c>
      <c r="AB62" s="103">
        <v>1</v>
      </c>
      <c r="AC62" s="103" t="str">
        <f>+'VALORES CIF Y FOB'!BI62</f>
        <v>-</v>
      </c>
      <c r="AD62" s="103">
        <v>1</v>
      </c>
      <c r="AE62" s="103" t="str">
        <f>+'VALORES CIF Y FOB'!BL62</f>
        <v>-</v>
      </c>
    </row>
    <row r="63" spans="1:31" x14ac:dyDescent="0.2">
      <c r="A63" s="101" t="s">
        <v>245</v>
      </c>
      <c r="B63" s="102" t="s">
        <v>62</v>
      </c>
      <c r="C63" s="103">
        <v>1</v>
      </c>
      <c r="D63" s="103" t="str">
        <f>+'VALORES CIF Y FOB'!AM63</f>
        <v>-</v>
      </c>
      <c r="E63" s="103" t="str">
        <f>+'VALORES CIF Y FOB'!AN63</f>
        <v>-</v>
      </c>
      <c r="F63" s="103">
        <v>1</v>
      </c>
      <c r="G63" s="103" t="str">
        <f>+'VALORES CIF Y FOB'!AQ63</f>
        <v>-</v>
      </c>
      <c r="H63" s="103" t="str">
        <f>+'VALORES CIF Y FOB'!AR63</f>
        <v>-</v>
      </c>
      <c r="I63" s="103"/>
      <c r="J63" s="101" t="s">
        <v>245</v>
      </c>
      <c r="K63" s="102" t="s">
        <v>62</v>
      </c>
      <c r="L63" s="103">
        <v>1</v>
      </c>
      <c r="M63" s="103">
        <f>+'VALORES CIF Y FOB'!AU63</f>
        <v>612.71757423579356</v>
      </c>
      <c r="N63" s="103">
        <f>+'VALORES CIF Y FOB'!AV63</f>
        <v>571.94528518886545</v>
      </c>
      <c r="O63" s="103">
        <v>1</v>
      </c>
      <c r="P63" s="103">
        <f>+'VALORES CIF Y FOB'!AY63</f>
        <v>699.9810917672479</v>
      </c>
      <c r="Q63" s="103">
        <f>+'VALORES CIF Y FOB'!AZ63</f>
        <v>664.83828742411708</v>
      </c>
      <c r="R63" s="103"/>
      <c r="S63" s="101" t="s">
        <v>245</v>
      </c>
      <c r="T63" s="102" t="s">
        <v>62</v>
      </c>
      <c r="U63" s="103">
        <v>1</v>
      </c>
      <c r="V63" s="103" t="str">
        <f>+'VALORES CIF Y FOB'!BC63</f>
        <v>-</v>
      </c>
      <c r="W63" s="103">
        <v>1</v>
      </c>
      <c r="X63" s="103" t="str">
        <f>+'VALORES CIF Y FOB'!BF63</f>
        <v>-</v>
      </c>
      <c r="Y63" s="103"/>
      <c r="Z63" s="101" t="s">
        <v>245</v>
      </c>
      <c r="AA63" s="102" t="s">
        <v>62</v>
      </c>
      <c r="AB63" s="103">
        <v>1</v>
      </c>
      <c r="AC63" s="103">
        <f>+'VALORES CIF Y FOB'!BI63</f>
        <v>610.84045024326542</v>
      </c>
      <c r="AD63" s="103">
        <v>1</v>
      </c>
      <c r="AE63" s="103">
        <f>+'VALORES CIF Y FOB'!BL63</f>
        <v>703.73345247851705</v>
      </c>
    </row>
    <row r="64" spans="1:31" x14ac:dyDescent="0.2">
      <c r="A64" s="101" t="s">
        <v>246</v>
      </c>
      <c r="B64" s="102" t="s">
        <v>63</v>
      </c>
      <c r="C64" s="103">
        <v>1</v>
      </c>
      <c r="D64" s="103" t="str">
        <f>+'VALORES CIF Y FOB'!AM64</f>
        <v>-</v>
      </c>
      <c r="E64" s="103" t="str">
        <f>+'VALORES CIF Y FOB'!AN64</f>
        <v>-</v>
      </c>
      <c r="F64" s="103">
        <v>1</v>
      </c>
      <c r="G64" s="103" t="str">
        <f>+'VALORES CIF Y FOB'!AQ64</f>
        <v>-</v>
      </c>
      <c r="H64" s="103" t="str">
        <f>+'VALORES CIF Y FOB'!AR64</f>
        <v>-</v>
      </c>
      <c r="I64" s="103"/>
      <c r="J64" s="101" t="s">
        <v>246</v>
      </c>
      <c r="K64" s="102" t="s">
        <v>63</v>
      </c>
      <c r="L64" s="103">
        <v>1</v>
      </c>
      <c r="M64" s="103">
        <f>+'VALORES CIF Y FOB'!AU64</f>
        <v>631.13753314356813</v>
      </c>
      <c r="N64" s="103">
        <f>+'VALORES CIF Y FOB'!AV64</f>
        <v>591.55353996012627</v>
      </c>
      <c r="O64" s="103">
        <v>1</v>
      </c>
      <c r="P64" s="103">
        <f>+'VALORES CIF Y FOB'!AY64</f>
        <v>641.88540981882227</v>
      </c>
      <c r="Q64" s="103">
        <f>+'VALORES CIF Y FOB'!AZ64</f>
        <v>602.99477634689822</v>
      </c>
      <c r="R64" s="103"/>
      <c r="S64" s="101" t="s">
        <v>246</v>
      </c>
      <c r="T64" s="102" t="s">
        <v>63</v>
      </c>
      <c r="U64" s="103">
        <v>1</v>
      </c>
      <c r="V64" s="103" t="str">
        <f>+'VALORES CIF Y FOB'!BC64</f>
        <v>-</v>
      </c>
      <c r="W64" s="103">
        <v>1</v>
      </c>
      <c r="X64" s="103" t="str">
        <f>+'VALORES CIF Y FOB'!BF64</f>
        <v>-</v>
      </c>
      <c r="Y64" s="103"/>
      <c r="Z64" s="101" t="s">
        <v>246</v>
      </c>
      <c r="AA64" s="102" t="s">
        <v>63</v>
      </c>
      <c r="AB64" s="103">
        <v>1</v>
      </c>
      <c r="AC64" s="103">
        <f>+'VALORES CIF Y FOB'!BI64</f>
        <v>630.44870501452624</v>
      </c>
      <c r="AD64" s="103">
        <v>1</v>
      </c>
      <c r="AE64" s="103">
        <f>+'VALORES CIF Y FOB'!BL64</f>
        <v>641.8899414012983</v>
      </c>
    </row>
    <row r="65" spans="1:31" x14ac:dyDescent="0.2">
      <c r="A65" s="101" t="s">
        <v>247</v>
      </c>
      <c r="B65" s="102" t="s">
        <v>64</v>
      </c>
      <c r="C65" s="103">
        <v>1</v>
      </c>
      <c r="D65" s="103" t="str">
        <f>+'VALORES CIF Y FOB'!AM65</f>
        <v>-</v>
      </c>
      <c r="E65" s="103" t="str">
        <f>+'VALORES CIF Y FOB'!AN65</f>
        <v>-</v>
      </c>
      <c r="F65" s="103">
        <v>1</v>
      </c>
      <c r="G65" s="103" t="str">
        <f>+'VALORES CIF Y FOB'!AQ65</f>
        <v>-</v>
      </c>
      <c r="H65" s="103" t="str">
        <f>+'VALORES CIF Y FOB'!AR65</f>
        <v>-</v>
      </c>
      <c r="I65" s="103"/>
      <c r="J65" s="101" t="s">
        <v>247</v>
      </c>
      <c r="K65" s="102" t="s">
        <v>64</v>
      </c>
      <c r="L65" s="103">
        <v>1</v>
      </c>
      <c r="M65" s="103" t="str">
        <f>+'VALORES CIF Y FOB'!AU65</f>
        <v>-</v>
      </c>
      <c r="N65" s="103" t="str">
        <f>+'VALORES CIF Y FOB'!AV65</f>
        <v>-</v>
      </c>
      <c r="O65" s="103">
        <v>1</v>
      </c>
      <c r="P65" s="103" t="str">
        <f>+'VALORES CIF Y FOB'!AY65</f>
        <v>-</v>
      </c>
      <c r="Q65" s="103" t="str">
        <f>+'VALORES CIF Y FOB'!AZ65</f>
        <v>-</v>
      </c>
      <c r="R65" s="103"/>
      <c r="S65" s="101" t="s">
        <v>247</v>
      </c>
      <c r="T65" s="102" t="s">
        <v>64</v>
      </c>
      <c r="U65" s="103">
        <v>1</v>
      </c>
      <c r="V65" s="103" t="str">
        <f>+'VALORES CIF Y FOB'!BC65</f>
        <v>-</v>
      </c>
      <c r="W65" s="103">
        <v>1</v>
      </c>
      <c r="X65" s="103" t="str">
        <f>+'VALORES CIF Y FOB'!BF65</f>
        <v>-</v>
      </c>
      <c r="Y65" s="103"/>
      <c r="Z65" s="101" t="s">
        <v>247</v>
      </c>
      <c r="AA65" s="102" t="s">
        <v>64</v>
      </c>
      <c r="AB65" s="103">
        <v>1</v>
      </c>
      <c r="AC65" s="103" t="str">
        <f>+'VALORES CIF Y FOB'!BI65</f>
        <v>-</v>
      </c>
      <c r="AD65" s="103">
        <v>1</v>
      </c>
      <c r="AE65" s="103" t="str">
        <f>+'VALORES CIF Y FOB'!BL65</f>
        <v>-</v>
      </c>
    </row>
    <row r="66" spans="1:31" x14ac:dyDescent="0.2">
      <c r="A66" s="101" t="s">
        <v>248</v>
      </c>
      <c r="B66" s="102" t="s">
        <v>65</v>
      </c>
      <c r="C66" s="103">
        <v>1</v>
      </c>
      <c r="D66" s="103" t="str">
        <f>+'VALORES CIF Y FOB'!AM66</f>
        <v>-</v>
      </c>
      <c r="E66" s="103" t="str">
        <f>+'VALORES CIF Y FOB'!AN66</f>
        <v>-</v>
      </c>
      <c r="F66" s="103">
        <v>1</v>
      </c>
      <c r="G66" s="103" t="str">
        <f>+'VALORES CIF Y FOB'!AQ66</f>
        <v>-</v>
      </c>
      <c r="H66" s="103" t="str">
        <f>+'VALORES CIF Y FOB'!AR66</f>
        <v>-</v>
      </c>
      <c r="I66" s="103"/>
      <c r="J66" s="101" t="s">
        <v>248</v>
      </c>
      <c r="K66" s="102" t="s">
        <v>65</v>
      </c>
      <c r="L66" s="103">
        <v>1</v>
      </c>
      <c r="M66" s="103">
        <f>+'VALORES CIF Y FOB'!AU66</f>
        <v>622.63200821857697</v>
      </c>
      <c r="N66" s="103">
        <f>+'VALORES CIF Y FOB'!AV66</f>
        <v>582.49931239493105</v>
      </c>
      <c r="O66" s="103">
        <v>1</v>
      </c>
      <c r="P66" s="103">
        <f>+'VALORES CIF Y FOB'!AY66</f>
        <v>713.11104859347336</v>
      </c>
      <c r="Q66" s="103">
        <f>+'VALORES CIF Y FOB'!AZ66</f>
        <v>678.81527509674527</v>
      </c>
      <c r="R66" s="103"/>
      <c r="S66" s="101" t="s">
        <v>248</v>
      </c>
      <c r="T66" s="102" t="s">
        <v>65</v>
      </c>
      <c r="U66" s="103">
        <v>1</v>
      </c>
      <c r="V66" s="103" t="str">
        <f>+'VALORES CIF Y FOB'!BC66</f>
        <v>-</v>
      </c>
      <c r="W66" s="103">
        <v>1</v>
      </c>
      <c r="X66" s="103" t="str">
        <f>+'VALORES CIF Y FOB'!BF66</f>
        <v>-</v>
      </c>
      <c r="Y66" s="103"/>
      <c r="Z66" s="101" t="s">
        <v>248</v>
      </c>
      <c r="AA66" s="102" t="s">
        <v>65</v>
      </c>
      <c r="AB66" s="103">
        <v>1</v>
      </c>
      <c r="AC66" s="103">
        <f>+'VALORES CIF Y FOB'!BI66</f>
        <v>621.39447744933102</v>
      </c>
      <c r="AD66" s="103">
        <v>1</v>
      </c>
      <c r="AE66" s="103">
        <f>+'VALORES CIF Y FOB'!BL66</f>
        <v>717.71044015114512</v>
      </c>
    </row>
    <row r="67" spans="1:31" x14ac:dyDescent="0.2">
      <c r="A67" s="101" t="s">
        <v>249</v>
      </c>
      <c r="B67" s="102" t="s">
        <v>66</v>
      </c>
      <c r="C67" s="103">
        <v>1</v>
      </c>
      <c r="D67" s="103">
        <f>+'VALORES CIF Y FOB'!AM67</f>
        <v>761.39579616595643</v>
      </c>
      <c r="E67" s="103">
        <f>+'VALORES CIF Y FOB'!AN67</f>
        <v>730.21493547099601</v>
      </c>
      <c r="F67" s="103">
        <v>1</v>
      </c>
      <c r="G67" s="103">
        <f>+'VALORES CIF Y FOB'!AQ67</f>
        <v>680.43950379266369</v>
      </c>
      <c r="H67" s="103">
        <f>+'VALORES CIF Y FOB'!AR67</f>
        <v>644.03604581439618</v>
      </c>
      <c r="I67" s="103"/>
      <c r="J67" s="101" t="s">
        <v>249</v>
      </c>
      <c r="K67" s="102" t="s">
        <v>66</v>
      </c>
      <c r="L67" s="103">
        <v>1</v>
      </c>
      <c r="M67" s="103">
        <f>+'VALORES CIF Y FOB'!AU67</f>
        <v>613.91210955541146</v>
      </c>
      <c r="N67" s="103">
        <f>+'VALORES CIF Y FOB'!AV67</f>
        <v>573.21688155873846</v>
      </c>
      <c r="O67" s="103">
        <v>1</v>
      </c>
      <c r="P67" s="103">
        <f>+'VALORES CIF Y FOB'!AY67</f>
        <v>694.8684019287042</v>
      </c>
      <c r="Q67" s="103">
        <f>+'VALORES CIF Y FOB'!AZ67</f>
        <v>659.3957712153383</v>
      </c>
      <c r="R67" s="103"/>
      <c r="S67" s="101" t="s">
        <v>249</v>
      </c>
      <c r="T67" s="102" t="s">
        <v>66</v>
      </c>
      <c r="U67" s="103">
        <v>1</v>
      </c>
      <c r="V67" s="103">
        <f>+'VALORES CIF Y FOB'!BC67</f>
        <v>769.11010052539598</v>
      </c>
      <c r="W67" s="103">
        <v>1</v>
      </c>
      <c r="X67" s="103">
        <f>+'VALORES CIF Y FOB'!BF67</f>
        <v>682.93121086879626</v>
      </c>
      <c r="Y67" s="103"/>
      <c r="Z67" s="101" t="s">
        <v>249</v>
      </c>
      <c r="AA67" s="102" t="s">
        <v>66</v>
      </c>
      <c r="AB67" s="103">
        <v>1</v>
      </c>
      <c r="AC67" s="103">
        <f>+'VALORES CIF Y FOB'!BI67</f>
        <v>612.11204661313843</v>
      </c>
      <c r="AD67" s="103">
        <v>1</v>
      </c>
      <c r="AE67" s="103">
        <f>+'VALORES CIF Y FOB'!BL67</f>
        <v>698.29093626973827</v>
      </c>
    </row>
    <row r="68" spans="1:31" x14ac:dyDescent="0.2">
      <c r="A68" s="101" t="s">
        <v>250</v>
      </c>
      <c r="B68" s="102" t="s">
        <v>67</v>
      </c>
      <c r="C68" s="103">
        <v>1</v>
      </c>
      <c r="D68" s="103">
        <f>+'VALORES CIF Y FOB'!AM68</f>
        <v>844.08057099341488</v>
      </c>
      <c r="E68" s="103">
        <f>+'VALORES CIF Y FOB'!AN68</f>
        <v>818.23381426647666</v>
      </c>
      <c r="F68" s="103">
        <v>1</v>
      </c>
      <c r="G68" s="103">
        <f>+'VALORES CIF Y FOB'!AQ68</f>
        <v>744.38873958689885</v>
      </c>
      <c r="H68" s="103">
        <f>+'VALORES CIF Y FOB'!AR68</f>
        <v>712.11073122270886</v>
      </c>
      <c r="I68" s="103"/>
      <c r="J68" s="101" t="s">
        <v>250</v>
      </c>
      <c r="K68" s="102" t="s">
        <v>67</v>
      </c>
      <c r="L68" s="103">
        <v>1</v>
      </c>
      <c r="M68" s="103" t="str">
        <f>+'VALORES CIF Y FOB'!AU68</f>
        <v>-</v>
      </c>
      <c r="N68" s="103" t="str">
        <f>+'VALORES CIF Y FOB'!AV68</f>
        <v>-</v>
      </c>
      <c r="O68" s="103">
        <v>1</v>
      </c>
      <c r="P68" s="103" t="str">
        <f>+'VALORES CIF Y FOB'!AY68</f>
        <v>-</v>
      </c>
      <c r="Q68" s="103" t="str">
        <f>+'VALORES CIF Y FOB'!AZ68</f>
        <v>-</v>
      </c>
      <c r="R68" s="103"/>
      <c r="S68" s="101" t="s">
        <v>250</v>
      </c>
      <c r="T68" s="102" t="s">
        <v>67</v>
      </c>
      <c r="U68" s="103">
        <v>1</v>
      </c>
      <c r="V68" s="103">
        <f>+'VALORES CIF Y FOB'!BC68</f>
        <v>857.12897932087662</v>
      </c>
      <c r="W68" s="103">
        <v>1</v>
      </c>
      <c r="X68" s="103">
        <f>+'VALORES CIF Y FOB'!BF68</f>
        <v>751.00589627710872</v>
      </c>
      <c r="Y68" s="103"/>
      <c r="Z68" s="101" t="s">
        <v>250</v>
      </c>
      <c r="AA68" s="102" t="s">
        <v>67</v>
      </c>
      <c r="AB68" s="103">
        <v>1</v>
      </c>
      <c r="AC68" s="103" t="str">
        <f>+'VALORES CIF Y FOB'!BI68</f>
        <v>-</v>
      </c>
      <c r="AD68" s="103">
        <v>1</v>
      </c>
      <c r="AE68" s="103" t="str">
        <f>+'VALORES CIF Y FOB'!BL68</f>
        <v>-</v>
      </c>
    </row>
    <row r="69" spans="1:31" x14ac:dyDescent="0.2">
      <c r="A69" s="101" t="s">
        <v>251</v>
      </c>
      <c r="B69" s="102" t="s">
        <v>68</v>
      </c>
      <c r="C69" s="103">
        <v>1</v>
      </c>
      <c r="D69" s="103">
        <f>+'VALORES CIF Y FOB'!AM69</f>
        <v>766.11436650910446</v>
      </c>
      <c r="E69" s="103">
        <f>+'VALORES CIF Y FOB'!AN69</f>
        <v>735.23790701549342</v>
      </c>
      <c r="F69" s="103">
        <v>1</v>
      </c>
      <c r="G69" s="103">
        <f>+'VALORES CIF Y FOB'!AQ69</f>
        <v>625.04796642450992</v>
      </c>
      <c r="H69" s="103">
        <f>+'VALORES CIF Y FOB'!AR69</f>
        <v>585.07112725379352</v>
      </c>
      <c r="I69" s="103"/>
      <c r="J69" s="101" t="s">
        <v>251</v>
      </c>
      <c r="K69" s="102" t="s">
        <v>68</v>
      </c>
      <c r="L69" s="103">
        <v>1</v>
      </c>
      <c r="M69" s="103">
        <f>+'VALORES CIF Y FOB'!AU69</f>
        <v>607.36026538648048</v>
      </c>
      <c r="N69" s="103">
        <f>+'VALORES CIF Y FOB'!AV69</f>
        <v>566.24236927403547</v>
      </c>
      <c r="O69" s="103">
        <v>1</v>
      </c>
      <c r="P69" s="103">
        <f>+'VALORES CIF Y FOB'!AY69</f>
        <v>748.42666547107501</v>
      </c>
      <c r="Q69" s="103">
        <f>+'VALORES CIF Y FOB'!AZ69</f>
        <v>716.40914903573537</v>
      </c>
      <c r="R69" s="103"/>
      <c r="S69" s="101" t="s">
        <v>251</v>
      </c>
      <c r="T69" s="102" t="s">
        <v>68</v>
      </c>
      <c r="U69" s="103">
        <v>1</v>
      </c>
      <c r="V69" s="103">
        <f>+'VALORES CIF Y FOB'!BC69</f>
        <v>774.13307206989327</v>
      </c>
      <c r="W69" s="103">
        <v>1</v>
      </c>
      <c r="X69" s="103">
        <f>+'VALORES CIF Y FOB'!BF69</f>
        <v>623.96629230819349</v>
      </c>
      <c r="Y69" s="103"/>
      <c r="Z69" s="101" t="s">
        <v>251</v>
      </c>
      <c r="AA69" s="102" t="s">
        <v>68</v>
      </c>
      <c r="AB69" s="103">
        <v>1</v>
      </c>
      <c r="AC69" s="103">
        <f>+'VALORES CIF Y FOB'!BI69</f>
        <v>605.13753432843544</v>
      </c>
      <c r="AD69" s="103">
        <v>1</v>
      </c>
      <c r="AE69" s="103">
        <f>+'VALORES CIF Y FOB'!BL69</f>
        <v>755.30431409013534</v>
      </c>
    </row>
    <row r="70" spans="1:31" x14ac:dyDescent="0.2">
      <c r="A70" s="101" t="s">
        <v>252</v>
      </c>
      <c r="B70" s="102" t="s">
        <v>69</v>
      </c>
      <c r="C70" s="103">
        <v>1</v>
      </c>
      <c r="D70" s="103">
        <f>+'VALORES CIF Y FOB'!AM70</f>
        <v>890.39016521443068</v>
      </c>
      <c r="E70" s="103">
        <f>+'VALORES CIF Y FOB'!AN70</f>
        <v>867.53090153935455</v>
      </c>
      <c r="F70" s="103">
        <v>1</v>
      </c>
      <c r="G70" s="103">
        <f>+'VALORES CIF Y FOB'!AQ70</f>
        <v>651.78806139493838</v>
      </c>
      <c r="H70" s="103">
        <f>+'VALORES CIF Y FOB'!AR70</f>
        <v>613.53626104768966</v>
      </c>
      <c r="I70" s="103"/>
      <c r="J70" s="101" t="s">
        <v>252</v>
      </c>
      <c r="K70" s="102" t="s">
        <v>69</v>
      </c>
      <c r="L70" s="103">
        <v>1</v>
      </c>
      <c r="M70" s="103" t="str">
        <f>+'VALORES CIF Y FOB'!AU70</f>
        <v>-</v>
      </c>
      <c r="N70" s="103" t="str">
        <f>+'VALORES CIF Y FOB'!AV70</f>
        <v>-</v>
      </c>
      <c r="O70" s="103">
        <v>1</v>
      </c>
      <c r="P70" s="103" t="str">
        <f>+'VALORES CIF Y FOB'!AY70</f>
        <v>-</v>
      </c>
      <c r="Q70" s="103" t="str">
        <f>+'VALORES CIF Y FOB'!AZ70</f>
        <v>-</v>
      </c>
      <c r="R70" s="103"/>
      <c r="S70" s="101" t="s">
        <v>252</v>
      </c>
      <c r="T70" s="102" t="s">
        <v>69</v>
      </c>
      <c r="U70" s="103">
        <v>1</v>
      </c>
      <c r="V70" s="103">
        <f>+'VALORES CIF Y FOB'!BC70</f>
        <v>906.42606659375463</v>
      </c>
      <c r="W70" s="103">
        <v>1</v>
      </c>
      <c r="X70" s="103">
        <f>+'VALORES CIF Y FOB'!BF70</f>
        <v>652.43142610208963</v>
      </c>
      <c r="Y70" s="103"/>
      <c r="Z70" s="101" t="s">
        <v>252</v>
      </c>
      <c r="AA70" s="102" t="s">
        <v>69</v>
      </c>
      <c r="AB70" s="103">
        <v>1</v>
      </c>
      <c r="AC70" s="103" t="str">
        <f>+'VALORES CIF Y FOB'!BI70</f>
        <v>-</v>
      </c>
      <c r="AD70" s="103">
        <v>1</v>
      </c>
      <c r="AE70" s="103" t="str">
        <f>+'VALORES CIF Y FOB'!BL70</f>
        <v>-</v>
      </c>
    </row>
    <row r="71" spans="1:31" x14ac:dyDescent="0.2">
      <c r="A71" s="101" t="s">
        <v>253</v>
      </c>
      <c r="B71" s="102" t="s">
        <v>70</v>
      </c>
      <c r="C71" s="103">
        <v>1</v>
      </c>
      <c r="D71" s="103">
        <f>+'VALORES CIF Y FOB'!AM71</f>
        <v>705.18183923462959</v>
      </c>
      <c r="E71" s="103">
        <f>+'VALORES CIF Y FOB'!AN71</f>
        <v>670.37454197560623</v>
      </c>
      <c r="F71" s="103">
        <v>1</v>
      </c>
      <c r="G71" s="103">
        <f>+'VALORES CIF Y FOB'!AQ71</f>
        <v>622.07693737023021</v>
      </c>
      <c r="H71" s="103">
        <f>+'VALORES CIF Y FOB'!AR71</f>
        <v>581.90843319346391</v>
      </c>
      <c r="I71" s="103"/>
      <c r="J71" s="101" t="s">
        <v>253</v>
      </c>
      <c r="K71" s="102" t="s">
        <v>70</v>
      </c>
      <c r="L71" s="103">
        <v>1</v>
      </c>
      <c r="M71" s="103" t="str">
        <f>+'VALORES CIF Y FOB'!AU71</f>
        <v>-</v>
      </c>
      <c r="N71" s="103" t="str">
        <f>+'VALORES CIF Y FOB'!AV71</f>
        <v>-</v>
      </c>
      <c r="O71" s="103">
        <v>1</v>
      </c>
      <c r="P71" s="103" t="str">
        <f>+'VALORES CIF Y FOB'!AY71</f>
        <v>-</v>
      </c>
      <c r="Q71" s="103" t="str">
        <f>+'VALORES CIF Y FOB'!AZ71</f>
        <v>-</v>
      </c>
      <c r="R71" s="103"/>
      <c r="S71" s="101" t="s">
        <v>253</v>
      </c>
      <c r="T71" s="102" t="s">
        <v>70</v>
      </c>
      <c r="U71" s="103">
        <v>1</v>
      </c>
      <c r="V71" s="103">
        <f>+'VALORES CIF Y FOB'!BC71</f>
        <v>709.26970703000609</v>
      </c>
      <c r="W71" s="103">
        <v>1</v>
      </c>
      <c r="X71" s="103">
        <f>+'VALORES CIF Y FOB'!BF71</f>
        <v>620.80359824786387</v>
      </c>
      <c r="Y71" s="103"/>
      <c r="Z71" s="101" t="s">
        <v>253</v>
      </c>
      <c r="AA71" s="102" t="s">
        <v>70</v>
      </c>
      <c r="AB71" s="103">
        <v>1</v>
      </c>
      <c r="AC71" s="103" t="str">
        <f>+'VALORES CIF Y FOB'!BI71</f>
        <v>-</v>
      </c>
      <c r="AD71" s="103">
        <v>1</v>
      </c>
      <c r="AE71" s="103" t="str">
        <f>+'VALORES CIF Y FOB'!BL71</f>
        <v>-</v>
      </c>
    </row>
    <row r="72" spans="1:31" x14ac:dyDescent="0.2">
      <c r="A72" s="101" t="s">
        <v>254</v>
      </c>
      <c r="B72" s="102" t="s">
        <v>71</v>
      </c>
      <c r="C72" s="103">
        <v>1</v>
      </c>
      <c r="D72" s="103">
        <f>+'VALORES CIF Y FOB'!AM72</f>
        <v>960.30084235422487</v>
      </c>
      <c r="E72" s="103">
        <f>+'VALORES CIF Y FOB'!AN72</f>
        <v>941.95160874353064</v>
      </c>
      <c r="F72" s="103">
        <v>1</v>
      </c>
      <c r="G72" s="103">
        <f>+'VALORES CIF Y FOB'!AQ72</f>
        <v>854.77090644850455</v>
      </c>
      <c r="H72" s="103">
        <f>+'VALORES CIF Y FOB'!AR72</f>
        <v>829.61379737301684</v>
      </c>
      <c r="I72" s="103"/>
      <c r="J72" s="101" t="s">
        <v>254</v>
      </c>
      <c r="K72" s="102" t="s">
        <v>71</v>
      </c>
      <c r="L72" s="103">
        <v>1</v>
      </c>
      <c r="M72" s="103" t="str">
        <f>+'VALORES CIF Y FOB'!AU72</f>
        <v>-</v>
      </c>
      <c r="N72" s="103" t="str">
        <f>+'VALORES CIF Y FOB'!AV72</f>
        <v>-</v>
      </c>
      <c r="O72" s="103">
        <v>1</v>
      </c>
      <c r="P72" s="103" t="str">
        <f>+'VALORES CIF Y FOB'!AY72</f>
        <v>-</v>
      </c>
      <c r="Q72" s="103" t="str">
        <f>+'VALORES CIF Y FOB'!AZ72</f>
        <v>-</v>
      </c>
      <c r="R72" s="103"/>
      <c r="S72" s="101" t="s">
        <v>254</v>
      </c>
      <c r="T72" s="102" t="s">
        <v>71</v>
      </c>
      <c r="U72" s="103">
        <v>1</v>
      </c>
      <c r="V72" s="103">
        <f>+'VALORES CIF Y FOB'!BC72</f>
        <v>980.84677379793072</v>
      </c>
      <c r="W72" s="103">
        <v>1</v>
      </c>
      <c r="X72" s="103">
        <f>+'VALORES CIF Y FOB'!BF72</f>
        <v>868.5089624274168</v>
      </c>
      <c r="Y72" s="103"/>
      <c r="Z72" s="101" t="s">
        <v>254</v>
      </c>
      <c r="AA72" s="102" t="s">
        <v>71</v>
      </c>
      <c r="AB72" s="103">
        <v>1</v>
      </c>
      <c r="AC72" s="103" t="str">
        <f>+'VALORES CIF Y FOB'!BI72</f>
        <v>-</v>
      </c>
      <c r="AD72" s="103">
        <v>1</v>
      </c>
      <c r="AE72" s="103" t="str">
        <f>+'VALORES CIF Y FOB'!BL72</f>
        <v>-</v>
      </c>
    </row>
    <row r="73" spans="1:31" x14ac:dyDescent="0.2">
      <c r="A73" s="101" t="s">
        <v>255</v>
      </c>
      <c r="B73" s="102" t="s">
        <v>72</v>
      </c>
      <c r="C73" s="103">
        <v>1</v>
      </c>
      <c r="D73" s="103">
        <f>+'VALORES CIF Y FOB'!AM73</f>
        <v>789.26596737324462</v>
      </c>
      <c r="E73" s="103">
        <f>+'VALORES CIF Y FOB'!AN73</f>
        <v>759.88304821149234</v>
      </c>
      <c r="F73" s="103">
        <v>1</v>
      </c>
      <c r="G73" s="103">
        <f>+'VALORES CIF Y FOB'!AQ73</f>
        <v>773.79449062498986</v>
      </c>
      <c r="H73" s="103">
        <f>+'VALORES CIF Y FOB'!AR73</f>
        <v>743.41348607585837</v>
      </c>
      <c r="I73" s="103"/>
      <c r="J73" s="101" t="s">
        <v>255</v>
      </c>
      <c r="K73" s="102" t="s">
        <v>72</v>
      </c>
      <c r="L73" s="103">
        <v>1</v>
      </c>
      <c r="M73" s="103" t="str">
        <f>+'VALORES CIF Y FOB'!AU73</f>
        <v>-</v>
      </c>
      <c r="N73" s="103" t="str">
        <f>+'VALORES CIF Y FOB'!AV73</f>
        <v>-</v>
      </c>
      <c r="O73" s="103">
        <v>1</v>
      </c>
      <c r="P73" s="103" t="str">
        <f>+'VALORES CIF Y FOB'!AY73</f>
        <v>-</v>
      </c>
      <c r="Q73" s="103" t="str">
        <f>+'VALORES CIF Y FOB'!AZ73</f>
        <v>-</v>
      </c>
      <c r="R73" s="103"/>
      <c r="S73" s="101" t="s">
        <v>255</v>
      </c>
      <c r="T73" s="102" t="s">
        <v>72</v>
      </c>
      <c r="U73" s="103">
        <v>1</v>
      </c>
      <c r="V73" s="103">
        <f>+'VALORES CIF Y FOB'!BC73</f>
        <v>798.77821326589242</v>
      </c>
      <c r="W73" s="103">
        <v>1</v>
      </c>
      <c r="X73" s="103">
        <f>+'VALORES CIF Y FOB'!BF73</f>
        <v>782.30865113025834</v>
      </c>
      <c r="Y73" s="103"/>
      <c r="Z73" s="101" t="s">
        <v>255</v>
      </c>
      <c r="AA73" s="102" t="s">
        <v>72</v>
      </c>
      <c r="AB73" s="103">
        <v>1</v>
      </c>
      <c r="AC73" s="103" t="str">
        <f>+'VALORES CIF Y FOB'!BI73</f>
        <v>-</v>
      </c>
      <c r="AD73" s="103">
        <v>1</v>
      </c>
      <c r="AE73" s="103" t="str">
        <f>+'VALORES CIF Y FOB'!BL73</f>
        <v>-</v>
      </c>
    </row>
    <row r="74" spans="1:31" x14ac:dyDescent="0.2">
      <c r="A74" s="101" t="s">
        <v>256</v>
      </c>
      <c r="B74" s="102" t="s">
        <v>73</v>
      </c>
      <c r="C74" s="103">
        <v>1</v>
      </c>
      <c r="D74" s="103">
        <f>+'VALORES CIF Y FOB'!AM74</f>
        <v>1036.2000881936306</v>
      </c>
      <c r="E74" s="103">
        <f>+'VALORES CIF Y FOB'!AN74</f>
        <v>1022.7472151190409</v>
      </c>
      <c r="F74" s="103">
        <v>1</v>
      </c>
      <c r="G74" s="103">
        <f>+'VALORES CIF Y FOB'!AQ74</f>
        <v>833.58869512882518</v>
      </c>
      <c r="H74" s="103">
        <f>+'VALORES CIF Y FOB'!AR74</f>
        <v>807.06509364058616</v>
      </c>
      <c r="I74" s="103"/>
      <c r="J74" s="101" t="s">
        <v>256</v>
      </c>
      <c r="K74" s="102" t="s">
        <v>73</v>
      </c>
      <c r="L74" s="103">
        <v>1</v>
      </c>
      <c r="M74" s="103" t="str">
        <f>+'VALORES CIF Y FOB'!AU74</f>
        <v>-</v>
      </c>
      <c r="N74" s="103" t="str">
        <f>+'VALORES CIF Y FOB'!AV74</f>
        <v>-</v>
      </c>
      <c r="O74" s="103">
        <v>1</v>
      </c>
      <c r="P74" s="103" t="str">
        <f>+'VALORES CIF Y FOB'!AY74</f>
        <v>-</v>
      </c>
      <c r="Q74" s="103" t="str">
        <f>+'VALORES CIF Y FOB'!AZ74</f>
        <v>-</v>
      </c>
      <c r="R74" s="103"/>
      <c r="S74" s="101" t="s">
        <v>256</v>
      </c>
      <c r="T74" s="102" t="s">
        <v>73</v>
      </c>
      <c r="U74" s="103">
        <v>1</v>
      </c>
      <c r="V74" s="103">
        <f>+'VALORES CIF Y FOB'!BC74</f>
        <v>1061.6423801734409</v>
      </c>
      <c r="W74" s="103">
        <v>1</v>
      </c>
      <c r="X74" s="103">
        <f>+'VALORES CIF Y FOB'!BF74</f>
        <v>845.96025869498601</v>
      </c>
      <c r="Y74" s="103"/>
      <c r="Z74" s="101" t="s">
        <v>256</v>
      </c>
      <c r="AA74" s="102" t="s">
        <v>73</v>
      </c>
      <c r="AB74" s="103">
        <v>1</v>
      </c>
      <c r="AC74" s="103" t="str">
        <f>+'VALORES CIF Y FOB'!BI74</f>
        <v>-</v>
      </c>
      <c r="AD74" s="103">
        <v>1</v>
      </c>
      <c r="AE74" s="103" t="str">
        <f>+'VALORES CIF Y FOB'!BL74</f>
        <v>-</v>
      </c>
    </row>
    <row r="75" spans="1:31" x14ac:dyDescent="0.2">
      <c r="A75" s="101" t="s">
        <v>257</v>
      </c>
      <c r="B75" s="102" t="s">
        <v>74</v>
      </c>
      <c r="C75" s="103">
        <v>1</v>
      </c>
      <c r="D75" s="103">
        <f>+'VALORES CIF Y FOB'!AM75</f>
        <v>850.5816176076388</v>
      </c>
      <c r="E75" s="103">
        <f>+'VALORES CIF Y FOB'!AN75</f>
        <v>825.15425197916556</v>
      </c>
      <c r="F75" s="103">
        <v>1</v>
      </c>
      <c r="G75" s="103">
        <f>+'VALORES CIF Y FOB'!AQ75</f>
        <v>781.73012378552562</v>
      </c>
      <c r="H75" s="103">
        <f>+'VALORES CIF Y FOB'!AR75</f>
        <v>751.86105740661606</v>
      </c>
      <c r="I75" s="103"/>
      <c r="J75" s="101" t="s">
        <v>257</v>
      </c>
      <c r="K75" s="102" t="s">
        <v>74</v>
      </c>
      <c r="L75" s="103">
        <v>1</v>
      </c>
      <c r="M75" s="103" t="str">
        <f>+'VALORES CIF Y FOB'!AU75</f>
        <v>-</v>
      </c>
      <c r="N75" s="103" t="str">
        <f>+'VALORES CIF Y FOB'!AV75</f>
        <v>-</v>
      </c>
      <c r="O75" s="103">
        <v>1</v>
      </c>
      <c r="P75" s="103" t="str">
        <f>+'VALORES CIF Y FOB'!AY75</f>
        <v>-</v>
      </c>
      <c r="Q75" s="103" t="str">
        <f>+'VALORES CIF Y FOB'!AZ75</f>
        <v>-</v>
      </c>
      <c r="R75" s="103"/>
      <c r="S75" s="101" t="s">
        <v>257</v>
      </c>
      <c r="T75" s="102" t="s">
        <v>74</v>
      </c>
      <c r="U75" s="103">
        <v>1</v>
      </c>
      <c r="V75" s="103">
        <f>+'VALORES CIF Y FOB'!BC75</f>
        <v>864.04941703356553</v>
      </c>
      <c r="W75" s="103">
        <v>1</v>
      </c>
      <c r="X75" s="103">
        <f>+'VALORES CIF Y FOB'!BF75</f>
        <v>790.75622246101602</v>
      </c>
      <c r="Y75" s="103"/>
      <c r="Z75" s="101" t="s">
        <v>257</v>
      </c>
      <c r="AA75" s="102" t="s">
        <v>74</v>
      </c>
      <c r="AB75" s="103">
        <v>1</v>
      </c>
      <c r="AC75" s="103" t="str">
        <f>+'VALORES CIF Y FOB'!BI75</f>
        <v>-</v>
      </c>
      <c r="AD75" s="103">
        <v>1</v>
      </c>
      <c r="AE75" s="103" t="str">
        <f>+'VALORES CIF Y FOB'!BL75</f>
        <v>-</v>
      </c>
    </row>
    <row r="76" spans="1:31" x14ac:dyDescent="0.2">
      <c r="A76" s="101" t="s">
        <v>258</v>
      </c>
      <c r="B76" s="102" t="s">
        <v>75</v>
      </c>
      <c r="C76" s="103">
        <v>1</v>
      </c>
      <c r="D76" s="103">
        <f>+'VALORES CIF Y FOB'!AM76</f>
        <v>729.0285033644318</v>
      </c>
      <c r="E76" s="103">
        <f>+'VALORES CIF Y FOB'!AN76</f>
        <v>695.75958588601861</v>
      </c>
      <c r="F76" s="103">
        <v>1</v>
      </c>
      <c r="G76" s="103">
        <f>+'VALORES CIF Y FOB'!AQ76</f>
        <v>645.84586641704152</v>
      </c>
      <c r="H76" s="103">
        <f>+'VALORES CIF Y FOB'!AR76</f>
        <v>607.21072722807139</v>
      </c>
      <c r="I76" s="103"/>
      <c r="J76" s="101" t="s">
        <v>258</v>
      </c>
      <c r="K76" s="102" t="s">
        <v>75</v>
      </c>
      <c r="L76" s="103">
        <v>1</v>
      </c>
      <c r="M76" s="103" t="str">
        <f>+'VALORES CIF Y FOB'!AU76</f>
        <v>-</v>
      </c>
      <c r="N76" s="103" t="str">
        <f>+'VALORES CIF Y FOB'!AV76</f>
        <v>-</v>
      </c>
      <c r="O76" s="103">
        <v>1</v>
      </c>
      <c r="P76" s="103" t="str">
        <f>+'VALORES CIF Y FOB'!AY76</f>
        <v>-</v>
      </c>
      <c r="Q76" s="103" t="str">
        <f>+'VALORES CIF Y FOB'!AZ76</f>
        <v>-</v>
      </c>
      <c r="R76" s="103"/>
      <c r="S76" s="101" t="s">
        <v>258</v>
      </c>
      <c r="T76" s="102" t="s">
        <v>75</v>
      </c>
      <c r="U76" s="103">
        <v>1</v>
      </c>
      <c r="V76" s="103">
        <f>+'VALORES CIF Y FOB'!BC76</f>
        <v>734.65475094041858</v>
      </c>
      <c r="W76" s="103">
        <v>1</v>
      </c>
      <c r="X76" s="103">
        <f>+'VALORES CIF Y FOB'!BF76</f>
        <v>646.10589228247125</v>
      </c>
      <c r="Y76" s="103"/>
      <c r="Z76" s="101" t="s">
        <v>258</v>
      </c>
      <c r="AA76" s="102" t="s">
        <v>75</v>
      </c>
      <c r="AB76" s="103">
        <v>1</v>
      </c>
      <c r="AC76" s="103" t="str">
        <f>+'VALORES CIF Y FOB'!BI76</f>
        <v>-</v>
      </c>
      <c r="AD76" s="103">
        <v>1</v>
      </c>
      <c r="AE76" s="103" t="str">
        <f>+'VALORES CIF Y FOB'!BL76</f>
        <v>-</v>
      </c>
    </row>
    <row r="77" spans="1:31" x14ac:dyDescent="0.2">
      <c r="A77" s="101" t="s">
        <v>259</v>
      </c>
      <c r="B77" s="102" t="s">
        <v>76</v>
      </c>
      <c r="C77" s="103">
        <v>1</v>
      </c>
      <c r="D77" s="103">
        <f>+'VALORES CIF Y FOB'!AM77</f>
        <v>871.28817083815863</v>
      </c>
      <c r="E77" s="103">
        <f>+'VALORES CIF Y FOB'!AN77</f>
        <v>847.19661229123653</v>
      </c>
      <c r="F77" s="103">
        <v>1</v>
      </c>
      <c r="G77" s="103">
        <f>+'VALORES CIF Y FOB'!AQ77</f>
        <v>848.3449220905112</v>
      </c>
      <c r="H77" s="103">
        <f>+'VALORES CIF Y FOB'!AR77</f>
        <v>822.77326428179003</v>
      </c>
      <c r="I77" s="103"/>
      <c r="J77" s="101" t="s">
        <v>259</v>
      </c>
      <c r="K77" s="102" t="s">
        <v>76</v>
      </c>
      <c r="L77" s="103">
        <v>1</v>
      </c>
      <c r="M77" s="103" t="str">
        <f>+'VALORES CIF Y FOB'!AU77</f>
        <v>-</v>
      </c>
      <c r="N77" s="103" t="str">
        <f>+'VALORES CIF Y FOB'!AV77</f>
        <v>-</v>
      </c>
      <c r="O77" s="103">
        <v>1</v>
      </c>
      <c r="P77" s="103" t="str">
        <f>+'VALORES CIF Y FOB'!AY77</f>
        <v>-</v>
      </c>
      <c r="Q77" s="103" t="str">
        <f>+'VALORES CIF Y FOB'!AZ77</f>
        <v>-</v>
      </c>
      <c r="R77" s="103"/>
      <c r="S77" s="101" t="s">
        <v>259</v>
      </c>
      <c r="T77" s="102" t="s">
        <v>76</v>
      </c>
      <c r="U77" s="103">
        <v>1</v>
      </c>
      <c r="V77" s="103">
        <f>+'VALORES CIF Y FOB'!BC77</f>
        <v>886.0917773456365</v>
      </c>
      <c r="W77" s="103">
        <v>1</v>
      </c>
      <c r="X77" s="103">
        <f>+'VALORES CIF Y FOB'!BF77</f>
        <v>861.66842933619</v>
      </c>
      <c r="Y77" s="103"/>
      <c r="Z77" s="101" t="s">
        <v>259</v>
      </c>
      <c r="AA77" s="102" t="s">
        <v>76</v>
      </c>
      <c r="AB77" s="103">
        <v>1</v>
      </c>
      <c r="AC77" s="103" t="str">
        <f>+'VALORES CIF Y FOB'!BI77</f>
        <v>-</v>
      </c>
      <c r="AD77" s="103">
        <v>1</v>
      </c>
      <c r="AE77" s="103" t="str">
        <f>+'VALORES CIF Y FOB'!BL77</f>
        <v>-</v>
      </c>
    </row>
    <row r="78" spans="1:31" x14ac:dyDescent="0.2">
      <c r="A78" s="101" t="s">
        <v>260</v>
      </c>
      <c r="B78" s="102" t="s">
        <v>77</v>
      </c>
      <c r="C78" s="103">
        <v>1</v>
      </c>
      <c r="D78" s="103">
        <f>+'VALORES CIF Y FOB'!AM78</f>
        <v>728.69893507455367</v>
      </c>
      <c r="E78" s="103">
        <f>+'VALORES CIF Y FOB'!AN78</f>
        <v>695.40875671073024</v>
      </c>
      <c r="F78" s="103">
        <v>1</v>
      </c>
      <c r="G78" s="103">
        <f>+'VALORES CIF Y FOB'!AQ78</f>
        <v>641.09541697005398</v>
      </c>
      <c r="H78" s="103">
        <f>+'VALORES CIF Y FOB'!AR78</f>
        <v>602.15382001666535</v>
      </c>
      <c r="I78" s="103"/>
      <c r="J78" s="101" t="s">
        <v>260</v>
      </c>
      <c r="K78" s="102" t="s">
        <v>77</v>
      </c>
      <c r="L78" s="103">
        <v>1</v>
      </c>
      <c r="M78" s="103" t="str">
        <f>+'VALORES CIF Y FOB'!AU78</f>
        <v>-</v>
      </c>
      <c r="N78" s="103" t="str">
        <f>+'VALORES CIF Y FOB'!AV78</f>
        <v>-</v>
      </c>
      <c r="O78" s="103">
        <v>1</v>
      </c>
      <c r="P78" s="103" t="str">
        <f>+'VALORES CIF Y FOB'!AY78</f>
        <v>-</v>
      </c>
      <c r="Q78" s="103" t="str">
        <f>+'VALORES CIF Y FOB'!AZ78</f>
        <v>-</v>
      </c>
      <c r="R78" s="103"/>
      <c r="S78" s="101" t="s">
        <v>260</v>
      </c>
      <c r="T78" s="102" t="s">
        <v>77</v>
      </c>
      <c r="U78" s="103">
        <v>1</v>
      </c>
      <c r="V78" s="103">
        <f>+'VALORES CIF Y FOB'!BC78</f>
        <v>734.30392176513021</v>
      </c>
      <c r="W78" s="103">
        <v>1</v>
      </c>
      <c r="X78" s="103">
        <f>+'VALORES CIF Y FOB'!BF78</f>
        <v>641.04898507106532</v>
      </c>
      <c r="Y78" s="103"/>
      <c r="Z78" s="101" t="s">
        <v>260</v>
      </c>
      <c r="AA78" s="102" t="s">
        <v>77</v>
      </c>
      <c r="AB78" s="103">
        <v>1</v>
      </c>
      <c r="AC78" s="103" t="str">
        <f>+'VALORES CIF Y FOB'!BI78</f>
        <v>-</v>
      </c>
      <c r="AD78" s="103">
        <v>1</v>
      </c>
      <c r="AE78" s="103" t="str">
        <f>+'VALORES CIF Y FOB'!BL78</f>
        <v>-</v>
      </c>
    </row>
    <row r="79" spans="1:31" x14ac:dyDescent="0.2">
      <c r="A79" s="101" t="s">
        <v>261</v>
      </c>
      <c r="B79" s="102" t="s">
        <v>78</v>
      </c>
      <c r="C79" s="103">
        <v>1</v>
      </c>
      <c r="D79" s="103">
        <f>+'VALORES CIF Y FOB'!AM79</f>
        <v>722.24628639436332</v>
      </c>
      <c r="E79" s="103">
        <f>+'VALORES CIF Y FOB'!AN79</f>
        <v>688.53983914668459</v>
      </c>
      <c r="F79" s="103">
        <v>1</v>
      </c>
      <c r="G79" s="103">
        <f>+'VALORES CIF Y FOB'!AQ79</f>
        <v>657.60145202470028</v>
      </c>
      <c r="H79" s="103">
        <f>+'VALORES CIF Y FOB'!AR79</f>
        <v>619.72468118065319</v>
      </c>
      <c r="I79" s="103"/>
      <c r="J79" s="101" t="s">
        <v>261</v>
      </c>
      <c r="K79" s="102" t="s">
        <v>78</v>
      </c>
      <c r="L79" s="103">
        <v>1</v>
      </c>
      <c r="M79" s="103" t="str">
        <f>+'VALORES CIF Y FOB'!AU79</f>
        <v>-</v>
      </c>
      <c r="N79" s="103" t="str">
        <f>+'VALORES CIF Y FOB'!AV79</f>
        <v>-</v>
      </c>
      <c r="O79" s="103">
        <v>1</v>
      </c>
      <c r="P79" s="103" t="str">
        <f>+'VALORES CIF Y FOB'!AY79</f>
        <v>-</v>
      </c>
      <c r="Q79" s="103" t="str">
        <f>+'VALORES CIF Y FOB'!AZ79</f>
        <v>-</v>
      </c>
      <c r="R79" s="103"/>
      <c r="S79" s="101" t="s">
        <v>261</v>
      </c>
      <c r="T79" s="102" t="s">
        <v>78</v>
      </c>
      <c r="U79" s="103">
        <v>1</v>
      </c>
      <c r="V79" s="103">
        <f>+'VALORES CIF Y FOB'!BC79</f>
        <v>727.43500420108467</v>
      </c>
      <c r="W79" s="103">
        <v>1</v>
      </c>
      <c r="X79" s="103">
        <f>+'VALORES CIF Y FOB'!BF79</f>
        <v>658.61984623505316</v>
      </c>
      <c r="Y79" s="103"/>
      <c r="Z79" s="101" t="s">
        <v>261</v>
      </c>
      <c r="AA79" s="102" t="s">
        <v>78</v>
      </c>
      <c r="AB79" s="103">
        <v>1</v>
      </c>
      <c r="AC79" s="103" t="str">
        <f>+'VALORES CIF Y FOB'!BI79</f>
        <v>-</v>
      </c>
      <c r="AD79" s="103">
        <v>1</v>
      </c>
      <c r="AE79" s="103" t="str">
        <f>+'VALORES CIF Y FOB'!BL79</f>
        <v>-</v>
      </c>
    </row>
    <row r="80" spans="1:31" x14ac:dyDescent="0.2">
      <c r="A80" s="101" t="s">
        <v>262</v>
      </c>
      <c r="B80" s="102" t="s">
        <v>79</v>
      </c>
      <c r="C80" s="103">
        <v>1</v>
      </c>
      <c r="D80" s="103">
        <f>+'VALORES CIF Y FOB'!AM80</f>
        <v>641.81516505439993</v>
      </c>
      <c r="E80" s="103">
        <f>+'VALORES CIF Y FOB'!AN80</f>
        <v>602.91999999999996</v>
      </c>
      <c r="F80" s="103">
        <v>1</v>
      </c>
      <c r="G80" s="103">
        <f>+'VALORES CIF Y FOB'!AQ80</f>
        <v>641.81516505439993</v>
      </c>
      <c r="H80" s="103">
        <f>+'VALORES CIF Y FOB'!AR80</f>
        <v>602.91999999999996</v>
      </c>
      <c r="I80" s="103"/>
      <c r="J80" s="101" t="s">
        <v>262</v>
      </c>
      <c r="K80" s="102" t="s">
        <v>79</v>
      </c>
      <c r="L80" s="103">
        <v>1</v>
      </c>
      <c r="M80" s="103" t="str">
        <f>+'VALORES CIF Y FOB'!AU80</f>
        <v>-</v>
      </c>
      <c r="N80" s="103" t="str">
        <f>+'VALORES CIF Y FOB'!AV80</f>
        <v>-</v>
      </c>
      <c r="O80" s="103">
        <v>1</v>
      </c>
      <c r="P80" s="103" t="str">
        <f>+'VALORES CIF Y FOB'!AY80</f>
        <v>-</v>
      </c>
      <c r="Q80" s="103" t="str">
        <f>+'VALORES CIF Y FOB'!AZ80</f>
        <v>-</v>
      </c>
      <c r="R80" s="103"/>
      <c r="S80" s="101" t="s">
        <v>262</v>
      </c>
      <c r="T80" s="102" t="s">
        <v>79</v>
      </c>
      <c r="U80" s="103">
        <v>1</v>
      </c>
      <c r="V80" s="103">
        <f>+'VALORES CIF Y FOB'!BC80</f>
        <v>641.81516505439993</v>
      </c>
      <c r="W80" s="103">
        <v>1</v>
      </c>
      <c r="X80" s="103">
        <f>+'VALORES CIF Y FOB'!BF80</f>
        <v>641.81516505439993</v>
      </c>
      <c r="Y80" s="103"/>
      <c r="Z80" s="101" t="s">
        <v>262</v>
      </c>
      <c r="AA80" s="102" t="s">
        <v>79</v>
      </c>
      <c r="AB80" s="103">
        <v>1</v>
      </c>
      <c r="AC80" s="103" t="str">
        <f>+'VALORES CIF Y FOB'!BI80</f>
        <v>-</v>
      </c>
      <c r="AD80" s="103">
        <v>1</v>
      </c>
      <c r="AE80" s="103" t="str">
        <f>+'VALORES CIF Y FOB'!BL80</f>
        <v>-</v>
      </c>
    </row>
    <row r="81" spans="1:31" x14ac:dyDescent="0.2">
      <c r="A81" s="101" t="s">
        <v>263</v>
      </c>
      <c r="B81" s="102" t="s">
        <v>80</v>
      </c>
      <c r="C81" s="103">
        <v>1</v>
      </c>
      <c r="D81" s="103">
        <f>+'VALORES CIF Y FOB'!AM81</f>
        <v>1011.1244681847026</v>
      </c>
      <c r="E81" s="103">
        <f>+'VALORES CIF Y FOB'!AN81</f>
        <v>996.05393376351856</v>
      </c>
      <c r="F81" s="103">
        <v>1</v>
      </c>
      <c r="G81" s="103">
        <f>+'VALORES CIF Y FOB'!AQ81</f>
        <v>1011.1244681847026</v>
      </c>
      <c r="H81" s="103">
        <f>+'VALORES CIF Y FOB'!AR81</f>
        <v>996.05393376351856</v>
      </c>
      <c r="I81" s="103"/>
      <c r="J81" s="101" t="s">
        <v>263</v>
      </c>
      <c r="K81" s="102" t="s">
        <v>80</v>
      </c>
      <c r="L81" s="103">
        <v>1</v>
      </c>
      <c r="M81" s="103" t="str">
        <f>+'VALORES CIF Y FOB'!AU81</f>
        <v>-</v>
      </c>
      <c r="N81" s="103" t="str">
        <f>+'VALORES CIF Y FOB'!AV81</f>
        <v>-</v>
      </c>
      <c r="O81" s="103">
        <v>1</v>
      </c>
      <c r="P81" s="103" t="str">
        <f>+'VALORES CIF Y FOB'!AY81</f>
        <v>-</v>
      </c>
      <c r="Q81" s="103" t="str">
        <f>+'VALORES CIF Y FOB'!AZ81</f>
        <v>-</v>
      </c>
      <c r="R81" s="103"/>
      <c r="S81" s="101" t="s">
        <v>263</v>
      </c>
      <c r="T81" s="102" t="s">
        <v>80</v>
      </c>
      <c r="U81" s="103">
        <v>1</v>
      </c>
      <c r="V81" s="103">
        <f>+'VALORES CIF Y FOB'!BC81</f>
        <v>1034.9490988179184</v>
      </c>
      <c r="W81" s="103">
        <v>1</v>
      </c>
      <c r="X81" s="103">
        <f>+'VALORES CIF Y FOB'!BF81</f>
        <v>1034.9490988179184</v>
      </c>
      <c r="Y81" s="103"/>
      <c r="Z81" s="101" t="s">
        <v>263</v>
      </c>
      <c r="AA81" s="102" t="s">
        <v>80</v>
      </c>
      <c r="AB81" s="103">
        <v>1</v>
      </c>
      <c r="AC81" s="103" t="str">
        <f>+'VALORES CIF Y FOB'!BI81</f>
        <v>-</v>
      </c>
      <c r="AD81" s="103">
        <v>1</v>
      </c>
      <c r="AE81" s="103" t="str">
        <f>+'VALORES CIF Y FOB'!BL81</f>
        <v>-</v>
      </c>
    </row>
    <row r="82" spans="1:31" x14ac:dyDescent="0.2">
      <c r="A82" s="101" t="s">
        <v>264</v>
      </c>
      <c r="B82" s="102" t="s">
        <v>81</v>
      </c>
      <c r="C82" s="103">
        <v>1</v>
      </c>
      <c r="D82" s="103">
        <f>+'VALORES CIF Y FOB'!AM82</f>
        <v>690.24609334014133</v>
      </c>
      <c r="E82" s="103">
        <f>+'VALORES CIF Y FOB'!AN82</f>
        <v>654.47527139827992</v>
      </c>
      <c r="F82" s="103">
        <v>1</v>
      </c>
      <c r="G82" s="103">
        <f>+'VALORES CIF Y FOB'!AQ82</f>
        <v>654.21316078316636</v>
      </c>
      <c r="H82" s="103">
        <f>+'VALORES CIF Y FOB'!AR82</f>
        <v>616.1178067985835</v>
      </c>
      <c r="I82" s="103"/>
      <c r="J82" s="101" t="s">
        <v>264</v>
      </c>
      <c r="K82" s="102" t="s">
        <v>81</v>
      </c>
      <c r="L82" s="103">
        <v>1</v>
      </c>
      <c r="M82" s="103" t="str">
        <f>+'VALORES CIF Y FOB'!AU82</f>
        <v>-</v>
      </c>
      <c r="N82" s="103" t="str">
        <f>+'VALORES CIF Y FOB'!AV82</f>
        <v>-</v>
      </c>
      <c r="O82" s="103">
        <v>1</v>
      </c>
      <c r="P82" s="103" t="str">
        <f>+'VALORES CIF Y FOB'!AY82</f>
        <v>-</v>
      </c>
      <c r="Q82" s="103" t="str">
        <f>+'VALORES CIF Y FOB'!AZ82</f>
        <v>-</v>
      </c>
      <c r="R82" s="103"/>
      <c r="S82" s="101" t="s">
        <v>264</v>
      </c>
      <c r="T82" s="102" t="s">
        <v>81</v>
      </c>
      <c r="U82" s="103">
        <v>1</v>
      </c>
      <c r="V82" s="103">
        <f>+'VALORES CIF Y FOB'!BC82</f>
        <v>693.37043645267988</v>
      </c>
      <c r="W82" s="103">
        <v>1</v>
      </c>
      <c r="X82" s="103">
        <f>+'VALORES CIF Y FOB'!BF82</f>
        <v>655.01297185298347</v>
      </c>
      <c r="Y82" s="103"/>
      <c r="Z82" s="101" t="s">
        <v>264</v>
      </c>
      <c r="AA82" s="102" t="s">
        <v>81</v>
      </c>
      <c r="AB82" s="103">
        <v>1</v>
      </c>
      <c r="AC82" s="103" t="str">
        <f>+'VALORES CIF Y FOB'!BI82</f>
        <v>-</v>
      </c>
      <c r="AD82" s="103">
        <v>1</v>
      </c>
      <c r="AE82" s="103" t="str">
        <f>+'VALORES CIF Y FOB'!BL82</f>
        <v>-</v>
      </c>
    </row>
    <row r="83" spans="1:31" x14ac:dyDescent="0.2">
      <c r="A83" s="101" t="s">
        <v>265</v>
      </c>
      <c r="B83" s="102" t="s">
        <v>82</v>
      </c>
      <c r="C83" s="103">
        <v>1</v>
      </c>
      <c r="D83" s="103">
        <f>+'VALORES CIF Y FOB'!AM83</f>
        <v>698.24281954886533</v>
      </c>
      <c r="E83" s="103">
        <f>+'VALORES CIF Y FOB'!AN83</f>
        <v>662.98787697040723</v>
      </c>
      <c r="F83" s="103">
        <v>1</v>
      </c>
      <c r="G83" s="103">
        <f>+'VALORES CIF Y FOB'!AQ83</f>
        <v>634.21221787133311</v>
      </c>
      <c r="H83" s="103">
        <f>+'VALORES CIF Y FOB'!AR83</f>
        <v>594.82657665826321</v>
      </c>
      <c r="I83" s="103"/>
      <c r="J83" s="101" t="s">
        <v>265</v>
      </c>
      <c r="K83" s="102" t="s">
        <v>82</v>
      </c>
      <c r="L83" s="103">
        <v>1</v>
      </c>
      <c r="M83" s="103" t="str">
        <f>+'VALORES CIF Y FOB'!AU83</f>
        <v>-</v>
      </c>
      <c r="N83" s="103" t="str">
        <f>+'VALORES CIF Y FOB'!AV83</f>
        <v>-</v>
      </c>
      <c r="O83" s="103">
        <v>1</v>
      </c>
      <c r="P83" s="103" t="str">
        <f>+'VALORES CIF Y FOB'!AY83</f>
        <v>-</v>
      </c>
      <c r="Q83" s="103" t="str">
        <f>+'VALORES CIF Y FOB'!AZ83</f>
        <v>-</v>
      </c>
      <c r="R83" s="103"/>
      <c r="S83" s="101" t="s">
        <v>265</v>
      </c>
      <c r="T83" s="102" t="s">
        <v>82</v>
      </c>
      <c r="U83" s="103">
        <v>1</v>
      </c>
      <c r="V83" s="103">
        <f>+'VALORES CIF Y FOB'!BC83</f>
        <v>701.8830420248072</v>
      </c>
      <c r="W83" s="103">
        <v>1</v>
      </c>
      <c r="X83" s="103">
        <f>+'VALORES CIF Y FOB'!BF83</f>
        <v>633.72174171266317</v>
      </c>
      <c r="Y83" s="103"/>
      <c r="Z83" s="101" t="s">
        <v>265</v>
      </c>
      <c r="AA83" s="102" t="s">
        <v>82</v>
      </c>
      <c r="AB83" s="103">
        <v>1</v>
      </c>
      <c r="AC83" s="103" t="str">
        <f>+'VALORES CIF Y FOB'!BI83</f>
        <v>-</v>
      </c>
      <c r="AD83" s="103">
        <v>1</v>
      </c>
      <c r="AE83" s="103" t="str">
        <f>+'VALORES CIF Y FOB'!BL83</f>
        <v>-</v>
      </c>
    </row>
    <row r="84" spans="1:31" x14ac:dyDescent="0.2">
      <c r="A84" s="101" t="s">
        <v>266</v>
      </c>
      <c r="B84" s="102" t="s">
        <v>83</v>
      </c>
      <c r="C84" s="103">
        <v>1</v>
      </c>
      <c r="D84" s="103">
        <f>+'VALORES CIF Y FOB'!AM84</f>
        <v>670.34242205538283</v>
      </c>
      <c r="E84" s="103">
        <f>+'VALORES CIF Y FOB'!AN84</f>
        <v>633.28758800609546</v>
      </c>
      <c r="F84" s="103">
        <v>1</v>
      </c>
      <c r="G84" s="103">
        <f>+'VALORES CIF Y FOB'!AQ84</f>
        <v>653.10641920727392</v>
      </c>
      <c r="H84" s="103">
        <f>+'VALORES CIF Y FOB'!AR84</f>
        <v>614.93966786273131</v>
      </c>
      <c r="I84" s="103"/>
      <c r="J84" s="101" t="s">
        <v>266</v>
      </c>
      <c r="K84" s="102" t="s">
        <v>83</v>
      </c>
      <c r="L84" s="103">
        <v>1</v>
      </c>
      <c r="M84" s="103" t="str">
        <f>+'VALORES CIF Y FOB'!AU84</f>
        <v>-</v>
      </c>
      <c r="N84" s="103" t="str">
        <f>+'VALORES CIF Y FOB'!AV84</f>
        <v>-</v>
      </c>
      <c r="O84" s="103">
        <v>1</v>
      </c>
      <c r="P84" s="103" t="str">
        <f>+'VALORES CIF Y FOB'!AY84</f>
        <v>-</v>
      </c>
      <c r="Q84" s="103" t="str">
        <f>+'VALORES CIF Y FOB'!AZ84</f>
        <v>-</v>
      </c>
      <c r="R84" s="103"/>
      <c r="S84" s="101" t="s">
        <v>266</v>
      </c>
      <c r="T84" s="102" t="s">
        <v>83</v>
      </c>
      <c r="U84" s="103">
        <v>1</v>
      </c>
      <c r="V84" s="103">
        <f>+'VALORES CIF Y FOB'!BC84</f>
        <v>672.18275306049554</v>
      </c>
      <c r="W84" s="103">
        <v>1</v>
      </c>
      <c r="X84" s="103">
        <f>+'VALORES CIF Y FOB'!BF84</f>
        <v>653.83483291713128</v>
      </c>
      <c r="Y84" s="103"/>
      <c r="Z84" s="101" t="s">
        <v>266</v>
      </c>
      <c r="AA84" s="102" t="s">
        <v>83</v>
      </c>
      <c r="AB84" s="103">
        <v>1</v>
      </c>
      <c r="AC84" s="103" t="str">
        <f>+'VALORES CIF Y FOB'!BI84</f>
        <v>-</v>
      </c>
      <c r="AD84" s="103">
        <v>1</v>
      </c>
      <c r="AE84" s="103" t="str">
        <f>+'VALORES CIF Y FOB'!BL84</f>
        <v>-</v>
      </c>
    </row>
    <row r="85" spans="1:31" x14ac:dyDescent="0.2">
      <c r="A85" s="101" t="s">
        <v>267</v>
      </c>
      <c r="B85" s="102" t="s">
        <v>84</v>
      </c>
      <c r="C85" s="103">
        <v>1</v>
      </c>
      <c r="D85" s="103">
        <f>+'VALORES CIF Y FOB'!AM85</f>
        <v>873.17571380401239</v>
      </c>
      <c r="E85" s="103">
        <f>+'VALORES CIF Y FOB'!AN85</f>
        <v>849.2059231453743</v>
      </c>
      <c r="F85" s="103">
        <v>1</v>
      </c>
      <c r="G85" s="103">
        <f>+'VALORES CIF Y FOB'!AQ85</f>
        <v>758.48251723212604</v>
      </c>
      <c r="H85" s="103">
        <f>+'VALORES CIF Y FOB'!AR85</f>
        <v>727.11371706761611</v>
      </c>
      <c r="I85" s="103"/>
      <c r="J85" s="101" t="s">
        <v>267</v>
      </c>
      <c r="K85" s="102" t="s">
        <v>84</v>
      </c>
      <c r="L85" s="103">
        <v>1</v>
      </c>
      <c r="M85" s="103" t="str">
        <f>+'VALORES CIF Y FOB'!AU85</f>
        <v>-</v>
      </c>
      <c r="N85" s="103" t="str">
        <f>+'VALORES CIF Y FOB'!AV85</f>
        <v>-</v>
      </c>
      <c r="O85" s="103">
        <v>1</v>
      </c>
      <c r="P85" s="103" t="str">
        <f>+'VALORES CIF Y FOB'!AY85</f>
        <v>-</v>
      </c>
      <c r="Q85" s="103" t="str">
        <f>+'VALORES CIF Y FOB'!AZ85</f>
        <v>-</v>
      </c>
      <c r="R85" s="103"/>
      <c r="S85" s="101" t="s">
        <v>267</v>
      </c>
      <c r="T85" s="102" t="s">
        <v>84</v>
      </c>
      <c r="U85" s="103">
        <v>1</v>
      </c>
      <c r="V85" s="103">
        <f>+'VALORES CIF Y FOB'!BC85</f>
        <v>888.10108819977415</v>
      </c>
      <c r="W85" s="103">
        <v>1</v>
      </c>
      <c r="X85" s="103">
        <f>+'VALORES CIF Y FOB'!BF85</f>
        <v>766.00888212201596</v>
      </c>
      <c r="Y85" s="103"/>
      <c r="Z85" s="101" t="s">
        <v>267</v>
      </c>
      <c r="AA85" s="102" t="s">
        <v>84</v>
      </c>
      <c r="AB85" s="103">
        <v>1</v>
      </c>
      <c r="AC85" s="103" t="str">
        <f>+'VALORES CIF Y FOB'!BI85</f>
        <v>-</v>
      </c>
      <c r="AD85" s="103">
        <v>1</v>
      </c>
      <c r="AE85" s="103" t="str">
        <f>+'VALORES CIF Y FOB'!BL85</f>
        <v>-</v>
      </c>
    </row>
    <row r="86" spans="1:31" x14ac:dyDescent="0.2">
      <c r="A86" s="101" t="s">
        <v>268</v>
      </c>
      <c r="B86" s="102" t="s">
        <v>85</v>
      </c>
      <c r="C86" s="103">
        <v>1</v>
      </c>
      <c r="D86" s="103">
        <f>+'VALORES CIF Y FOB'!AM86</f>
        <v>862.22504530574054</v>
      </c>
      <c r="E86" s="103">
        <f>+'VALORES CIF Y FOB'!AN86</f>
        <v>837.54881256739645</v>
      </c>
      <c r="F86" s="103">
        <v>1</v>
      </c>
      <c r="G86" s="103">
        <f>+'VALORES CIF Y FOB'!AQ86</f>
        <v>693.17410649321675</v>
      </c>
      <c r="H86" s="103">
        <f>+'VALORES CIF Y FOB'!AR86</f>
        <v>657.59217454483758</v>
      </c>
      <c r="I86" s="103"/>
      <c r="J86" s="101" t="s">
        <v>268</v>
      </c>
      <c r="K86" s="102" t="s">
        <v>85</v>
      </c>
      <c r="L86" s="103">
        <v>1</v>
      </c>
      <c r="M86" s="103">
        <f>+'VALORES CIF Y FOB'!AU86</f>
        <v>595.55759977334037</v>
      </c>
      <c r="N86" s="103">
        <f>+'VALORES CIF Y FOB'!AV86</f>
        <v>553.67829812267314</v>
      </c>
      <c r="O86" s="103">
        <v>1</v>
      </c>
      <c r="P86" s="103">
        <f>+'VALORES CIF Y FOB'!AY86</f>
        <v>764.60853858586404</v>
      </c>
      <c r="Q86" s="103">
        <f>+'VALORES CIF Y FOB'!AZ86</f>
        <v>733.6349361452319</v>
      </c>
      <c r="R86" s="103"/>
      <c r="S86" s="101" t="s">
        <v>268</v>
      </c>
      <c r="T86" s="102" t="s">
        <v>85</v>
      </c>
      <c r="U86" s="103">
        <v>1</v>
      </c>
      <c r="V86" s="103">
        <f>+'VALORES CIF Y FOB'!BC86</f>
        <v>876.44397762179642</v>
      </c>
      <c r="W86" s="103">
        <v>1</v>
      </c>
      <c r="X86" s="103">
        <f>+'VALORES CIF Y FOB'!BF86</f>
        <v>696.48733959923766</v>
      </c>
      <c r="Y86" s="103"/>
      <c r="Z86" s="101" t="s">
        <v>268</v>
      </c>
      <c r="AA86" s="102" t="s">
        <v>85</v>
      </c>
      <c r="AB86" s="103">
        <v>1</v>
      </c>
      <c r="AC86" s="103">
        <f>+'VALORES CIF Y FOB'!BI86</f>
        <v>592.57346317707311</v>
      </c>
      <c r="AD86" s="103">
        <v>1</v>
      </c>
      <c r="AE86" s="103">
        <f>+'VALORES CIF Y FOB'!BL86</f>
        <v>772.53010119963187</v>
      </c>
    </row>
    <row r="87" spans="1:31" x14ac:dyDescent="0.2">
      <c r="A87" s="101" t="s">
        <v>269</v>
      </c>
      <c r="B87" s="102" t="s">
        <v>86</v>
      </c>
      <c r="C87" s="103">
        <v>1</v>
      </c>
      <c r="D87" s="103">
        <f>+'VALORES CIF Y FOB'!AM87</f>
        <v>1037.8569976727999</v>
      </c>
      <c r="E87" s="103">
        <f>+'VALORES CIF Y FOB'!AN87</f>
        <v>1024.5110140158322</v>
      </c>
      <c r="F87" s="103">
        <v>1</v>
      </c>
      <c r="G87" s="103">
        <f>+'VALORES CIF Y FOB'!AQ87</f>
        <v>860.12024861577072</v>
      </c>
      <c r="H87" s="103">
        <f>+'VALORES CIF Y FOB'!AR87</f>
        <v>835.30823266462517</v>
      </c>
      <c r="I87" s="103"/>
      <c r="J87" s="101" t="s">
        <v>269</v>
      </c>
      <c r="K87" s="102" t="s">
        <v>86</v>
      </c>
      <c r="L87" s="103">
        <v>1</v>
      </c>
      <c r="M87" s="103" t="str">
        <f>+'VALORES CIF Y FOB'!AU87</f>
        <v>-</v>
      </c>
      <c r="N87" s="103" t="str">
        <f>+'VALORES CIF Y FOB'!AV87</f>
        <v>-</v>
      </c>
      <c r="O87" s="103">
        <v>1</v>
      </c>
      <c r="P87" s="103" t="str">
        <f>+'VALORES CIF Y FOB'!AY87</f>
        <v>-</v>
      </c>
      <c r="Q87" s="103" t="str">
        <f>+'VALORES CIF Y FOB'!AZ87</f>
        <v>-</v>
      </c>
      <c r="R87" s="103"/>
      <c r="S87" s="101" t="s">
        <v>269</v>
      </c>
      <c r="T87" s="102" t="s">
        <v>86</v>
      </c>
      <c r="U87" s="103">
        <v>1</v>
      </c>
      <c r="V87" s="103">
        <f>+'VALORES CIF Y FOB'!BC87</f>
        <v>1063.4061790702319</v>
      </c>
      <c r="W87" s="103">
        <v>1</v>
      </c>
      <c r="X87" s="103">
        <f>+'VALORES CIF Y FOB'!BF87</f>
        <v>874.20339771902513</v>
      </c>
      <c r="Y87" s="103"/>
      <c r="Z87" s="101" t="s">
        <v>269</v>
      </c>
      <c r="AA87" s="102" t="s">
        <v>86</v>
      </c>
      <c r="AB87" s="103">
        <v>1</v>
      </c>
      <c r="AC87" s="103" t="str">
        <f>+'VALORES CIF Y FOB'!BI87</f>
        <v>-</v>
      </c>
      <c r="AD87" s="103">
        <v>1</v>
      </c>
      <c r="AE87" s="103" t="str">
        <f>+'VALORES CIF Y FOB'!BL87</f>
        <v>-</v>
      </c>
    </row>
    <row r="88" spans="1:31" x14ac:dyDescent="0.2">
      <c r="A88" s="101" t="s">
        <v>270</v>
      </c>
      <c r="B88" s="102" t="s">
        <v>87</v>
      </c>
      <c r="C88" s="103">
        <v>1</v>
      </c>
      <c r="D88" s="103">
        <f>+'VALORES CIF Y FOB'!AM88</f>
        <v>730.02573422695696</v>
      </c>
      <c r="E88" s="103">
        <f>+'VALORES CIF Y FOB'!AN88</f>
        <v>696.82114942783005</v>
      </c>
      <c r="F88" s="103">
        <v>1</v>
      </c>
      <c r="G88" s="103">
        <f>+'VALORES CIF Y FOB'!AQ88</f>
        <v>655.20032674025447</v>
      </c>
      <c r="H88" s="103">
        <f>+'VALORES CIF Y FOB'!AR88</f>
        <v>617.16865613462244</v>
      </c>
      <c r="I88" s="103"/>
      <c r="J88" s="101" t="s">
        <v>270</v>
      </c>
      <c r="K88" s="102" t="s">
        <v>87</v>
      </c>
      <c r="L88" s="103">
        <v>1</v>
      </c>
      <c r="M88" s="103" t="str">
        <f>+'VALORES CIF Y FOB'!AU88</f>
        <v>-</v>
      </c>
      <c r="N88" s="103" t="str">
        <f>+'VALORES CIF Y FOB'!AV88</f>
        <v>-</v>
      </c>
      <c r="O88" s="103">
        <v>1</v>
      </c>
      <c r="P88" s="103" t="str">
        <f>+'VALORES CIF Y FOB'!AY88</f>
        <v>-</v>
      </c>
      <c r="Q88" s="103" t="str">
        <f>+'VALORES CIF Y FOB'!AZ88</f>
        <v>-</v>
      </c>
      <c r="R88" s="103"/>
      <c r="S88" s="101" t="s">
        <v>270</v>
      </c>
      <c r="T88" s="102" t="s">
        <v>87</v>
      </c>
      <c r="U88" s="103">
        <v>1</v>
      </c>
      <c r="V88" s="103">
        <f>+'VALORES CIF Y FOB'!BC88</f>
        <v>735.7163144822299</v>
      </c>
      <c r="W88" s="103">
        <v>1</v>
      </c>
      <c r="X88" s="103">
        <f>+'VALORES CIF Y FOB'!BF88</f>
        <v>656.06382118902241</v>
      </c>
      <c r="Y88" s="103"/>
      <c r="Z88" s="101" t="s">
        <v>270</v>
      </c>
      <c r="AA88" s="102" t="s">
        <v>87</v>
      </c>
      <c r="AB88" s="103">
        <v>1</v>
      </c>
      <c r="AC88" s="103" t="str">
        <f>+'VALORES CIF Y FOB'!BI88</f>
        <v>-</v>
      </c>
      <c r="AD88" s="103">
        <v>1</v>
      </c>
      <c r="AE88" s="103" t="str">
        <f>+'VALORES CIF Y FOB'!BL88</f>
        <v>-</v>
      </c>
    </row>
    <row r="89" spans="1:31" x14ac:dyDescent="0.2">
      <c r="A89" s="101" t="s">
        <v>271</v>
      </c>
      <c r="B89" s="102" t="s">
        <v>88</v>
      </c>
      <c r="C89" s="103">
        <v>1</v>
      </c>
      <c r="D89" s="103">
        <f>+'VALORES CIF Y FOB'!AM89</f>
        <v>849.71574812427696</v>
      </c>
      <c r="E89" s="103">
        <f>+'VALORES CIF Y FOB'!AN89</f>
        <v>824.23252411248438</v>
      </c>
      <c r="F89" s="103">
        <v>1</v>
      </c>
      <c r="G89" s="103">
        <f>+'VALORES CIF Y FOB'!AQ89</f>
        <v>827.7737158063178</v>
      </c>
      <c r="H89" s="103">
        <f>+'VALORES CIF Y FOB'!AR89</f>
        <v>800.87498232621101</v>
      </c>
      <c r="I89" s="103"/>
      <c r="J89" s="101" t="s">
        <v>271</v>
      </c>
      <c r="K89" s="102" t="s">
        <v>88</v>
      </c>
      <c r="L89" s="103">
        <v>1</v>
      </c>
      <c r="M89" s="103" t="str">
        <f>+'VALORES CIF Y FOB'!AU89</f>
        <v>-</v>
      </c>
      <c r="N89" s="103" t="str">
        <f>+'VALORES CIF Y FOB'!AV89</f>
        <v>-</v>
      </c>
      <c r="O89" s="103">
        <v>1</v>
      </c>
      <c r="P89" s="103" t="str">
        <f>+'VALORES CIF Y FOB'!AY89</f>
        <v>-</v>
      </c>
      <c r="Q89" s="103" t="str">
        <f>+'VALORES CIF Y FOB'!AZ89</f>
        <v>-</v>
      </c>
      <c r="R89" s="103"/>
      <c r="S89" s="101" t="s">
        <v>271</v>
      </c>
      <c r="T89" s="102" t="s">
        <v>88</v>
      </c>
      <c r="U89" s="103">
        <v>1</v>
      </c>
      <c r="V89" s="103">
        <f>+'VALORES CIF Y FOB'!BC89</f>
        <v>863.12768916688435</v>
      </c>
      <c r="W89" s="103">
        <v>1</v>
      </c>
      <c r="X89" s="103">
        <f>+'VALORES CIF Y FOB'!BF89</f>
        <v>839.77014738061098</v>
      </c>
      <c r="Y89" s="103"/>
      <c r="Z89" s="101" t="s">
        <v>271</v>
      </c>
      <c r="AA89" s="102" t="s">
        <v>88</v>
      </c>
      <c r="AB89" s="103">
        <v>1</v>
      </c>
      <c r="AC89" s="103" t="str">
        <f>+'VALORES CIF Y FOB'!BI89</f>
        <v>-</v>
      </c>
      <c r="AD89" s="103">
        <v>1</v>
      </c>
      <c r="AE89" s="103" t="str">
        <f>+'VALORES CIF Y FOB'!BL89</f>
        <v>-</v>
      </c>
    </row>
    <row r="90" spans="1:31" x14ac:dyDescent="0.2">
      <c r="A90" s="101" t="s">
        <v>272</v>
      </c>
      <c r="B90" s="102" t="s">
        <v>89</v>
      </c>
      <c r="C90" s="103">
        <v>1</v>
      </c>
      <c r="D90" s="103" t="str">
        <f>+'VALORES CIF Y FOB'!AM90</f>
        <v>-</v>
      </c>
      <c r="E90" s="103" t="str">
        <f>+'VALORES CIF Y FOB'!AN90</f>
        <v>-</v>
      </c>
      <c r="F90" s="103">
        <v>1</v>
      </c>
      <c r="G90" s="103" t="str">
        <f>+'VALORES CIF Y FOB'!AQ90</f>
        <v>-</v>
      </c>
      <c r="H90" s="103" t="str">
        <f>+'VALORES CIF Y FOB'!AR90</f>
        <v>-</v>
      </c>
      <c r="I90" s="103"/>
      <c r="J90" s="101" t="s">
        <v>272</v>
      </c>
      <c r="K90" s="102" t="s">
        <v>89</v>
      </c>
      <c r="L90" s="103">
        <v>1</v>
      </c>
      <c r="M90" s="103">
        <f>+'VALORES CIF Y FOB'!AU90</f>
        <v>641.31539178961543</v>
      </c>
      <c r="N90" s="103">
        <f>+'VALORES CIF Y FOB'!AV90</f>
        <v>602.38798570220342</v>
      </c>
      <c r="O90" s="103">
        <v>1</v>
      </c>
      <c r="P90" s="103">
        <f>+'VALORES CIF Y FOB'!AY90</f>
        <v>665.52795735793575</v>
      </c>
      <c r="Q90" s="103">
        <f>+'VALORES CIF Y FOB'!AZ90</f>
        <v>628.16253583592265</v>
      </c>
      <c r="R90" s="103"/>
      <c r="S90" s="101" t="s">
        <v>272</v>
      </c>
      <c r="T90" s="102" t="s">
        <v>89</v>
      </c>
      <c r="U90" s="103">
        <v>1</v>
      </c>
      <c r="V90" s="103" t="str">
        <f>+'VALORES CIF Y FOB'!BC90</f>
        <v>-</v>
      </c>
      <c r="W90" s="103">
        <v>1</v>
      </c>
      <c r="X90" s="103" t="str">
        <f>+'VALORES CIF Y FOB'!BF90</f>
        <v>-</v>
      </c>
      <c r="Y90" s="103"/>
      <c r="Z90" s="101" t="s">
        <v>272</v>
      </c>
      <c r="AA90" s="102" t="s">
        <v>89</v>
      </c>
      <c r="AB90" s="103">
        <v>1</v>
      </c>
      <c r="AC90" s="103">
        <f>+'VALORES CIF Y FOB'!BI90</f>
        <v>641.2831507566035</v>
      </c>
      <c r="AD90" s="103">
        <v>1</v>
      </c>
      <c r="AE90" s="103">
        <f>+'VALORES CIF Y FOB'!BL90</f>
        <v>667.05770089032251</v>
      </c>
    </row>
    <row r="91" spans="1:31" x14ac:dyDescent="0.2">
      <c r="A91" s="101" t="s">
        <v>273</v>
      </c>
      <c r="B91" s="102" t="s">
        <v>90</v>
      </c>
      <c r="C91" s="103">
        <v>1</v>
      </c>
      <c r="D91" s="103">
        <f>+'VALORES CIF Y FOB'!AM91</f>
        <v>759.1701021979419</v>
      </c>
      <c r="E91" s="103">
        <f>+'VALORES CIF Y FOB'!AN91</f>
        <v>727.84565904718886</v>
      </c>
      <c r="F91" s="103">
        <v>1</v>
      </c>
      <c r="G91" s="103">
        <f>+'VALORES CIF Y FOB'!AQ91</f>
        <v>607.48337128574587</v>
      </c>
      <c r="H91" s="103">
        <f>+'VALORES CIF Y FOB'!AR91</f>
        <v>566.37341689736229</v>
      </c>
      <c r="I91" s="103"/>
      <c r="J91" s="101" t="s">
        <v>273</v>
      </c>
      <c r="K91" s="102" t="s">
        <v>90</v>
      </c>
      <c r="L91" s="103">
        <v>1</v>
      </c>
      <c r="M91" s="103">
        <f>+'VALORES CIF Y FOB'!AU91</f>
        <v>557.94458687707572</v>
      </c>
      <c r="N91" s="103">
        <f>+'VALORES CIF Y FOB'!AV91</f>
        <v>513.63882011529336</v>
      </c>
      <c r="O91" s="103">
        <v>1</v>
      </c>
      <c r="P91" s="103">
        <f>+'VALORES CIF Y FOB'!AY91</f>
        <v>709.63131778927175</v>
      </c>
      <c r="Q91" s="103">
        <f>+'VALORES CIF Y FOB'!AZ91</f>
        <v>675.11106226511993</v>
      </c>
      <c r="R91" s="103"/>
      <c r="S91" s="101" t="s">
        <v>273</v>
      </c>
      <c r="T91" s="102" t="s">
        <v>90</v>
      </c>
      <c r="U91" s="103">
        <v>1</v>
      </c>
      <c r="V91" s="103">
        <f>+'VALORES CIF Y FOB'!BC91</f>
        <v>766.74082410158883</v>
      </c>
      <c r="W91" s="103">
        <v>1</v>
      </c>
      <c r="X91" s="103">
        <f>+'VALORES CIF Y FOB'!BF91</f>
        <v>605.26858195176226</v>
      </c>
      <c r="Y91" s="103"/>
      <c r="Z91" s="101" t="s">
        <v>273</v>
      </c>
      <c r="AA91" s="102" t="s">
        <v>90</v>
      </c>
      <c r="AB91" s="103">
        <v>1</v>
      </c>
      <c r="AC91" s="103">
        <f>+'VALORES CIF Y FOB'!BI91</f>
        <v>552.53398516969332</v>
      </c>
      <c r="AD91" s="103">
        <v>1</v>
      </c>
      <c r="AE91" s="103">
        <f>+'VALORES CIF Y FOB'!BL91</f>
        <v>714.00622731952001</v>
      </c>
    </row>
    <row r="92" spans="1:31" x14ac:dyDescent="0.2">
      <c r="A92" s="101" t="s">
        <v>274</v>
      </c>
      <c r="B92" s="102" t="s">
        <v>91</v>
      </c>
      <c r="C92" s="103">
        <v>1</v>
      </c>
      <c r="D92" s="103">
        <f>+'VALORES CIF Y FOB'!AM92</f>
        <v>724.74970019519253</v>
      </c>
      <c r="E92" s="103">
        <f>+'VALORES CIF Y FOB'!AN92</f>
        <v>691.20475147631146</v>
      </c>
      <c r="F92" s="103">
        <v>1</v>
      </c>
      <c r="G92" s="103">
        <f>+'VALORES CIF Y FOB'!AQ92</f>
        <v>695.81897851974486</v>
      </c>
      <c r="H92" s="103">
        <f>+'VALORES CIF Y FOB'!AR92</f>
        <v>660.40767075702809</v>
      </c>
      <c r="I92" s="103"/>
      <c r="J92" s="101" t="s">
        <v>274</v>
      </c>
      <c r="K92" s="102" t="s">
        <v>91</v>
      </c>
      <c r="L92" s="103">
        <v>1</v>
      </c>
      <c r="M92" s="103" t="str">
        <f>+'VALORES CIF Y FOB'!AU92</f>
        <v>-</v>
      </c>
      <c r="N92" s="103" t="str">
        <f>+'VALORES CIF Y FOB'!AV92</f>
        <v>-</v>
      </c>
      <c r="O92" s="103">
        <v>1</v>
      </c>
      <c r="P92" s="103" t="str">
        <f>+'VALORES CIF Y FOB'!AY92</f>
        <v>-</v>
      </c>
      <c r="Q92" s="103" t="str">
        <f>+'VALORES CIF Y FOB'!AZ92</f>
        <v>-</v>
      </c>
      <c r="R92" s="103"/>
      <c r="S92" s="101" t="s">
        <v>274</v>
      </c>
      <c r="T92" s="102" t="s">
        <v>91</v>
      </c>
      <c r="U92" s="103">
        <v>1</v>
      </c>
      <c r="V92" s="103">
        <f>+'VALORES CIF Y FOB'!BC92</f>
        <v>730.09991653071143</v>
      </c>
      <c r="W92" s="103">
        <v>1</v>
      </c>
      <c r="X92" s="103">
        <f>+'VALORES CIF Y FOB'!BF92</f>
        <v>699.30283581142805</v>
      </c>
      <c r="Y92" s="103"/>
      <c r="Z92" s="101" t="s">
        <v>274</v>
      </c>
      <c r="AA92" s="102" t="s">
        <v>91</v>
      </c>
      <c r="AB92" s="103">
        <v>1</v>
      </c>
      <c r="AC92" s="103" t="str">
        <f>+'VALORES CIF Y FOB'!BI92</f>
        <v>-</v>
      </c>
      <c r="AD92" s="103">
        <v>1</v>
      </c>
      <c r="AE92" s="103" t="str">
        <f>+'VALORES CIF Y FOB'!BL92</f>
        <v>-</v>
      </c>
    </row>
    <row r="93" spans="1:31" x14ac:dyDescent="0.2">
      <c r="A93" s="101" t="s">
        <v>275</v>
      </c>
      <c r="B93" s="102" t="s">
        <v>92</v>
      </c>
      <c r="C93" s="103">
        <v>1</v>
      </c>
      <c r="D93" s="103" t="str">
        <f>+'VALORES CIF Y FOB'!AM93</f>
        <v>-</v>
      </c>
      <c r="E93" s="103" t="str">
        <f>+'VALORES CIF Y FOB'!AN93</f>
        <v>-</v>
      </c>
      <c r="F93" s="103">
        <v>1</v>
      </c>
      <c r="G93" s="103" t="str">
        <f>+'VALORES CIF Y FOB'!AQ93</f>
        <v>-</v>
      </c>
      <c r="H93" s="103" t="str">
        <f>+'VALORES CIF Y FOB'!AR93</f>
        <v>-</v>
      </c>
      <c r="I93" s="103"/>
      <c r="J93" s="101" t="s">
        <v>275</v>
      </c>
      <c r="K93" s="102" t="s">
        <v>92</v>
      </c>
      <c r="L93" s="103">
        <v>1</v>
      </c>
      <c r="M93" s="103">
        <f>+'VALORES CIF Y FOB'!AU93</f>
        <v>641.1926921259834</v>
      </c>
      <c r="N93" s="103">
        <f>+'VALORES CIF Y FOB'!AV93</f>
        <v>602.25737052130705</v>
      </c>
      <c r="O93" s="103">
        <v>1</v>
      </c>
      <c r="P93" s="103">
        <f>+'VALORES CIF Y FOB'!AY93</f>
        <v>662.55121855751406</v>
      </c>
      <c r="Q93" s="103">
        <f>+'VALORES CIF Y FOB'!AZ93</f>
        <v>624.99376368619062</v>
      </c>
      <c r="R93" s="103"/>
      <c r="S93" s="101" t="s">
        <v>275</v>
      </c>
      <c r="T93" s="102" t="s">
        <v>92</v>
      </c>
      <c r="U93" s="103">
        <v>1</v>
      </c>
      <c r="V93" s="103" t="str">
        <f>+'VALORES CIF Y FOB'!BC93</f>
        <v>-</v>
      </c>
      <c r="W93" s="103">
        <v>1</v>
      </c>
      <c r="X93" s="103" t="str">
        <f>+'VALORES CIF Y FOB'!BF93</f>
        <v>-</v>
      </c>
      <c r="Y93" s="103"/>
      <c r="Z93" s="101" t="s">
        <v>275</v>
      </c>
      <c r="AA93" s="102" t="s">
        <v>92</v>
      </c>
      <c r="AB93" s="103">
        <v>1</v>
      </c>
      <c r="AC93" s="103">
        <f>+'VALORES CIF Y FOB'!BI93</f>
        <v>641.15253557570702</v>
      </c>
      <c r="AD93" s="103">
        <v>1</v>
      </c>
      <c r="AE93" s="103">
        <f>+'VALORES CIF Y FOB'!BL93</f>
        <v>663.8889287405907</v>
      </c>
    </row>
    <row r="94" spans="1:31" x14ac:dyDescent="0.2">
      <c r="A94" s="101" t="s">
        <v>276</v>
      </c>
      <c r="B94" s="102" t="s">
        <v>93</v>
      </c>
      <c r="C94" s="103">
        <v>1</v>
      </c>
      <c r="D94" s="103">
        <f>+'VALORES CIF Y FOB'!AM94</f>
        <v>862.65264285301021</v>
      </c>
      <c r="E94" s="103">
        <f>+'VALORES CIF Y FOB'!AN94</f>
        <v>838.00399499686932</v>
      </c>
      <c r="F94" s="103">
        <v>1</v>
      </c>
      <c r="G94" s="103">
        <f>+'VALORES CIF Y FOB'!AQ94</f>
        <v>656.47217703994318</v>
      </c>
      <c r="H94" s="103">
        <f>+'VALORES CIF Y FOB'!AR94</f>
        <v>618.52255517598633</v>
      </c>
      <c r="I94" s="103"/>
      <c r="J94" s="101" t="s">
        <v>276</v>
      </c>
      <c r="K94" s="102" t="s">
        <v>93</v>
      </c>
      <c r="L94" s="103">
        <v>1</v>
      </c>
      <c r="M94" s="103" t="str">
        <f>+'VALORES CIF Y FOB'!AU94</f>
        <v>-</v>
      </c>
      <c r="N94" s="103" t="str">
        <f>+'VALORES CIF Y FOB'!AV94</f>
        <v>-</v>
      </c>
      <c r="O94" s="103">
        <v>1</v>
      </c>
      <c r="P94" s="103" t="str">
        <f>+'VALORES CIF Y FOB'!AY94</f>
        <v>-</v>
      </c>
      <c r="Q94" s="103" t="str">
        <f>+'VALORES CIF Y FOB'!AZ94</f>
        <v>-</v>
      </c>
      <c r="R94" s="103"/>
      <c r="S94" s="101" t="s">
        <v>276</v>
      </c>
      <c r="T94" s="102" t="s">
        <v>93</v>
      </c>
      <c r="U94" s="103">
        <v>1</v>
      </c>
      <c r="V94" s="103">
        <f>+'VALORES CIF Y FOB'!BC94</f>
        <v>876.89916005126918</v>
      </c>
      <c r="W94" s="103">
        <v>1</v>
      </c>
      <c r="X94" s="103">
        <f>+'VALORES CIF Y FOB'!BF94</f>
        <v>657.41772023038641</v>
      </c>
      <c r="Y94" s="103"/>
      <c r="Z94" s="101" t="s">
        <v>276</v>
      </c>
      <c r="AA94" s="102" t="s">
        <v>93</v>
      </c>
      <c r="AB94" s="103">
        <v>1</v>
      </c>
      <c r="AC94" s="103" t="str">
        <f>+'VALORES CIF Y FOB'!BI94</f>
        <v>-</v>
      </c>
      <c r="AD94" s="103">
        <v>1</v>
      </c>
      <c r="AE94" s="103" t="str">
        <f>+'VALORES CIF Y FOB'!BL94</f>
        <v>-</v>
      </c>
    </row>
    <row r="95" spans="1:31" x14ac:dyDescent="0.2">
      <c r="A95" s="101" t="s">
        <v>277</v>
      </c>
      <c r="B95" s="102" t="s">
        <v>94</v>
      </c>
      <c r="C95" s="103">
        <v>1</v>
      </c>
      <c r="D95" s="103" t="str">
        <f>+'VALORES CIF Y FOB'!AM95</f>
        <v>-</v>
      </c>
      <c r="E95" s="103" t="str">
        <f>+'VALORES CIF Y FOB'!AN95</f>
        <v>-</v>
      </c>
      <c r="F95" s="103">
        <v>1</v>
      </c>
      <c r="G95" s="103" t="str">
        <f>+'VALORES CIF Y FOB'!AQ95</f>
        <v>-</v>
      </c>
      <c r="H95" s="103" t="str">
        <f>+'VALORES CIF Y FOB'!AR95</f>
        <v>-</v>
      </c>
      <c r="I95" s="103"/>
      <c r="J95" s="101" t="s">
        <v>277</v>
      </c>
      <c r="K95" s="102" t="s">
        <v>94</v>
      </c>
      <c r="L95" s="103">
        <v>1</v>
      </c>
      <c r="M95" s="103">
        <f>+'VALORES CIF Y FOB'!AU95</f>
        <v>641.77325273362624</v>
      </c>
      <c r="N95" s="103">
        <f>+'VALORES CIF Y FOB'!AV95</f>
        <v>602.87538386008885</v>
      </c>
      <c r="O95" s="103">
        <v>1</v>
      </c>
      <c r="P95" s="103">
        <f>+'VALORES CIF Y FOB'!AY95</f>
        <v>802.04936052832386</v>
      </c>
      <c r="Q95" s="103">
        <f>+'VALORES CIF Y FOB'!AZ95</f>
        <v>773.49111493308465</v>
      </c>
      <c r="R95" s="103"/>
      <c r="S95" s="101" t="s">
        <v>277</v>
      </c>
      <c r="T95" s="102" t="s">
        <v>94</v>
      </c>
      <c r="U95" s="103">
        <v>1</v>
      </c>
      <c r="V95" s="103" t="str">
        <f>+'VALORES CIF Y FOB'!BC95</f>
        <v>-</v>
      </c>
      <c r="W95" s="103">
        <v>1</v>
      </c>
      <c r="X95" s="103" t="str">
        <f>+'VALORES CIF Y FOB'!BF95</f>
        <v>-</v>
      </c>
      <c r="Y95" s="103"/>
      <c r="Z95" s="101" t="s">
        <v>277</v>
      </c>
      <c r="AA95" s="102" t="s">
        <v>94</v>
      </c>
      <c r="AB95" s="103">
        <v>1</v>
      </c>
      <c r="AC95" s="103">
        <f>+'VALORES CIF Y FOB'!BI95</f>
        <v>641.77054891448881</v>
      </c>
      <c r="AD95" s="103">
        <v>1</v>
      </c>
      <c r="AE95" s="103">
        <f>+'VALORES CIF Y FOB'!BL95</f>
        <v>812.38627998748473</v>
      </c>
    </row>
    <row r="96" spans="1:31" x14ac:dyDescent="0.2">
      <c r="A96" s="101" t="s">
        <v>278</v>
      </c>
      <c r="B96" s="102" t="s">
        <v>95</v>
      </c>
      <c r="C96" s="103">
        <v>1</v>
      </c>
      <c r="D96" s="103" t="str">
        <f>+'VALORES CIF Y FOB'!AM96</f>
        <v>-</v>
      </c>
      <c r="E96" s="103" t="str">
        <f>+'VALORES CIF Y FOB'!AN96</f>
        <v>-</v>
      </c>
      <c r="F96" s="103">
        <v>1</v>
      </c>
      <c r="G96" s="103" t="str">
        <f>+'VALORES CIF Y FOB'!AQ96</f>
        <v>-</v>
      </c>
      <c r="H96" s="103" t="str">
        <f>+'VALORES CIF Y FOB'!AR96</f>
        <v>-</v>
      </c>
      <c r="I96" s="103"/>
      <c r="J96" s="101" t="s">
        <v>278</v>
      </c>
      <c r="K96" s="102" t="s">
        <v>95</v>
      </c>
      <c r="L96" s="103">
        <v>1</v>
      </c>
      <c r="M96" s="103" t="str">
        <f>+'VALORES CIF Y FOB'!AU96</f>
        <v>-</v>
      </c>
      <c r="N96" s="103" t="str">
        <f>+'VALORES CIF Y FOB'!AV96</f>
        <v>-</v>
      </c>
      <c r="O96" s="103">
        <v>1</v>
      </c>
      <c r="P96" s="103" t="str">
        <f>+'VALORES CIF Y FOB'!AY96</f>
        <v>-</v>
      </c>
      <c r="Q96" s="103" t="str">
        <f>+'VALORES CIF Y FOB'!AZ96</f>
        <v>-</v>
      </c>
      <c r="R96" s="103"/>
      <c r="S96" s="101" t="s">
        <v>278</v>
      </c>
      <c r="T96" s="102" t="s">
        <v>95</v>
      </c>
      <c r="U96" s="103">
        <v>1</v>
      </c>
      <c r="V96" s="103" t="str">
        <f>+'VALORES CIF Y FOB'!BC96</f>
        <v>-</v>
      </c>
      <c r="W96" s="103">
        <v>1</v>
      </c>
      <c r="X96" s="103" t="str">
        <f>+'VALORES CIF Y FOB'!BF96</f>
        <v>-</v>
      </c>
      <c r="Y96" s="103"/>
      <c r="Z96" s="101" t="s">
        <v>278</v>
      </c>
      <c r="AA96" s="102" t="s">
        <v>95</v>
      </c>
      <c r="AB96" s="103">
        <v>1</v>
      </c>
      <c r="AC96" s="103" t="str">
        <f>+'VALORES CIF Y FOB'!BI96</f>
        <v>-</v>
      </c>
      <c r="AD96" s="103">
        <v>1</v>
      </c>
      <c r="AE96" s="103" t="str">
        <f>+'VALORES CIF Y FOB'!BL96</f>
        <v>-</v>
      </c>
    </row>
    <row r="97" spans="1:31" x14ac:dyDescent="0.2">
      <c r="A97" s="101" t="s">
        <v>279</v>
      </c>
      <c r="B97" s="102" t="s">
        <v>96</v>
      </c>
      <c r="C97" s="103">
        <v>1</v>
      </c>
      <c r="D97" s="103">
        <f>+'VALORES CIF Y FOB'!AM97</f>
        <v>740.35106007385389</v>
      </c>
      <c r="E97" s="103">
        <f>+'VALORES CIF Y FOB'!AN97</f>
        <v>707.81257567454031</v>
      </c>
      <c r="F97" s="103">
        <v>1</v>
      </c>
      <c r="G97" s="103">
        <f>+'VALORES CIF Y FOB'!AQ97</f>
        <v>734.91710946437024</v>
      </c>
      <c r="H97" s="103">
        <f>+'VALORES CIF Y FOB'!AR97</f>
        <v>702.02807373842404</v>
      </c>
      <c r="I97" s="103"/>
      <c r="J97" s="101" t="s">
        <v>279</v>
      </c>
      <c r="K97" s="102" t="s">
        <v>96</v>
      </c>
      <c r="L97" s="103">
        <v>1</v>
      </c>
      <c r="M97" s="103" t="str">
        <f>+'VALORES CIF Y FOB'!AU97</f>
        <v>-</v>
      </c>
      <c r="N97" s="103" t="str">
        <f>+'VALORES CIF Y FOB'!AV97</f>
        <v>-</v>
      </c>
      <c r="O97" s="103">
        <v>1</v>
      </c>
      <c r="P97" s="103" t="str">
        <f>+'VALORES CIF Y FOB'!AY97</f>
        <v>-</v>
      </c>
      <c r="Q97" s="103" t="str">
        <f>+'VALORES CIF Y FOB'!AZ97</f>
        <v>-</v>
      </c>
      <c r="R97" s="103"/>
      <c r="S97" s="101" t="s">
        <v>279</v>
      </c>
      <c r="T97" s="102" t="s">
        <v>96</v>
      </c>
      <c r="U97" s="103">
        <v>1</v>
      </c>
      <c r="V97" s="103">
        <f>+'VALORES CIF Y FOB'!BC97</f>
        <v>746.70774072894028</v>
      </c>
      <c r="W97" s="103">
        <v>1</v>
      </c>
      <c r="X97" s="103">
        <f>+'VALORES CIF Y FOB'!BF97</f>
        <v>740.92323879282401</v>
      </c>
      <c r="Y97" s="103"/>
      <c r="Z97" s="101" t="s">
        <v>279</v>
      </c>
      <c r="AA97" s="102" t="s">
        <v>96</v>
      </c>
      <c r="AB97" s="103">
        <v>1</v>
      </c>
      <c r="AC97" s="103" t="str">
        <f>+'VALORES CIF Y FOB'!BI97</f>
        <v>-</v>
      </c>
      <c r="AD97" s="103">
        <v>1</v>
      </c>
      <c r="AE97" s="103" t="str">
        <f>+'VALORES CIF Y FOB'!BL97</f>
        <v>-</v>
      </c>
    </row>
    <row r="98" spans="1:31" x14ac:dyDescent="0.2">
      <c r="A98" s="101" t="s">
        <v>280</v>
      </c>
      <c r="B98" s="102" t="s">
        <v>97</v>
      </c>
      <c r="C98" s="103">
        <v>1</v>
      </c>
      <c r="D98" s="103">
        <f>+'VALORES CIF Y FOB'!AM98</f>
        <v>674.88209153837295</v>
      </c>
      <c r="E98" s="103">
        <f>+'VALORES CIF Y FOB'!AN98</f>
        <v>638.12011755979711</v>
      </c>
      <c r="F98" s="103">
        <v>1</v>
      </c>
      <c r="G98" s="103">
        <f>+'VALORES CIF Y FOB'!AQ98</f>
        <v>655.89134356231659</v>
      </c>
      <c r="H98" s="103">
        <f>+'VALORES CIF Y FOB'!AR98</f>
        <v>617.90425136401802</v>
      </c>
      <c r="I98" s="103"/>
      <c r="J98" s="101" t="s">
        <v>280</v>
      </c>
      <c r="K98" s="102" t="s">
        <v>97</v>
      </c>
      <c r="L98" s="103">
        <v>1</v>
      </c>
      <c r="M98" s="103" t="str">
        <f>+'VALORES CIF Y FOB'!AU98</f>
        <v>-</v>
      </c>
      <c r="N98" s="103" t="str">
        <f>+'VALORES CIF Y FOB'!AV98</f>
        <v>-</v>
      </c>
      <c r="O98" s="103">
        <v>1</v>
      </c>
      <c r="P98" s="103" t="str">
        <f>+'VALORES CIF Y FOB'!AY98</f>
        <v>-</v>
      </c>
      <c r="Q98" s="103" t="str">
        <f>+'VALORES CIF Y FOB'!AZ98</f>
        <v>-</v>
      </c>
      <c r="R98" s="103"/>
      <c r="S98" s="101" t="s">
        <v>280</v>
      </c>
      <c r="T98" s="102" t="s">
        <v>97</v>
      </c>
      <c r="U98" s="103">
        <v>1</v>
      </c>
      <c r="V98" s="103">
        <f>+'VALORES CIF Y FOB'!BC98</f>
        <v>677.01528261419708</v>
      </c>
      <c r="W98" s="103">
        <v>1</v>
      </c>
      <c r="X98" s="103">
        <f>+'VALORES CIF Y FOB'!BF98</f>
        <v>656.79941641841788</v>
      </c>
      <c r="Y98" s="103"/>
      <c r="Z98" s="101" t="s">
        <v>280</v>
      </c>
      <c r="AA98" s="102" t="s">
        <v>97</v>
      </c>
      <c r="AB98" s="103">
        <v>1</v>
      </c>
      <c r="AC98" s="103" t="str">
        <f>+'VALORES CIF Y FOB'!BI98</f>
        <v>-</v>
      </c>
      <c r="AD98" s="103">
        <v>1</v>
      </c>
      <c r="AE98" s="103" t="str">
        <f>+'VALORES CIF Y FOB'!BL98</f>
        <v>-</v>
      </c>
    </row>
    <row r="99" spans="1:31" x14ac:dyDescent="0.2">
      <c r="A99" s="101" t="s">
        <v>281</v>
      </c>
      <c r="B99" s="102" t="s">
        <v>98</v>
      </c>
      <c r="C99" s="103">
        <v>1</v>
      </c>
      <c r="D99" s="103">
        <f>+'VALORES CIF Y FOB'!AM99</f>
        <v>675.24565098961875</v>
      </c>
      <c r="E99" s="103">
        <f>+'VALORES CIF Y FOB'!AN99</f>
        <v>638.50713071114114</v>
      </c>
      <c r="F99" s="103">
        <v>1</v>
      </c>
      <c r="G99" s="103">
        <f>+'VALORES CIF Y FOB'!AQ99</f>
        <v>557.40930169350656</v>
      </c>
      <c r="H99" s="103">
        <f>+'VALORES CIF Y FOB'!AR99</f>
        <v>513.06900297795573</v>
      </c>
      <c r="I99" s="103"/>
      <c r="J99" s="101" t="s">
        <v>281</v>
      </c>
      <c r="K99" s="102" t="s">
        <v>98</v>
      </c>
      <c r="L99" s="103">
        <v>1</v>
      </c>
      <c r="M99" s="103" t="str">
        <f>+'VALORES CIF Y FOB'!AU99</f>
        <v>-</v>
      </c>
      <c r="N99" s="103" t="str">
        <f>+'VALORES CIF Y FOB'!AV99</f>
        <v>-</v>
      </c>
      <c r="O99" s="103">
        <v>1</v>
      </c>
      <c r="P99" s="103" t="str">
        <f>+'VALORES CIF Y FOB'!AY99</f>
        <v>-</v>
      </c>
      <c r="Q99" s="103" t="str">
        <f>+'VALORES CIF Y FOB'!AZ99</f>
        <v>-</v>
      </c>
      <c r="R99" s="103"/>
      <c r="S99" s="101" t="s">
        <v>281</v>
      </c>
      <c r="T99" s="102" t="s">
        <v>98</v>
      </c>
      <c r="U99" s="103">
        <v>1</v>
      </c>
      <c r="V99" s="103">
        <f>+'VALORES CIF Y FOB'!BC99</f>
        <v>677.40229576554123</v>
      </c>
      <c r="W99" s="103">
        <v>1</v>
      </c>
      <c r="X99" s="103">
        <f>+'VALORES CIF Y FOB'!BF99</f>
        <v>551.9641680323557</v>
      </c>
      <c r="Y99" s="103"/>
      <c r="Z99" s="101" t="s">
        <v>281</v>
      </c>
      <c r="AA99" s="102" t="s">
        <v>98</v>
      </c>
      <c r="AB99" s="103">
        <v>1</v>
      </c>
      <c r="AC99" s="103" t="str">
        <f>+'VALORES CIF Y FOB'!BI99</f>
        <v>-</v>
      </c>
      <c r="AD99" s="103">
        <v>1</v>
      </c>
      <c r="AE99" s="103" t="str">
        <f>+'VALORES CIF Y FOB'!BL99</f>
        <v>-</v>
      </c>
    </row>
    <row r="100" spans="1:31" x14ac:dyDescent="0.2">
      <c r="A100" s="101" t="s">
        <v>282</v>
      </c>
      <c r="B100" s="102" t="s">
        <v>99</v>
      </c>
      <c r="C100" s="103">
        <v>1</v>
      </c>
      <c r="D100" s="103">
        <f>+'VALORES CIF Y FOB'!AM100</f>
        <v>731.38116218358812</v>
      </c>
      <c r="E100" s="103">
        <f>+'VALORES CIF Y FOB'!AN100</f>
        <v>698.26401783110828</v>
      </c>
      <c r="F100" s="103">
        <v>1</v>
      </c>
      <c r="G100" s="103">
        <f>+'VALORES CIF Y FOB'!AQ100</f>
        <v>635.41447074102803</v>
      </c>
      <c r="H100" s="103">
        <f>+'VALORES CIF Y FOB'!AR100</f>
        <v>596.1063884475559</v>
      </c>
      <c r="I100" s="103"/>
      <c r="J100" s="101" t="s">
        <v>282</v>
      </c>
      <c r="K100" s="102" t="s">
        <v>99</v>
      </c>
      <c r="L100" s="103">
        <v>1</v>
      </c>
      <c r="M100" s="103" t="str">
        <f>+'VALORES CIF Y FOB'!AU100</f>
        <v>-</v>
      </c>
      <c r="N100" s="103" t="str">
        <f>+'VALORES CIF Y FOB'!AV100</f>
        <v>-</v>
      </c>
      <c r="O100" s="103">
        <v>1</v>
      </c>
      <c r="P100" s="103" t="str">
        <f>+'VALORES CIF Y FOB'!AY100</f>
        <v>-</v>
      </c>
      <c r="Q100" s="103" t="str">
        <f>+'VALORES CIF Y FOB'!AZ100</f>
        <v>-</v>
      </c>
      <c r="R100" s="103"/>
      <c r="S100" s="101" t="s">
        <v>282</v>
      </c>
      <c r="T100" s="102" t="s">
        <v>99</v>
      </c>
      <c r="U100" s="103">
        <v>1</v>
      </c>
      <c r="V100" s="103">
        <f>+'VALORES CIF Y FOB'!BC100</f>
        <v>737.15918288550813</v>
      </c>
      <c r="W100" s="103">
        <v>1</v>
      </c>
      <c r="X100" s="103">
        <f>+'VALORES CIF Y FOB'!BF100</f>
        <v>635.00155350195587</v>
      </c>
      <c r="Y100" s="103"/>
      <c r="Z100" s="101" t="s">
        <v>282</v>
      </c>
      <c r="AA100" s="102" t="s">
        <v>99</v>
      </c>
      <c r="AB100" s="103">
        <v>1</v>
      </c>
      <c r="AC100" s="103" t="str">
        <f>+'VALORES CIF Y FOB'!BI100</f>
        <v>-</v>
      </c>
      <c r="AD100" s="103">
        <v>1</v>
      </c>
      <c r="AE100" s="103" t="str">
        <f>+'VALORES CIF Y FOB'!BL100</f>
        <v>-</v>
      </c>
    </row>
    <row r="101" spans="1:31" x14ac:dyDescent="0.2">
      <c r="A101" s="101" t="s">
        <v>283</v>
      </c>
      <c r="B101" s="102" t="s">
        <v>100</v>
      </c>
      <c r="C101" s="103">
        <v>1</v>
      </c>
      <c r="D101" s="103">
        <f>+'VALORES CIF Y FOB'!AM101</f>
        <v>658.38223101939855</v>
      </c>
      <c r="E101" s="103">
        <f>+'VALORES CIF Y FOB'!AN101</f>
        <v>620.5558292589277</v>
      </c>
      <c r="F101" s="103">
        <v>1</v>
      </c>
      <c r="G101" s="103">
        <f>+'VALORES CIF Y FOB'!AQ101</f>
        <v>651.20315295820592</v>
      </c>
      <c r="H101" s="103">
        <f>+'VALORES CIF Y FOB'!AR101</f>
        <v>612.91361939562455</v>
      </c>
      <c r="I101" s="103"/>
      <c r="J101" s="101" t="s">
        <v>283</v>
      </c>
      <c r="K101" s="102" t="s">
        <v>100</v>
      </c>
      <c r="L101" s="103">
        <v>1</v>
      </c>
      <c r="M101" s="103" t="str">
        <f>+'VALORES CIF Y FOB'!AU101</f>
        <v>-</v>
      </c>
      <c r="N101" s="103" t="str">
        <f>+'VALORES CIF Y FOB'!AV101</f>
        <v>-</v>
      </c>
      <c r="O101" s="103">
        <v>1</v>
      </c>
      <c r="P101" s="103" t="str">
        <f>+'VALORES CIF Y FOB'!AY101</f>
        <v>-</v>
      </c>
      <c r="Q101" s="103" t="str">
        <f>+'VALORES CIF Y FOB'!AZ101</f>
        <v>-</v>
      </c>
      <c r="R101" s="103"/>
      <c r="S101" s="101" t="s">
        <v>283</v>
      </c>
      <c r="T101" s="102" t="s">
        <v>100</v>
      </c>
      <c r="U101" s="103">
        <v>1</v>
      </c>
      <c r="V101" s="103">
        <f>+'VALORES CIF Y FOB'!BC101</f>
        <v>659.45099431332767</v>
      </c>
      <c r="W101" s="103">
        <v>1</v>
      </c>
      <c r="X101" s="103">
        <f>+'VALORES CIF Y FOB'!BF101</f>
        <v>651.80878445002452</v>
      </c>
      <c r="Y101" s="103"/>
      <c r="Z101" s="101" t="s">
        <v>283</v>
      </c>
      <c r="AA101" s="102" t="s">
        <v>100</v>
      </c>
      <c r="AB101" s="103">
        <v>1</v>
      </c>
      <c r="AC101" s="103" t="str">
        <f>+'VALORES CIF Y FOB'!BI101</f>
        <v>-</v>
      </c>
      <c r="AD101" s="103">
        <v>1</v>
      </c>
      <c r="AE101" s="103" t="str">
        <f>+'VALORES CIF Y FOB'!BL101</f>
        <v>-</v>
      </c>
    </row>
    <row r="102" spans="1:31" x14ac:dyDescent="0.2">
      <c r="A102" s="101" t="s">
        <v>284</v>
      </c>
      <c r="B102" s="102" t="s">
        <v>101</v>
      </c>
      <c r="C102" s="103">
        <v>1</v>
      </c>
      <c r="D102" s="103">
        <f>+'VALORES CIF Y FOB'!AM102</f>
        <v>726.87893632917542</v>
      </c>
      <c r="E102" s="103">
        <f>+'VALORES CIF Y FOB'!AN102</f>
        <v>693.47134744388939</v>
      </c>
      <c r="F102" s="103">
        <v>1</v>
      </c>
      <c r="G102" s="103">
        <f>+'VALORES CIF Y FOB'!AQ102</f>
        <v>704.6718641835173</v>
      </c>
      <c r="H102" s="103">
        <f>+'VALORES CIF Y FOB'!AR102</f>
        <v>669.83166776077951</v>
      </c>
      <c r="I102" s="103"/>
      <c r="J102" s="101" t="s">
        <v>284</v>
      </c>
      <c r="K102" s="102" t="s">
        <v>101</v>
      </c>
      <c r="L102" s="103">
        <v>1</v>
      </c>
      <c r="M102" s="103" t="str">
        <f>+'VALORES CIF Y FOB'!AU102</f>
        <v>-</v>
      </c>
      <c r="N102" s="103" t="str">
        <f>+'VALORES CIF Y FOB'!AV102</f>
        <v>-</v>
      </c>
      <c r="O102" s="103">
        <v>1</v>
      </c>
      <c r="P102" s="103" t="str">
        <f>+'VALORES CIF Y FOB'!AY102</f>
        <v>-</v>
      </c>
      <c r="Q102" s="103" t="str">
        <f>+'VALORES CIF Y FOB'!AZ102</f>
        <v>-</v>
      </c>
      <c r="R102" s="103"/>
      <c r="S102" s="101" t="s">
        <v>284</v>
      </c>
      <c r="T102" s="102" t="s">
        <v>101</v>
      </c>
      <c r="U102" s="103">
        <v>1</v>
      </c>
      <c r="V102" s="103">
        <f>+'VALORES CIF Y FOB'!BC102</f>
        <v>732.36651249828935</v>
      </c>
      <c r="W102" s="103">
        <v>1</v>
      </c>
      <c r="X102" s="103">
        <f>+'VALORES CIF Y FOB'!BF102</f>
        <v>708.72683281517948</v>
      </c>
      <c r="Y102" s="103"/>
      <c r="Z102" s="101" t="s">
        <v>284</v>
      </c>
      <c r="AA102" s="102" t="s">
        <v>101</v>
      </c>
      <c r="AB102" s="103">
        <v>1</v>
      </c>
      <c r="AC102" s="103" t="str">
        <f>+'VALORES CIF Y FOB'!BI102</f>
        <v>-</v>
      </c>
      <c r="AD102" s="103">
        <v>1</v>
      </c>
      <c r="AE102" s="103" t="str">
        <f>+'VALORES CIF Y FOB'!BL102</f>
        <v>-</v>
      </c>
    </row>
    <row r="103" spans="1:31" x14ac:dyDescent="0.2">
      <c r="A103" s="101" t="s">
        <v>285</v>
      </c>
      <c r="B103" s="102" t="s">
        <v>102</v>
      </c>
      <c r="C103" s="103">
        <v>1</v>
      </c>
      <c r="D103" s="103">
        <f>+'VALORES CIF Y FOB'!AM103</f>
        <v>705.97444484773291</v>
      </c>
      <c r="E103" s="103">
        <f>+'VALORES CIF Y FOB'!AN103</f>
        <v>671.21827962305019</v>
      </c>
      <c r="F103" s="103">
        <v>1</v>
      </c>
      <c r="G103" s="103">
        <f>+'VALORES CIF Y FOB'!AQ103</f>
        <v>681.68687070556075</v>
      </c>
      <c r="H103" s="103">
        <f>+'VALORES CIF Y FOB'!AR103</f>
        <v>645.36388201336865</v>
      </c>
      <c r="I103" s="103"/>
      <c r="J103" s="101" t="s">
        <v>285</v>
      </c>
      <c r="K103" s="102" t="s">
        <v>102</v>
      </c>
      <c r="L103" s="103">
        <v>1</v>
      </c>
      <c r="M103" s="103" t="str">
        <f>+'VALORES CIF Y FOB'!AU103</f>
        <v>-</v>
      </c>
      <c r="N103" s="103" t="str">
        <f>+'VALORES CIF Y FOB'!AV103</f>
        <v>-</v>
      </c>
      <c r="O103" s="103">
        <v>1</v>
      </c>
      <c r="P103" s="103" t="str">
        <f>+'VALORES CIF Y FOB'!AY103</f>
        <v>-</v>
      </c>
      <c r="Q103" s="103" t="str">
        <f>+'VALORES CIF Y FOB'!AZ103</f>
        <v>-</v>
      </c>
      <c r="R103" s="103"/>
      <c r="S103" s="101" t="s">
        <v>285</v>
      </c>
      <c r="T103" s="102" t="s">
        <v>102</v>
      </c>
      <c r="U103" s="103">
        <v>1</v>
      </c>
      <c r="V103" s="103">
        <f>+'VALORES CIF Y FOB'!BC103</f>
        <v>710.11344467745016</v>
      </c>
      <c r="W103" s="103">
        <v>1</v>
      </c>
      <c r="X103" s="103">
        <f>+'VALORES CIF Y FOB'!BF103</f>
        <v>684.25904706776851</v>
      </c>
      <c r="Y103" s="103"/>
      <c r="Z103" s="101" t="s">
        <v>285</v>
      </c>
      <c r="AA103" s="102" t="s">
        <v>102</v>
      </c>
      <c r="AB103" s="103">
        <v>1</v>
      </c>
      <c r="AC103" s="103" t="str">
        <f>+'VALORES CIF Y FOB'!BI103</f>
        <v>-</v>
      </c>
      <c r="AD103" s="103">
        <v>1</v>
      </c>
      <c r="AE103" s="103" t="str">
        <f>+'VALORES CIF Y FOB'!BL103</f>
        <v>-</v>
      </c>
    </row>
    <row r="104" spans="1:31" x14ac:dyDescent="0.2">
      <c r="A104" s="101" t="s">
        <v>286</v>
      </c>
      <c r="B104" s="102" t="s">
        <v>103</v>
      </c>
      <c r="C104" s="103">
        <v>1</v>
      </c>
      <c r="D104" s="103" t="str">
        <f>+'VALORES CIF Y FOB'!AM104</f>
        <v>-</v>
      </c>
      <c r="E104" s="103" t="str">
        <f>+'VALORES CIF Y FOB'!AN104</f>
        <v>-</v>
      </c>
      <c r="F104" s="103">
        <v>1</v>
      </c>
      <c r="G104" s="103" t="str">
        <f>+'VALORES CIF Y FOB'!AQ104</f>
        <v>-</v>
      </c>
      <c r="H104" s="103" t="str">
        <f>+'VALORES CIF Y FOB'!AR104</f>
        <v>-</v>
      </c>
      <c r="I104" s="103"/>
      <c r="J104" s="101" t="s">
        <v>286</v>
      </c>
      <c r="K104" s="102" t="s">
        <v>103</v>
      </c>
      <c r="L104" s="103">
        <v>1</v>
      </c>
      <c r="M104" s="103">
        <f>+'VALORES CIF Y FOB'!AU104</f>
        <v>633.17351548542206</v>
      </c>
      <c r="N104" s="103">
        <f>+'VALORES CIF Y FOB'!AV104</f>
        <v>593.72086621034987</v>
      </c>
      <c r="O104" s="103">
        <v>1</v>
      </c>
      <c r="P104" s="103">
        <f>+'VALORES CIF Y FOB'!AY104</f>
        <v>641.93709963010804</v>
      </c>
      <c r="Q104" s="103">
        <f>+'VALORES CIF Y FOB'!AZ104</f>
        <v>603.0498007361407</v>
      </c>
      <c r="R104" s="103"/>
      <c r="S104" s="101" t="s">
        <v>286</v>
      </c>
      <c r="T104" s="102" t="s">
        <v>103</v>
      </c>
      <c r="U104" s="103">
        <v>1</v>
      </c>
      <c r="V104" s="103" t="str">
        <f>+'VALORES CIF Y FOB'!BC104</f>
        <v>-</v>
      </c>
      <c r="W104" s="103">
        <v>1</v>
      </c>
      <c r="X104" s="103" t="str">
        <f>+'VALORES CIF Y FOB'!BF104</f>
        <v>-</v>
      </c>
      <c r="Y104" s="103"/>
      <c r="Z104" s="101" t="s">
        <v>286</v>
      </c>
      <c r="AA104" s="102" t="s">
        <v>103</v>
      </c>
      <c r="AB104" s="103">
        <v>1</v>
      </c>
      <c r="AC104" s="103">
        <f>+'VALORES CIF Y FOB'!BI104</f>
        <v>632.61603126474984</v>
      </c>
      <c r="AD104" s="103">
        <v>1</v>
      </c>
      <c r="AE104" s="103">
        <f>+'VALORES CIF Y FOB'!BL104</f>
        <v>641.94496579054066</v>
      </c>
    </row>
    <row r="105" spans="1:31" x14ac:dyDescent="0.2">
      <c r="A105" s="101" t="s">
        <v>287</v>
      </c>
      <c r="B105" s="102" t="s">
        <v>104</v>
      </c>
      <c r="C105" s="103">
        <v>1</v>
      </c>
      <c r="D105" s="103" t="str">
        <f>+'VALORES CIF Y FOB'!AM105</f>
        <v>-</v>
      </c>
      <c r="E105" s="103" t="str">
        <f>+'VALORES CIF Y FOB'!AN105</f>
        <v>-</v>
      </c>
      <c r="F105" s="103">
        <v>1</v>
      </c>
      <c r="G105" s="103" t="str">
        <f>+'VALORES CIF Y FOB'!AQ105</f>
        <v>-</v>
      </c>
      <c r="H105" s="103" t="str">
        <f>+'VALORES CIF Y FOB'!AR105</f>
        <v>-</v>
      </c>
      <c r="I105" s="103"/>
      <c r="J105" s="101" t="s">
        <v>287</v>
      </c>
      <c r="K105" s="102" t="s">
        <v>104</v>
      </c>
      <c r="L105" s="103">
        <v>1</v>
      </c>
      <c r="M105" s="103">
        <f>+'VALORES CIF Y FOB'!AU105</f>
        <v>641.61819821730205</v>
      </c>
      <c r="N105" s="103">
        <f>+'VALORES CIF Y FOB'!AV105</f>
        <v>602.71032657224475</v>
      </c>
      <c r="O105" s="103">
        <v>1</v>
      </c>
      <c r="P105" s="103">
        <f>+'VALORES CIF Y FOB'!AY105</f>
        <v>643.77502379074417</v>
      </c>
      <c r="Q105" s="103">
        <f>+'VALORES CIF Y FOB'!AZ105</f>
        <v>605.00629181043928</v>
      </c>
      <c r="R105" s="103"/>
      <c r="S105" s="101" t="s">
        <v>287</v>
      </c>
      <c r="T105" s="102" t="s">
        <v>104</v>
      </c>
      <c r="U105" s="103">
        <v>1</v>
      </c>
      <c r="V105" s="103" t="str">
        <f>+'VALORES CIF Y FOB'!BC105</f>
        <v>-</v>
      </c>
      <c r="W105" s="103">
        <v>1</v>
      </c>
      <c r="X105" s="103" t="str">
        <f>+'VALORES CIF Y FOB'!BF105</f>
        <v>-</v>
      </c>
      <c r="Y105" s="103"/>
      <c r="Z105" s="101" t="s">
        <v>287</v>
      </c>
      <c r="AA105" s="102" t="s">
        <v>104</v>
      </c>
      <c r="AB105" s="103">
        <v>1</v>
      </c>
      <c r="AC105" s="103">
        <f>+'VALORES CIF Y FOB'!BI105</f>
        <v>641.60549162664472</v>
      </c>
      <c r="AD105" s="103">
        <v>1</v>
      </c>
      <c r="AE105" s="103">
        <f>+'VALORES CIF Y FOB'!BL105</f>
        <v>643.90145686483925</v>
      </c>
    </row>
    <row r="106" spans="1:31" x14ac:dyDescent="0.2">
      <c r="A106" s="101" t="s">
        <v>288</v>
      </c>
      <c r="B106" s="102" t="s">
        <v>105</v>
      </c>
      <c r="C106" s="103">
        <v>1</v>
      </c>
      <c r="D106" s="103">
        <f>+'VALORES CIF Y FOB'!AM106</f>
        <v>735.12760000889682</v>
      </c>
      <c r="E106" s="103">
        <f>+'VALORES CIF Y FOB'!AN106</f>
        <v>702.2521433058256</v>
      </c>
      <c r="F106" s="103">
        <v>1</v>
      </c>
      <c r="G106" s="103">
        <f>+'VALORES CIF Y FOB'!AQ106</f>
        <v>666.07247826344428</v>
      </c>
      <c r="H106" s="103">
        <f>+'VALORES CIF Y FOB'!AR106</f>
        <v>628.74218450381329</v>
      </c>
      <c r="I106" s="103"/>
      <c r="J106" s="101" t="s">
        <v>288</v>
      </c>
      <c r="K106" s="102" t="s">
        <v>105</v>
      </c>
      <c r="L106" s="103">
        <v>1</v>
      </c>
      <c r="M106" s="103" t="str">
        <f>+'VALORES CIF Y FOB'!AU106</f>
        <v>-</v>
      </c>
      <c r="N106" s="103" t="str">
        <f>+'VALORES CIF Y FOB'!AV106</f>
        <v>-</v>
      </c>
      <c r="O106" s="103">
        <v>1</v>
      </c>
      <c r="P106" s="103" t="str">
        <f>+'VALORES CIF Y FOB'!AY106</f>
        <v>-</v>
      </c>
      <c r="Q106" s="103" t="str">
        <f>+'VALORES CIF Y FOB'!AZ106</f>
        <v>-</v>
      </c>
      <c r="R106" s="103"/>
      <c r="S106" s="101" t="s">
        <v>288</v>
      </c>
      <c r="T106" s="102" t="s">
        <v>105</v>
      </c>
      <c r="U106" s="103">
        <v>1</v>
      </c>
      <c r="V106" s="103">
        <f>+'VALORES CIF Y FOB'!BC106</f>
        <v>741.14730836022557</v>
      </c>
      <c r="W106" s="103">
        <v>1</v>
      </c>
      <c r="X106" s="103">
        <f>+'VALORES CIF Y FOB'!BF106</f>
        <v>667.63734955821315</v>
      </c>
      <c r="Y106" s="103"/>
      <c r="Z106" s="101" t="s">
        <v>288</v>
      </c>
      <c r="AA106" s="102" t="s">
        <v>105</v>
      </c>
      <c r="AB106" s="103">
        <v>1</v>
      </c>
      <c r="AC106" s="103" t="str">
        <f>+'VALORES CIF Y FOB'!BI106</f>
        <v>-</v>
      </c>
      <c r="AD106" s="103">
        <v>1</v>
      </c>
      <c r="AE106" s="103" t="str">
        <f>+'VALORES CIF Y FOB'!BL106</f>
        <v>-</v>
      </c>
    </row>
    <row r="107" spans="1:31" x14ac:dyDescent="0.2">
      <c r="A107" s="101" t="s">
        <v>289</v>
      </c>
      <c r="B107" s="102" t="s">
        <v>106</v>
      </c>
      <c r="C107" s="103">
        <v>1</v>
      </c>
      <c r="D107" s="103" t="str">
        <f>+'VALORES CIF Y FOB'!AM107</f>
        <v>-</v>
      </c>
      <c r="E107" s="103" t="str">
        <f>+'VALORES CIF Y FOB'!AN107</f>
        <v>-</v>
      </c>
      <c r="F107" s="103">
        <v>1</v>
      </c>
      <c r="G107" s="103" t="str">
        <f>+'VALORES CIF Y FOB'!AQ107</f>
        <v>-</v>
      </c>
      <c r="H107" s="103" t="str">
        <f>+'VALORES CIF Y FOB'!AR107</f>
        <v>-</v>
      </c>
      <c r="I107" s="103"/>
      <c r="J107" s="101" t="s">
        <v>289</v>
      </c>
      <c r="K107" s="102" t="s">
        <v>106</v>
      </c>
      <c r="L107" s="103">
        <v>1</v>
      </c>
      <c r="M107" s="103">
        <f>+'VALORES CIF Y FOB'!AU107</f>
        <v>638.52696861569211</v>
      </c>
      <c r="N107" s="103">
        <f>+'VALORES CIF Y FOB'!AV107</f>
        <v>599.41967766861183</v>
      </c>
      <c r="O107" s="103">
        <v>1</v>
      </c>
      <c r="P107" s="103">
        <f>+'VALORES CIF Y FOB'!AY107</f>
        <v>696.04975940778854</v>
      </c>
      <c r="Q107" s="103">
        <f>+'VALORES CIF Y FOB'!AZ107</f>
        <v>660.65333962479019</v>
      </c>
      <c r="R107" s="103"/>
      <c r="S107" s="101" t="s">
        <v>289</v>
      </c>
      <c r="T107" s="102" t="s">
        <v>106</v>
      </c>
      <c r="U107" s="103">
        <v>1</v>
      </c>
      <c r="V107" s="103" t="str">
        <f>+'VALORES CIF Y FOB'!BC107</f>
        <v>-</v>
      </c>
      <c r="W107" s="103">
        <v>1</v>
      </c>
      <c r="X107" s="103" t="str">
        <f>+'VALORES CIF Y FOB'!BF107</f>
        <v>-</v>
      </c>
      <c r="Y107" s="103"/>
      <c r="Z107" s="101" t="s">
        <v>289</v>
      </c>
      <c r="AA107" s="102" t="s">
        <v>106</v>
      </c>
      <c r="AB107" s="103">
        <v>1</v>
      </c>
      <c r="AC107" s="103">
        <f>+'VALORES CIF Y FOB'!BI107</f>
        <v>638.31484272301179</v>
      </c>
      <c r="AD107" s="103">
        <v>1</v>
      </c>
      <c r="AE107" s="103">
        <f>+'VALORES CIF Y FOB'!BL107</f>
        <v>699.54850467919016</v>
      </c>
    </row>
    <row r="108" spans="1:31" x14ac:dyDescent="0.2">
      <c r="A108" s="101" t="s">
        <v>290</v>
      </c>
      <c r="B108" s="102" t="s">
        <v>107</v>
      </c>
      <c r="C108" s="103">
        <v>1</v>
      </c>
      <c r="D108" s="103">
        <f>+'VALORES CIF Y FOB'!AM108</f>
        <v>821.37307225119287</v>
      </c>
      <c r="E108" s="103">
        <f>+'VALORES CIF Y FOB'!AN108</f>
        <v>794.06142480649555</v>
      </c>
      <c r="F108" s="103">
        <v>1</v>
      </c>
      <c r="G108" s="103">
        <f>+'VALORES CIF Y FOB'!AQ108</f>
        <v>547.87463601369632</v>
      </c>
      <c r="H108" s="103">
        <f>+'VALORES CIF Y FOB'!AR108</f>
        <v>502.91924342938222</v>
      </c>
      <c r="I108" s="103"/>
      <c r="J108" s="101" t="s">
        <v>290</v>
      </c>
      <c r="K108" s="102" t="s">
        <v>107</v>
      </c>
      <c r="L108" s="103">
        <v>1</v>
      </c>
      <c r="M108" s="103" t="str">
        <f>+'VALORES CIF Y FOB'!AU108</f>
        <v>-</v>
      </c>
      <c r="N108" s="103" t="str">
        <f>+'VALORES CIF Y FOB'!AV108</f>
        <v>-</v>
      </c>
      <c r="O108" s="103">
        <v>1</v>
      </c>
      <c r="P108" s="103" t="str">
        <f>+'VALORES CIF Y FOB'!AY108</f>
        <v>-</v>
      </c>
      <c r="Q108" s="103" t="str">
        <f>+'VALORES CIF Y FOB'!AZ108</f>
        <v>-</v>
      </c>
      <c r="R108" s="103"/>
      <c r="S108" s="101" t="s">
        <v>290</v>
      </c>
      <c r="T108" s="102" t="s">
        <v>107</v>
      </c>
      <c r="U108" s="103">
        <v>1</v>
      </c>
      <c r="V108" s="103">
        <f>+'VALORES CIF Y FOB'!BC108</f>
        <v>832.95658986089552</v>
      </c>
      <c r="W108" s="103">
        <v>1</v>
      </c>
      <c r="X108" s="103">
        <f>+'VALORES CIF Y FOB'!BF108</f>
        <v>541.81440848378224</v>
      </c>
      <c r="Y108" s="103"/>
      <c r="Z108" s="101" t="s">
        <v>290</v>
      </c>
      <c r="AA108" s="102" t="s">
        <v>107</v>
      </c>
      <c r="AB108" s="103">
        <v>1</v>
      </c>
      <c r="AC108" s="103" t="str">
        <f>+'VALORES CIF Y FOB'!BI108</f>
        <v>-</v>
      </c>
      <c r="AD108" s="103">
        <v>1</v>
      </c>
      <c r="AE108" s="103" t="str">
        <f>+'VALORES CIF Y FOB'!BL108</f>
        <v>-</v>
      </c>
    </row>
    <row r="109" spans="1:31" x14ac:dyDescent="0.2">
      <c r="A109" s="101" t="s">
        <v>291</v>
      </c>
      <c r="B109" s="102" t="s">
        <v>108</v>
      </c>
      <c r="C109" s="103">
        <v>1</v>
      </c>
      <c r="D109" s="103">
        <f>+'VALORES CIF Y FOB'!AM109</f>
        <v>915.78205734585936</v>
      </c>
      <c r="E109" s="103">
        <f>+'VALORES CIF Y FOB'!AN109</f>
        <v>894.56085814947915</v>
      </c>
      <c r="F109" s="103">
        <v>1</v>
      </c>
      <c r="G109" s="103">
        <f>+'VALORES CIF Y FOB'!AQ109</f>
        <v>826.84303358395562</v>
      </c>
      <c r="H109" s="103">
        <f>+'VALORES CIF Y FOB'!AR109</f>
        <v>799.88426056518369</v>
      </c>
      <c r="I109" s="103"/>
      <c r="J109" s="101" t="s">
        <v>291</v>
      </c>
      <c r="K109" s="102" t="s">
        <v>108</v>
      </c>
      <c r="L109" s="103">
        <v>1</v>
      </c>
      <c r="M109" s="103" t="str">
        <f>+'VALORES CIF Y FOB'!AU109</f>
        <v>-</v>
      </c>
      <c r="N109" s="103" t="str">
        <f>+'VALORES CIF Y FOB'!AV109</f>
        <v>-</v>
      </c>
      <c r="O109" s="103">
        <v>1</v>
      </c>
      <c r="P109" s="103" t="str">
        <f>+'VALORES CIF Y FOB'!AY109</f>
        <v>-</v>
      </c>
      <c r="Q109" s="103" t="str">
        <f>+'VALORES CIF Y FOB'!AZ109</f>
        <v>-</v>
      </c>
      <c r="R109" s="103"/>
      <c r="S109" s="101" t="s">
        <v>291</v>
      </c>
      <c r="T109" s="102" t="s">
        <v>108</v>
      </c>
      <c r="U109" s="103">
        <v>1</v>
      </c>
      <c r="V109" s="103">
        <f>+'VALORES CIF Y FOB'!BC109</f>
        <v>933.45602320387911</v>
      </c>
      <c r="W109" s="103">
        <v>1</v>
      </c>
      <c r="X109" s="103">
        <f>+'VALORES CIF Y FOB'!BF109</f>
        <v>838.77942561958366</v>
      </c>
      <c r="Y109" s="103"/>
      <c r="Z109" s="101" t="s">
        <v>291</v>
      </c>
      <c r="AA109" s="102" t="s">
        <v>108</v>
      </c>
      <c r="AB109" s="103">
        <v>1</v>
      </c>
      <c r="AC109" s="103" t="str">
        <f>+'VALORES CIF Y FOB'!BI109</f>
        <v>-</v>
      </c>
      <c r="AD109" s="103">
        <v>1</v>
      </c>
      <c r="AE109" s="103" t="str">
        <f>+'VALORES CIF Y FOB'!BL109</f>
        <v>-</v>
      </c>
    </row>
    <row r="110" spans="1:31" x14ac:dyDescent="0.2">
      <c r="A110" s="101" t="s">
        <v>292</v>
      </c>
      <c r="B110" s="102" t="s">
        <v>109</v>
      </c>
      <c r="C110" s="103">
        <v>1</v>
      </c>
      <c r="D110" s="103" t="str">
        <f>+'VALORES CIF Y FOB'!AM110</f>
        <v>-</v>
      </c>
      <c r="E110" s="103" t="str">
        <f>+'VALORES CIF Y FOB'!AN110</f>
        <v>-</v>
      </c>
      <c r="F110" s="103">
        <v>1</v>
      </c>
      <c r="G110" s="103" t="str">
        <f>+'VALORES CIF Y FOB'!AQ110</f>
        <v>-</v>
      </c>
      <c r="H110" s="103" t="str">
        <f>+'VALORES CIF Y FOB'!AR110</f>
        <v>-</v>
      </c>
      <c r="I110" s="103"/>
      <c r="J110" s="101" t="s">
        <v>292</v>
      </c>
      <c r="K110" s="102" t="s">
        <v>109</v>
      </c>
      <c r="L110" s="103">
        <v>1</v>
      </c>
      <c r="M110" s="103">
        <f>+'VALORES CIF Y FOB'!AU110</f>
        <v>638.43449425090319</v>
      </c>
      <c r="N110" s="103">
        <f>+'VALORES CIF Y FOB'!AV110</f>
        <v>599.32123766048414</v>
      </c>
      <c r="O110" s="103">
        <v>1</v>
      </c>
      <c r="P110" s="103">
        <f>+'VALORES CIF Y FOB'!AY110</f>
        <v>658.68425015172841</v>
      </c>
      <c r="Q110" s="103">
        <f>+'VALORES CIF Y FOB'!AZ110</f>
        <v>620.87733204414951</v>
      </c>
      <c r="R110" s="103"/>
      <c r="S110" s="101" t="s">
        <v>292</v>
      </c>
      <c r="T110" s="102" t="s">
        <v>109</v>
      </c>
      <c r="U110" s="103">
        <v>1</v>
      </c>
      <c r="V110" s="103" t="str">
        <f>+'VALORES CIF Y FOB'!BC110</f>
        <v>-</v>
      </c>
      <c r="W110" s="103">
        <v>1</v>
      </c>
      <c r="X110" s="103" t="str">
        <f>+'VALORES CIF Y FOB'!BF110</f>
        <v>-</v>
      </c>
      <c r="Y110" s="103"/>
      <c r="Z110" s="101" t="s">
        <v>292</v>
      </c>
      <c r="AA110" s="102" t="s">
        <v>109</v>
      </c>
      <c r="AB110" s="103">
        <v>1</v>
      </c>
      <c r="AC110" s="103">
        <f>+'VALORES CIF Y FOB'!BI110</f>
        <v>638.21640271488423</v>
      </c>
      <c r="AD110" s="103">
        <v>1</v>
      </c>
      <c r="AE110" s="103">
        <f>+'VALORES CIF Y FOB'!BL110</f>
        <v>659.77249709854948</v>
      </c>
    </row>
    <row r="111" spans="1:31" x14ac:dyDescent="0.2">
      <c r="A111" s="101" t="s">
        <v>293</v>
      </c>
      <c r="B111" s="102" t="s">
        <v>110</v>
      </c>
      <c r="C111" s="103">
        <v>1</v>
      </c>
      <c r="D111" s="103">
        <f>+'VALORES CIF Y FOB'!AM111</f>
        <v>757.59917536844807</v>
      </c>
      <c r="E111" s="103">
        <f>+'VALORES CIF Y FOB'!AN111</f>
        <v>726.17338965430099</v>
      </c>
      <c r="F111" s="103">
        <v>1</v>
      </c>
      <c r="G111" s="103">
        <f>+'VALORES CIF Y FOB'!AQ111</f>
        <v>684.2139731507998</v>
      </c>
      <c r="H111" s="103">
        <f>+'VALORES CIF Y FOB'!AR111</f>
        <v>648.05401117312533</v>
      </c>
      <c r="I111" s="103"/>
      <c r="J111" s="101" t="s">
        <v>293</v>
      </c>
      <c r="K111" s="102" t="s">
        <v>110</v>
      </c>
      <c r="L111" s="103">
        <v>1</v>
      </c>
      <c r="M111" s="103" t="str">
        <f>+'VALORES CIF Y FOB'!AU111</f>
        <v>-</v>
      </c>
      <c r="N111" s="103" t="str">
        <f>+'VALORES CIF Y FOB'!AV111</f>
        <v>-</v>
      </c>
      <c r="O111" s="103">
        <v>1</v>
      </c>
      <c r="P111" s="103" t="str">
        <f>+'VALORES CIF Y FOB'!AY111</f>
        <v>-</v>
      </c>
      <c r="Q111" s="103" t="str">
        <f>+'VALORES CIF Y FOB'!AZ111</f>
        <v>-</v>
      </c>
      <c r="R111" s="103"/>
      <c r="S111" s="101" t="s">
        <v>293</v>
      </c>
      <c r="T111" s="102" t="s">
        <v>110</v>
      </c>
      <c r="U111" s="103">
        <v>1</v>
      </c>
      <c r="V111" s="103">
        <f>+'VALORES CIF Y FOB'!BC111</f>
        <v>765.06855470870107</v>
      </c>
      <c r="W111" s="103">
        <v>1</v>
      </c>
      <c r="X111" s="103">
        <f>+'VALORES CIF Y FOB'!BF111</f>
        <v>686.9491762275253</v>
      </c>
      <c r="Y111" s="103"/>
      <c r="Z111" s="101" t="s">
        <v>293</v>
      </c>
      <c r="AA111" s="102" t="s">
        <v>110</v>
      </c>
      <c r="AB111" s="103">
        <v>1</v>
      </c>
      <c r="AC111" s="103" t="str">
        <f>+'VALORES CIF Y FOB'!BI111</f>
        <v>-</v>
      </c>
      <c r="AD111" s="103">
        <v>1</v>
      </c>
      <c r="AE111" s="103" t="str">
        <f>+'VALORES CIF Y FOB'!BL111</f>
        <v>-</v>
      </c>
    </row>
    <row r="112" spans="1:31" x14ac:dyDescent="0.2">
      <c r="A112" s="101" t="s">
        <v>294</v>
      </c>
      <c r="B112" s="102" t="s">
        <v>111</v>
      </c>
      <c r="C112" s="103">
        <v>1</v>
      </c>
      <c r="D112" s="103" t="str">
        <f>+'VALORES CIF Y FOB'!AM112</f>
        <v>-</v>
      </c>
      <c r="E112" s="103" t="str">
        <f>+'VALORES CIF Y FOB'!AN112</f>
        <v>-</v>
      </c>
      <c r="F112" s="103">
        <v>1</v>
      </c>
      <c r="G112" s="103" t="str">
        <f>+'VALORES CIF Y FOB'!AQ112</f>
        <v>-</v>
      </c>
      <c r="H112" s="103" t="str">
        <f>+'VALORES CIF Y FOB'!AR112</f>
        <v>-</v>
      </c>
      <c r="I112" s="103"/>
      <c r="J112" s="101" t="s">
        <v>294</v>
      </c>
      <c r="K112" s="102" t="s">
        <v>111</v>
      </c>
      <c r="L112" s="103">
        <v>1</v>
      </c>
      <c r="M112" s="103" t="str">
        <f>+'VALORES CIF Y FOB'!AU112</f>
        <v>-</v>
      </c>
      <c r="N112" s="103" t="str">
        <f>+'VALORES CIF Y FOB'!AV112</f>
        <v>-</v>
      </c>
      <c r="O112" s="103">
        <v>1</v>
      </c>
      <c r="P112" s="103" t="str">
        <f>+'VALORES CIF Y FOB'!AY112</f>
        <v>-</v>
      </c>
      <c r="Q112" s="103" t="str">
        <f>+'VALORES CIF Y FOB'!AZ112</f>
        <v>-</v>
      </c>
      <c r="R112" s="103"/>
      <c r="S112" s="101" t="s">
        <v>294</v>
      </c>
      <c r="T112" s="102" t="s">
        <v>111</v>
      </c>
      <c r="U112" s="103">
        <v>1</v>
      </c>
      <c r="V112" s="103" t="str">
        <f>+'VALORES CIF Y FOB'!BC112</f>
        <v>-</v>
      </c>
      <c r="W112" s="103">
        <v>1</v>
      </c>
      <c r="X112" s="103" t="str">
        <f>+'VALORES CIF Y FOB'!BF112</f>
        <v>-</v>
      </c>
      <c r="Y112" s="103"/>
      <c r="Z112" s="101" t="s">
        <v>294</v>
      </c>
      <c r="AA112" s="102" t="s">
        <v>111</v>
      </c>
      <c r="AB112" s="103">
        <v>1</v>
      </c>
      <c r="AC112" s="103" t="str">
        <f>+'VALORES CIF Y FOB'!BI112</f>
        <v>-</v>
      </c>
      <c r="AD112" s="103">
        <v>1</v>
      </c>
      <c r="AE112" s="103" t="str">
        <f>+'VALORES CIF Y FOB'!BL112</f>
        <v>-</v>
      </c>
    </row>
    <row r="113" spans="1:31" x14ac:dyDescent="0.2">
      <c r="A113" s="101" t="s">
        <v>295</v>
      </c>
      <c r="B113" s="102" t="s">
        <v>112</v>
      </c>
      <c r="C113" s="103">
        <v>1</v>
      </c>
      <c r="D113" s="103">
        <f>+'VALORES CIF Y FOB'!AM113</f>
        <v>811.62175845538445</v>
      </c>
      <c r="E113" s="103">
        <f>+'VALORES CIF Y FOB'!AN113</f>
        <v>783.68104088598523</v>
      </c>
      <c r="F113" s="103">
        <v>1</v>
      </c>
      <c r="G113" s="103">
        <f>+'VALORES CIF Y FOB'!AQ113</f>
        <v>790.05915397585227</v>
      </c>
      <c r="H113" s="103">
        <f>+'VALORES CIF Y FOB'!AR113</f>
        <v>760.72740432884063</v>
      </c>
      <c r="I113" s="103"/>
      <c r="J113" s="101" t="s">
        <v>295</v>
      </c>
      <c r="K113" s="102" t="s">
        <v>112</v>
      </c>
      <c r="L113" s="103">
        <v>1</v>
      </c>
      <c r="M113" s="103" t="str">
        <f>+'VALORES CIF Y FOB'!AU113</f>
        <v>-</v>
      </c>
      <c r="N113" s="103" t="str">
        <f>+'VALORES CIF Y FOB'!AV113</f>
        <v>-</v>
      </c>
      <c r="O113" s="103">
        <v>1</v>
      </c>
      <c r="P113" s="103" t="str">
        <f>+'VALORES CIF Y FOB'!AY113</f>
        <v>-</v>
      </c>
      <c r="Q113" s="103" t="str">
        <f>+'VALORES CIF Y FOB'!AZ113</f>
        <v>-</v>
      </c>
      <c r="R113" s="103"/>
      <c r="S113" s="101" t="s">
        <v>295</v>
      </c>
      <c r="T113" s="102" t="s">
        <v>112</v>
      </c>
      <c r="U113" s="103">
        <v>1</v>
      </c>
      <c r="V113" s="103">
        <f>+'VALORES CIF Y FOB'!BC113</f>
        <v>822.57620594038519</v>
      </c>
      <c r="W113" s="103">
        <v>1</v>
      </c>
      <c r="X113" s="103">
        <f>+'VALORES CIF Y FOB'!BF113</f>
        <v>799.62256938324049</v>
      </c>
      <c r="Y113" s="103"/>
      <c r="Z113" s="101" t="s">
        <v>295</v>
      </c>
      <c r="AA113" s="102" t="s">
        <v>112</v>
      </c>
      <c r="AB113" s="103">
        <v>1</v>
      </c>
      <c r="AC113" s="103" t="str">
        <f>+'VALORES CIF Y FOB'!BI113</f>
        <v>-</v>
      </c>
      <c r="AD113" s="103">
        <v>1</v>
      </c>
      <c r="AE113" s="103" t="str">
        <f>+'VALORES CIF Y FOB'!BL113</f>
        <v>-</v>
      </c>
    </row>
    <row r="114" spans="1:31" x14ac:dyDescent="0.2">
      <c r="A114" s="101" t="s">
        <v>296</v>
      </c>
      <c r="B114" s="102" t="s">
        <v>113</v>
      </c>
      <c r="C114" s="103">
        <v>1</v>
      </c>
      <c r="D114" s="103">
        <f>+'VALORES CIF Y FOB'!AM114</f>
        <v>843.81706281656329</v>
      </c>
      <c r="E114" s="103">
        <f>+'VALORES CIF Y FOB'!AN114</f>
        <v>817.95330682930546</v>
      </c>
      <c r="F114" s="103">
        <v>1</v>
      </c>
      <c r="G114" s="103">
        <f>+'VALORES CIF Y FOB'!AQ114</f>
        <v>738.64755960226296</v>
      </c>
      <c r="H114" s="103">
        <f>+'VALORES CIF Y FOB'!AR114</f>
        <v>705.99918013890647</v>
      </c>
      <c r="I114" s="103"/>
      <c r="J114" s="101" t="s">
        <v>296</v>
      </c>
      <c r="K114" s="102" t="s">
        <v>113</v>
      </c>
      <c r="L114" s="103">
        <v>1</v>
      </c>
      <c r="M114" s="103" t="str">
        <f>+'VALORES CIF Y FOB'!AU114</f>
        <v>-</v>
      </c>
      <c r="N114" s="103" t="str">
        <f>+'VALORES CIF Y FOB'!AV114</f>
        <v>-</v>
      </c>
      <c r="O114" s="103">
        <v>1</v>
      </c>
      <c r="P114" s="103" t="str">
        <f>+'VALORES CIF Y FOB'!AY114</f>
        <v>-</v>
      </c>
      <c r="Q114" s="103" t="str">
        <f>+'VALORES CIF Y FOB'!AZ114</f>
        <v>-</v>
      </c>
      <c r="R114" s="103"/>
      <c r="S114" s="101" t="s">
        <v>296</v>
      </c>
      <c r="T114" s="102" t="s">
        <v>113</v>
      </c>
      <c r="U114" s="103">
        <v>1</v>
      </c>
      <c r="V114" s="103">
        <f>+'VALORES CIF Y FOB'!BC114</f>
        <v>856.84847188370543</v>
      </c>
      <c r="W114" s="103">
        <v>1</v>
      </c>
      <c r="X114" s="103">
        <f>+'VALORES CIF Y FOB'!BF114</f>
        <v>744.89434519330644</v>
      </c>
      <c r="Y114" s="103"/>
      <c r="Z114" s="101" t="s">
        <v>296</v>
      </c>
      <c r="AA114" s="102" t="s">
        <v>113</v>
      </c>
      <c r="AB114" s="103">
        <v>1</v>
      </c>
      <c r="AC114" s="103" t="str">
        <f>+'VALORES CIF Y FOB'!BI114</f>
        <v>-</v>
      </c>
      <c r="AD114" s="103">
        <v>1</v>
      </c>
      <c r="AE114" s="103" t="str">
        <f>+'VALORES CIF Y FOB'!BL114</f>
        <v>-</v>
      </c>
    </row>
    <row r="115" spans="1:31" x14ac:dyDescent="0.2">
      <c r="A115" s="101" t="s">
        <v>297</v>
      </c>
      <c r="B115" s="102" t="s">
        <v>114</v>
      </c>
      <c r="C115" s="103">
        <v>1</v>
      </c>
      <c r="D115" s="103">
        <f>+'VALORES CIF Y FOB'!AM115</f>
        <v>781.849914994757</v>
      </c>
      <c r="E115" s="103">
        <f>+'VALORES CIF Y FOB'!AN115</f>
        <v>751.98857650487935</v>
      </c>
      <c r="F115" s="103">
        <v>1</v>
      </c>
      <c r="G115" s="103">
        <f>+'VALORES CIF Y FOB'!AQ115</f>
        <v>743.98239171183195</v>
      </c>
      <c r="H115" s="103">
        <f>+'VALORES CIF Y FOB'!AR115</f>
        <v>711.67816930984213</v>
      </c>
      <c r="I115" s="103"/>
      <c r="J115" s="101" t="s">
        <v>297</v>
      </c>
      <c r="K115" s="102" t="s">
        <v>114</v>
      </c>
      <c r="L115" s="103">
        <v>1</v>
      </c>
      <c r="M115" s="103" t="str">
        <f>+'VALORES CIF Y FOB'!AU115</f>
        <v>-</v>
      </c>
      <c r="N115" s="103" t="str">
        <f>+'VALORES CIF Y FOB'!AV115</f>
        <v>-</v>
      </c>
      <c r="O115" s="103">
        <v>1</v>
      </c>
      <c r="P115" s="103" t="str">
        <f>+'VALORES CIF Y FOB'!AY115</f>
        <v>-</v>
      </c>
      <c r="Q115" s="103" t="str">
        <f>+'VALORES CIF Y FOB'!AZ115</f>
        <v>-</v>
      </c>
      <c r="R115" s="103"/>
      <c r="S115" s="101" t="s">
        <v>297</v>
      </c>
      <c r="T115" s="102" t="s">
        <v>114</v>
      </c>
      <c r="U115" s="103">
        <v>1</v>
      </c>
      <c r="V115" s="103">
        <f>+'VALORES CIF Y FOB'!BC115</f>
        <v>790.88374155927931</v>
      </c>
      <c r="W115" s="103">
        <v>1</v>
      </c>
      <c r="X115" s="103">
        <f>+'VALORES CIF Y FOB'!BF115</f>
        <v>750.57333436424199</v>
      </c>
      <c r="Y115" s="103"/>
      <c r="Z115" s="101" t="s">
        <v>297</v>
      </c>
      <c r="AA115" s="102" t="s">
        <v>114</v>
      </c>
      <c r="AB115" s="103">
        <v>1</v>
      </c>
      <c r="AC115" s="103" t="str">
        <f>+'VALORES CIF Y FOB'!BI115</f>
        <v>-</v>
      </c>
      <c r="AD115" s="103">
        <v>1</v>
      </c>
      <c r="AE115" s="103" t="str">
        <f>+'VALORES CIF Y FOB'!BL115</f>
        <v>-</v>
      </c>
    </row>
    <row r="116" spans="1:31" x14ac:dyDescent="0.2">
      <c r="A116" s="101" t="s">
        <v>298</v>
      </c>
      <c r="B116" s="102" t="s">
        <v>115</v>
      </c>
      <c r="C116" s="103">
        <v>1</v>
      </c>
      <c r="D116" s="103">
        <f>+'VALORES CIF Y FOB'!AM116</f>
        <v>804.53666834863054</v>
      </c>
      <c r="E116" s="103">
        <f>+'VALORES CIF Y FOB'!AN116</f>
        <v>776.13888226412575</v>
      </c>
      <c r="F116" s="103">
        <v>1</v>
      </c>
      <c r="G116" s="103">
        <f>+'VALORES CIF Y FOB'!AQ116</f>
        <v>660.56204612318686</v>
      </c>
      <c r="H116" s="103">
        <f>+'VALORES CIF Y FOB'!AR116</f>
        <v>622.87626711241739</v>
      </c>
      <c r="I116" s="103"/>
      <c r="J116" s="101" t="s">
        <v>298</v>
      </c>
      <c r="K116" s="102" t="s">
        <v>115</v>
      </c>
      <c r="L116" s="103">
        <v>1</v>
      </c>
      <c r="M116" s="103" t="str">
        <f>+'VALORES CIF Y FOB'!AU116</f>
        <v>-</v>
      </c>
      <c r="N116" s="103" t="str">
        <f>+'VALORES CIF Y FOB'!AV116</f>
        <v>-</v>
      </c>
      <c r="O116" s="103">
        <v>1</v>
      </c>
      <c r="P116" s="103" t="str">
        <f>+'VALORES CIF Y FOB'!AY116</f>
        <v>-</v>
      </c>
      <c r="Q116" s="103" t="str">
        <f>+'VALORES CIF Y FOB'!AZ116</f>
        <v>-</v>
      </c>
      <c r="R116" s="103"/>
      <c r="S116" s="101" t="s">
        <v>298</v>
      </c>
      <c r="T116" s="102" t="s">
        <v>115</v>
      </c>
      <c r="U116" s="103">
        <v>1</v>
      </c>
      <c r="V116" s="103">
        <f>+'VALORES CIF Y FOB'!BC116</f>
        <v>815.03404731852572</v>
      </c>
      <c r="W116" s="103">
        <v>1</v>
      </c>
      <c r="X116" s="103">
        <f>+'VALORES CIF Y FOB'!BF116</f>
        <v>661.77143216681736</v>
      </c>
      <c r="Y116" s="103"/>
      <c r="Z116" s="101" t="s">
        <v>298</v>
      </c>
      <c r="AA116" s="102" t="s">
        <v>115</v>
      </c>
      <c r="AB116" s="103">
        <v>1</v>
      </c>
      <c r="AC116" s="103" t="str">
        <f>+'VALORES CIF Y FOB'!BI116</f>
        <v>-</v>
      </c>
      <c r="AD116" s="103">
        <v>1</v>
      </c>
      <c r="AE116" s="103" t="str">
        <f>+'VALORES CIF Y FOB'!BL116</f>
        <v>-</v>
      </c>
    </row>
    <row r="117" spans="1:31" x14ac:dyDescent="0.2">
      <c r="A117" s="101" t="s">
        <v>299</v>
      </c>
      <c r="B117" s="102" t="s">
        <v>116</v>
      </c>
      <c r="C117" s="103">
        <v>1</v>
      </c>
      <c r="D117" s="103" t="str">
        <f>+'VALORES CIF Y FOB'!AM117</f>
        <v>-</v>
      </c>
      <c r="E117" s="103" t="str">
        <f>+'VALORES CIF Y FOB'!AN117</f>
        <v>-</v>
      </c>
      <c r="F117" s="103">
        <v>1</v>
      </c>
      <c r="G117" s="103" t="str">
        <f>+'VALORES CIF Y FOB'!AQ117</f>
        <v>-</v>
      </c>
      <c r="H117" s="103" t="str">
        <f>+'VALORES CIF Y FOB'!AR117</f>
        <v>-</v>
      </c>
      <c r="I117" s="103"/>
      <c r="J117" s="101" t="s">
        <v>299</v>
      </c>
      <c r="K117" s="102" t="s">
        <v>116</v>
      </c>
      <c r="L117" s="103">
        <v>1</v>
      </c>
      <c r="M117" s="103">
        <f>+'VALORES CIF Y FOB'!AU117</f>
        <v>640.80095025848755</v>
      </c>
      <c r="N117" s="103">
        <f>+'VALORES CIF Y FOB'!AV117</f>
        <v>601.84035686883976</v>
      </c>
      <c r="O117" s="103">
        <v>1</v>
      </c>
      <c r="P117" s="103">
        <f>+'VALORES CIF Y FOB'!AY117</f>
        <v>645.54142098431066</v>
      </c>
      <c r="Q117" s="103">
        <f>+'VALORES CIF Y FOB'!AZ117</f>
        <v>606.88664161860709</v>
      </c>
      <c r="R117" s="103"/>
      <c r="S117" s="101" t="s">
        <v>299</v>
      </c>
      <c r="T117" s="102" t="s">
        <v>116</v>
      </c>
      <c r="U117" s="103">
        <v>1</v>
      </c>
      <c r="V117" s="103" t="str">
        <f>+'VALORES CIF Y FOB'!BC117</f>
        <v>-</v>
      </c>
      <c r="W117" s="103">
        <v>1</v>
      </c>
      <c r="X117" s="103" t="str">
        <f>+'VALORES CIF Y FOB'!BF117</f>
        <v>-</v>
      </c>
      <c r="Y117" s="103"/>
      <c r="Z117" s="101" t="s">
        <v>299</v>
      </c>
      <c r="AA117" s="102" t="s">
        <v>116</v>
      </c>
      <c r="AB117" s="103">
        <v>1</v>
      </c>
      <c r="AC117" s="103">
        <f>+'VALORES CIF Y FOB'!BI117</f>
        <v>640.73552192323973</v>
      </c>
      <c r="AD117" s="103">
        <v>1</v>
      </c>
      <c r="AE117" s="103">
        <f>+'VALORES CIF Y FOB'!BL117</f>
        <v>645.78180667300705</v>
      </c>
    </row>
    <row r="118" spans="1:31" x14ac:dyDescent="0.2">
      <c r="A118" s="101" t="s">
        <v>300</v>
      </c>
      <c r="B118" s="102" t="s">
        <v>117</v>
      </c>
      <c r="C118" s="103">
        <v>1</v>
      </c>
      <c r="D118" s="103">
        <f>+'VALORES CIF Y FOB'!AM118</f>
        <v>807.34043756370215</v>
      </c>
      <c r="E118" s="103">
        <f>+'VALORES CIF Y FOB'!AN118</f>
        <v>779.12352633223691</v>
      </c>
      <c r="F118" s="103">
        <v>1</v>
      </c>
      <c r="G118" s="103">
        <f>+'VALORES CIF Y FOB'!AQ118</f>
        <v>674.36434300381666</v>
      </c>
      <c r="H118" s="103">
        <f>+'VALORES CIF Y FOB'!AR118</f>
        <v>637.56896838384841</v>
      </c>
      <c r="I118" s="103"/>
      <c r="J118" s="101" t="s">
        <v>300</v>
      </c>
      <c r="K118" s="102" t="s">
        <v>117</v>
      </c>
      <c r="L118" s="103">
        <v>1</v>
      </c>
      <c r="M118" s="103" t="str">
        <f>+'VALORES CIF Y FOB'!AU118</f>
        <v>-</v>
      </c>
      <c r="N118" s="103" t="str">
        <f>+'VALORES CIF Y FOB'!AV118</f>
        <v>-</v>
      </c>
      <c r="O118" s="103">
        <v>1</v>
      </c>
      <c r="P118" s="103" t="str">
        <f>+'VALORES CIF Y FOB'!AY118</f>
        <v>-</v>
      </c>
      <c r="Q118" s="103" t="str">
        <f>+'VALORES CIF Y FOB'!AZ118</f>
        <v>-</v>
      </c>
      <c r="R118" s="103"/>
      <c r="S118" s="101" t="s">
        <v>300</v>
      </c>
      <c r="T118" s="102" t="s">
        <v>117</v>
      </c>
      <c r="U118" s="103">
        <v>1</v>
      </c>
      <c r="V118" s="103">
        <f>+'VALORES CIF Y FOB'!BC118</f>
        <v>818.01869138663687</v>
      </c>
      <c r="W118" s="103">
        <v>1</v>
      </c>
      <c r="X118" s="103">
        <f>+'VALORES CIF Y FOB'!BF118</f>
        <v>676.46413343824838</v>
      </c>
      <c r="Y118" s="103"/>
      <c r="Z118" s="101" t="s">
        <v>300</v>
      </c>
      <c r="AA118" s="102" t="s">
        <v>117</v>
      </c>
      <c r="AB118" s="103">
        <v>1</v>
      </c>
      <c r="AC118" s="103" t="str">
        <f>+'VALORES CIF Y FOB'!BI118</f>
        <v>-</v>
      </c>
      <c r="AD118" s="103">
        <v>1</v>
      </c>
      <c r="AE118" s="103" t="str">
        <f>+'VALORES CIF Y FOB'!BL118</f>
        <v>-</v>
      </c>
    </row>
    <row r="119" spans="1:31" x14ac:dyDescent="0.2">
      <c r="A119" s="101" t="s">
        <v>301</v>
      </c>
      <c r="B119" s="102" t="s">
        <v>118</v>
      </c>
      <c r="C119" s="103">
        <v>1</v>
      </c>
      <c r="D119" s="103" t="str">
        <f>+'VALORES CIF Y FOB'!AM119</f>
        <v>-</v>
      </c>
      <c r="E119" s="103" t="str">
        <f>+'VALORES CIF Y FOB'!AN119</f>
        <v>-</v>
      </c>
      <c r="F119" s="103">
        <v>1</v>
      </c>
      <c r="G119" s="103" t="str">
        <f>+'VALORES CIF Y FOB'!AQ119</f>
        <v>-</v>
      </c>
      <c r="H119" s="103" t="str">
        <f>+'VALORES CIF Y FOB'!AR119</f>
        <v>-</v>
      </c>
      <c r="I119" s="103"/>
      <c r="J119" s="101" t="s">
        <v>301</v>
      </c>
      <c r="K119" s="102" t="s">
        <v>118</v>
      </c>
      <c r="L119" s="103">
        <v>1</v>
      </c>
      <c r="M119" s="103">
        <f>+'VALORES CIF Y FOB'!AU119</f>
        <v>600.62415897250253</v>
      </c>
      <c r="N119" s="103">
        <f>+'VALORES CIF Y FOB'!AV119</f>
        <v>559.07170774363124</v>
      </c>
      <c r="O119" s="103">
        <v>1</v>
      </c>
      <c r="P119" s="103">
        <f>+'VALORES CIF Y FOB'!AY119</f>
        <v>639.33641313825149</v>
      </c>
      <c r="Q119" s="103">
        <f>+'VALORES CIF Y FOB'!AZ119</f>
        <v>600.28134052578821</v>
      </c>
      <c r="R119" s="103"/>
      <c r="S119" s="101" t="s">
        <v>301</v>
      </c>
      <c r="T119" s="102" t="s">
        <v>118</v>
      </c>
      <c r="U119" s="103">
        <v>1</v>
      </c>
      <c r="V119" s="103" t="str">
        <f>+'VALORES CIF Y FOB'!BC119</f>
        <v>-</v>
      </c>
      <c r="W119" s="103">
        <v>1</v>
      </c>
      <c r="X119" s="103" t="str">
        <f>+'VALORES CIF Y FOB'!BF119</f>
        <v>-</v>
      </c>
      <c r="Y119" s="103"/>
      <c r="Z119" s="101" t="s">
        <v>301</v>
      </c>
      <c r="AA119" s="102" t="s">
        <v>118</v>
      </c>
      <c r="AB119" s="103">
        <v>1</v>
      </c>
      <c r="AC119" s="103">
        <f>+'VALORES CIF Y FOB'!BI119</f>
        <v>597.9668727980312</v>
      </c>
      <c r="AD119" s="103">
        <v>1</v>
      </c>
      <c r="AE119" s="103">
        <f>+'VALORES CIF Y FOB'!BL119</f>
        <v>639.17650558018818</v>
      </c>
    </row>
    <row r="120" spans="1:31" x14ac:dyDescent="0.2">
      <c r="A120" s="101" t="s">
        <v>302</v>
      </c>
      <c r="B120" s="102" t="s">
        <v>119</v>
      </c>
      <c r="C120" s="103">
        <v>1</v>
      </c>
      <c r="D120" s="103" t="str">
        <f>+'VALORES CIF Y FOB'!AM120</f>
        <v>-</v>
      </c>
      <c r="E120" s="103" t="str">
        <f>+'VALORES CIF Y FOB'!AN120</f>
        <v>-</v>
      </c>
      <c r="F120" s="103">
        <v>1</v>
      </c>
      <c r="G120" s="103" t="str">
        <f>+'VALORES CIF Y FOB'!AQ120</f>
        <v>-</v>
      </c>
      <c r="H120" s="103" t="str">
        <f>+'VALORES CIF Y FOB'!AR120</f>
        <v>-</v>
      </c>
      <c r="I120" s="103"/>
      <c r="J120" s="101" t="s">
        <v>302</v>
      </c>
      <c r="K120" s="102" t="s">
        <v>119</v>
      </c>
      <c r="L120" s="103">
        <v>1</v>
      </c>
      <c r="M120" s="103">
        <f>+'VALORES CIF Y FOB'!AU120</f>
        <v>641.81516505439993</v>
      </c>
      <c r="N120" s="103">
        <f>+'VALORES CIF Y FOB'!AV120</f>
        <v>602.91999999999996</v>
      </c>
      <c r="O120" s="103">
        <v>1</v>
      </c>
      <c r="P120" s="103">
        <f>+'VALORES CIF Y FOB'!AY120</f>
        <v>641.81516505439993</v>
      </c>
      <c r="Q120" s="103">
        <f>+'VALORES CIF Y FOB'!AZ120</f>
        <v>602.91999999999996</v>
      </c>
      <c r="R120" s="103"/>
      <c r="S120" s="101" t="s">
        <v>302</v>
      </c>
      <c r="T120" s="102" t="s">
        <v>119</v>
      </c>
      <c r="U120" s="103">
        <v>1</v>
      </c>
      <c r="V120" s="103" t="str">
        <f>+'VALORES CIF Y FOB'!BC120</f>
        <v>-</v>
      </c>
      <c r="W120" s="103">
        <v>1</v>
      </c>
      <c r="X120" s="103" t="str">
        <f>+'VALORES CIF Y FOB'!BF120</f>
        <v>-</v>
      </c>
      <c r="Y120" s="103"/>
      <c r="Z120" s="101" t="s">
        <v>302</v>
      </c>
      <c r="AA120" s="102" t="s">
        <v>119</v>
      </c>
      <c r="AB120" s="103">
        <v>1</v>
      </c>
      <c r="AC120" s="103">
        <f>+'VALORES CIF Y FOB'!BI120</f>
        <v>641.81516505439993</v>
      </c>
      <c r="AD120" s="103">
        <v>1</v>
      </c>
      <c r="AE120" s="103">
        <f>+'VALORES CIF Y FOB'!BL120</f>
        <v>641.81516505439993</v>
      </c>
    </row>
    <row r="121" spans="1:31" x14ac:dyDescent="0.2">
      <c r="A121" s="101" t="s">
        <v>303</v>
      </c>
      <c r="B121" s="102" t="s">
        <v>120</v>
      </c>
      <c r="C121" s="103">
        <v>1</v>
      </c>
      <c r="D121" s="103" t="str">
        <f>+'VALORES CIF Y FOB'!AM121</f>
        <v>-</v>
      </c>
      <c r="E121" s="103" t="str">
        <f>+'VALORES CIF Y FOB'!AN121</f>
        <v>-</v>
      </c>
      <c r="F121" s="103">
        <v>1</v>
      </c>
      <c r="G121" s="103" t="str">
        <f>+'VALORES CIF Y FOB'!AQ121</f>
        <v>-</v>
      </c>
      <c r="H121" s="103" t="str">
        <f>+'VALORES CIF Y FOB'!AR121</f>
        <v>-</v>
      </c>
      <c r="I121" s="103"/>
      <c r="J121" s="101" t="s">
        <v>303</v>
      </c>
      <c r="K121" s="102" t="s">
        <v>120</v>
      </c>
      <c r="L121" s="103">
        <v>1</v>
      </c>
      <c r="M121" s="103">
        <f>+'VALORES CIF Y FOB'!AU121</f>
        <v>641.81516505439993</v>
      </c>
      <c r="N121" s="103">
        <f>+'VALORES CIF Y FOB'!AV121</f>
        <v>602.91999999999996</v>
      </c>
      <c r="O121" s="103">
        <v>1</v>
      </c>
      <c r="P121" s="103">
        <f>+'VALORES CIF Y FOB'!AY121</f>
        <v>641.81516505439993</v>
      </c>
      <c r="Q121" s="103">
        <f>+'VALORES CIF Y FOB'!AZ121</f>
        <v>602.91999999999996</v>
      </c>
      <c r="R121" s="103"/>
      <c r="S121" s="101" t="s">
        <v>303</v>
      </c>
      <c r="T121" s="102" t="s">
        <v>120</v>
      </c>
      <c r="U121" s="103">
        <v>1</v>
      </c>
      <c r="V121" s="103" t="str">
        <f>+'VALORES CIF Y FOB'!BC121</f>
        <v>-</v>
      </c>
      <c r="W121" s="103">
        <v>1</v>
      </c>
      <c r="X121" s="103" t="str">
        <f>+'VALORES CIF Y FOB'!BF121</f>
        <v>-</v>
      </c>
      <c r="Y121" s="103"/>
      <c r="Z121" s="101" t="s">
        <v>303</v>
      </c>
      <c r="AA121" s="102" t="s">
        <v>120</v>
      </c>
      <c r="AB121" s="103">
        <v>1</v>
      </c>
      <c r="AC121" s="103">
        <f>+'VALORES CIF Y FOB'!BI121</f>
        <v>641.81516505439993</v>
      </c>
      <c r="AD121" s="103">
        <v>1</v>
      </c>
      <c r="AE121" s="103">
        <f>+'VALORES CIF Y FOB'!BL121</f>
        <v>641.81516505439993</v>
      </c>
    </row>
    <row r="122" spans="1:31" x14ac:dyDescent="0.2">
      <c r="A122" s="101" t="s">
        <v>304</v>
      </c>
      <c r="B122" s="102" t="s">
        <v>121</v>
      </c>
      <c r="C122" s="103">
        <v>1</v>
      </c>
      <c r="D122" s="103" t="str">
        <f>+'VALORES CIF Y FOB'!AM122</f>
        <v>-</v>
      </c>
      <c r="E122" s="103" t="str">
        <f>+'VALORES CIF Y FOB'!AN122</f>
        <v>-</v>
      </c>
      <c r="F122" s="103">
        <v>1</v>
      </c>
      <c r="G122" s="103" t="str">
        <f>+'VALORES CIF Y FOB'!AQ122</f>
        <v>-</v>
      </c>
      <c r="H122" s="103" t="str">
        <f>+'VALORES CIF Y FOB'!AR122</f>
        <v>-</v>
      </c>
      <c r="I122" s="103"/>
      <c r="J122" s="101" t="s">
        <v>304</v>
      </c>
      <c r="K122" s="102" t="s">
        <v>121</v>
      </c>
      <c r="L122" s="103">
        <v>1</v>
      </c>
      <c r="M122" s="103" t="str">
        <f>+'VALORES CIF Y FOB'!AU122</f>
        <v>-</v>
      </c>
      <c r="N122" s="103" t="str">
        <f>+'VALORES CIF Y FOB'!AV122</f>
        <v>-</v>
      </c>
      <c r="O122" s="103">
        <v>1</v>
      </c>
      <c r="P122" s="103" t="str">
        <f>+'VALORES CIF Y FOB'!AY122</f>
        <v>-</v>
      </c>
      <c r="Q122" s="103" t="str">
        <f>+'VALORES CIF Y FOB'!AZ122</f>
        <v>-</v>
      </c>
      <c r="R122" s="103"/>
      <c r="S122" s="101" t="s">
        <v>304</v>
      </c>
      <c r="T122" s="102" t="s">
        <v>121</v>
      </c>
      <c r="U122" s="103">
        <v>1</v>
      </c>
      <c r="V122" s="103" t="str">
        <f>+'VALORES CIF Y FOB'!BC122</f>
        <v>-</v>
      </c>
      <c r="W122" s="103">
        <v>1</v>
      </c>
      <c r="X122" s="103" t="str">
        <f>+'VALORES CIF Y FOB'!BF122</f>
        <v>-</v>
      </c>
      <c r="Y122" s="103"/>
      <c r="Z122" s="101" t="s">
        <v>304</v>
      </c>
      <c r="AA122" s="102" t="s">
        <v>121</v>
      </c>
      <c r="AB122" s="103">
        <v>1</v>
      </c>
      <c r="AC122" s="103" t="str">
        <f>+'VALORES CIF Y FOB'!BI122</f>
        <v>-</v>
      </c>
      <c r="AD122" s="103">
        <v>1</v>
      </c>
      <c r="AE122" s="103" t="str">
        <f>+'VALORES CIF Y FOB'!BL122</f>
        <v>-</v>
      </c>
    </row>
    <row r="123" spans="1:31" x14ac:dyDescent="0.2">
      <c r="A123" s="101" t="s">
        <v>305</v>
      </c>
      <c r="B123" s="102" t="s">
        <v>122</v>
      </c>
      <c r="C123" s="103">
        <v>1</v>
      </c>
      <c r="D123" s="103" t="str">
        <f>+'VALORES CIF Y FOB'!AM123</f>
        <v>-</v>
      </c>
      <c r="E123" s="103" t="str">
        <f>+'VALORES CIF Y FOB'!AN123</f>
        <v>-</v>
      </c>
      <c r="F123" s="103">
        <v>1</v>
      </c>
      <c r="G123" s="103" t="str">
        <f>+'VALORES CIF Y FOB'!AQ123</f>
        <v>-</v>
      </c>
      <c r="H123" s="103" t="str">
        <f>+'VALORES CIF Y FOB'!AR123</f>
        <v>-</v>
      </c>
      <c r="I123" s="103"/>
      <c r="J123" s="101" t="s">
        <v>305</v>
      </c>
      <c r="K123" s="102" t="s">
        <v>122</v>
      </c>
      <c r="L123" s="103">
        <v>1</v>
      </c>
      <c r="M123" s="103" t="str">
        <f>+'VALORES CIF Y FOB'!AU123</f>
        <v>-</v>
      </c>
      <c r="N123" s="103" t="str">
        <f>+'VALORES CIF Y FOB'!AV123</f>
        <v>-</v>
      </c>
      <c r="O123" s="103">
        <v>1</v>
      </c>
      <c r="P123" s="103" t="str">
        <f>+'VALORES CIF Y FOB'!AY123</f>
        <v>-</v>
      </c>
      <c r="Q123" s="103" t="str">
        <f>+'VALORES CIF Y FOB'!AZ123</f>
        <v>-</v>
      </c>
      <c r="R123" s="103"/>
      <c r="S123" s="101" t="s">
        <v>305</v>
      </c>
      <c r="T123" s="102" t="s">
        <v>122</v>
      </c>
      <c r="U123" s="103">
        <v>1</v>
      </c>
      <c r="V123" s="103" t="str">
        <f>+'VALORES CIF Y FOB'!BC123</f>
        <v>-</v>
      </c>
      <c r="W123" s="103">
        <v>1</v>
      </c>
      <c r="X123" s="103" t="str">
        <f>+'VALORES CIF Y FOB'!BF123</f>
        <v>-</v>
      </c>
      <c r="Y123" s="103"/>
      <c r="Z123" s="101" t="s">
        <v>305</v>
      </c>
      <c r="AA123" s="102" t="s">
        <v>122</v>
      </c>
      <c r="AB123" s="103">
        <v>1</v>
      </c>
      <c r="AC123" s="103" t="str">
        <f>+'VALORES CIF Y FOB'!BI123</f>
        <v>-</v>
      </c>
      <c r="AD123" s="103">
        <v>1</v>
      </c>
      <c r="AE123" s="103" t="str">
        <f>+'VALORES CIF Y FOB'!BL123</f>
        <v>-</v>
      </c>
    </row>
    <row r="124" spans="1:31" x14ac:dyDescent="0.2">
      <c r="A124" s="101" t="s">
        <v>306</v>
      </c>
      <c r="B124" s="102" t="s">
        <v>123</v>
      </c>
      <c r="C124" s="103">
        <v>1</v>
      </c>
      <c r="D124" s="103" t="str">
        <f>+'VALORES CIF Y FOB'!AM124</f>
        <v>-</v>
      </c>
      <c r="E124" s="103" t="str">
        <f>+'VALORES CIF Y FOB'!AN124</f>
        <v>-</v>
      </c>
      <c r="F124" s="103">
        <v>1</v>
      </c>
      <c r="G124" s="103" t="str">
        <f>+'VALORES CIF Y FOB'!AQ124</f>
        <v>-</v>
      </c>
      <c r="H124" s="103" t="str">
        <f>+'VALORES CIF Y FOB'!AR124</f>
        <v>-</v>
      </c>
      <c r="I124" s="103"/>
      <c r="J124" s="101" t="s">
        <v>306</v>
      </c>
      <c r="K124" s="102" t="s">
        <v>123</v>
      </c>
      <c r="L124" s="103">
        <v>1</v>
      </c>
      <c r="M124" s="103" t="str">
        <f>+'VALORES CIF Y FOB'!AU124</f>
        <v>-</v>
      </c>
      <c r="N124" s="103" t="str">
        <f>+'VALORES CIF Y FOB'!AV124</f>
        <v>-</v>
      </c>
      <c r="O124" s="103">
        <v>1</v>
      </c>
      <c r="P124" s="103" t="str">
        <f>+'VALORES CIF Y FOB'!AY124</f>
        <v>-</v>
      </c>
      <c r="Q124" s="103" t="str">
        <f>+'VALORES CIF Y FOB'!AZ124</f>
        <v>-</v>
      </c>
      <c r="R124" s="103"/>
      <c r="S124" s="101" t="s">
        <v>306</v>
      </c>
      <c r="T124" s="102" t="s">
        <v>123</v>
      </c>
      <c r="U124" s="103">
        <v>1</v>
      </c>
      <c r="V124" s="103" t="str">
        <f>+'VALORES CIF Y FOB'!BC124</f>
        <v>-</v>
      </c>
      <c r="W124" s="103">
        <v>1</v>
      </c>
      <c r="X124" s="103" t="str">
        <f>+'VALORES CIF Y FOB'!BF124</f>
        <v>-</v>
      </c>
      <c r="Y124" s="103"/>
      <c r="Z124" s="101" t="s">
        <v>306</v>
      </c>
      <c r="AA124" s="102" t="s">
        <v>123</v>
      </c>
      <c r="AB124" s="103">
        <v>1</v>
      </c>
      <c r="AC124" s="103" t="str">
        <f>+'VALORES CIF Y FOB'!BI124</f>
        <v>-</v>
      </c>
      <c r="AD124" s="103">
        <v>1</v>
      </c>
      <c r="AE124" s="103" t="str">
        <f>+'VALORES CIF Y FOB'!BL124</f>
        <v>-</v>
      </c>
    </row>
    <row r="125" spans="1:31" x14ac:dyDescent="0.2">
      <c r="A125" s="101" t="s">
        <v>307</v>
      </c>
      <c r="B125" s="102" t="s">
        <v>124</v>
      </c>
      <c r="C125" s="103">
        <v>1</v>
      </c>
      <c r="D125" s="103" t="str">
        <f>+'VALORES CIF Y FOB'!AM125</f>
        <v>-</v>
      </c>
      <c r="E125" s="103" t="str">
        <f>+'VALORES CIF Y FOB'!AN125</f>
        <v>-</v>
      </c>
      <c r="F125" s="103">
        <v>1</v>
      </c>
      <c r="G125" s="103" t="str">
        <f>+'VALORES CIF Y FOB'!AQ125</f>
        <v>-</v>
      </c>
      <c r="H125" s="103" t="str">
        <f>+'VALORES CIF Y FOB'!AR125</f>
        <v>-</v>
      </c>
      <c r="I125" s="103"/>
      <c r="J125" s="101" t="s">
        <v>307</v>
      </c>
      <c r="K125" s="102" t="s">
        <v>124</v>
      </c>
      <c r="L125" s="103">
        <v>1</v>
      </c>
      <c r="M125" s="103" t="str">
        <f>+'VALORES CIF Y FOB'!AU125</f>
        <v>-</v>
      </c>
      <c r="N125" s="103" t="str">
        <f>+'VALORES CIF Y FOB'!AV125</f>
        <v>-</v>
      </c>
      <c r="O125" s="103">
        <v>1</v>
      </c>
      <c r="P125" s="103" t="str">
        <f>+'VALORES CIF Y FOB'!AY125</f>
        <v>-</v>
      </c>
      <c r="Q125" s="103" t="str">
        <f>+'VALORES CIF Y FOB'!AZ125</f>
        <v>-</v>
      </c>
      <c r="R125" s="103"/>
      <c r="S125" s="101" t="s">
        <v>307</v>
      </c>
      <c r="T125" s="102" t="s">
        <v>124</v>
      </c>
      <c r="U125" s="103">
        <v>1</v>
      </c>
      <c r="V125" s="103" t="str">
        <f>+'VALORES CIF Y FOB'!BC125</f>
        <v>-</v>
      </c>
      <c r="W125" s="103">
        <v>1</v>
      </c>
      <c r="X125" s="103" t="str">
        <f>+'VALORES CIF Y FOB'!BF125</f>
        <v>-</v>
      </c>
      <c r="Y125" s="103"/>
      <c r="Z125" s="101" t="s">
        <v>307</v>
      </c>
      <c r="AA125" s="102" t="s">
        <v>124</v>
      </c>
      <c r="AB125" s="103">
        <v>1</v>
      </c>
      <c r="AC125" s="103" t="str">
        <f>+'VALORES CIF Y FOB'!BI125</f>
        <v>-</v>
      </c>
      <c r="AD125" s="103">
        <v>1</v>
      </c>
      <c r="AE125" s="103" t="str">
        <f>+'VALORES CIF Y FOB'!BL125</f>
        <v>-</v>
      </c>
    </row>
    <row r="126" spans="1:31" x14ac:dyDescent="0.2">
      <c r="A126" s="101" t="s">
        <v>308</v>
      </c>
      <c r="B126" s="102" t="s">
        <v>125</v>
      </c>
      <c r="C126" s="103">
        <v>1</v>
      </c>
      <c r="D126" s="103" t="str">
        <f>+'VALORES CIF Y FOB'!AM126</f>
        <v>-</v>
      </c>
      <c r="E126" s="103" t="str">
        <f>+'VALORES CIF Y FOB'!AN126</f>
        <v>-</v>
      </c>
      <c r="F126" s="103">
        <v>1</v>
      </c>
      <c r="G126" s="103" t="str">
        <f>+'VALORES CIF Y FOB'!AQ126</f>
        <v>-</v>
      </c>
      <c r="H126" s="103" t="str">
        <f>+'VALORES CIF Y FOB'!AR126</f>
        <v>-</v>
      </c>
      <c r="I126" s="103"/>
      <c r="J126" s="101" t="s">
        <v>308</v>
      </c>
      <c r="K126" s="102" t="s">
        <v>125</v>
      </c>
      <c r="L126" s="103">
        <v>1</v>
      </c>
      <c r="M126" s="103" t="str">
        <f>+'VALORES CIF Y FOB'!AU126</f>
        <v>-</v>
      </c>
      <c r="N126" s="103" t="str">
        <f>+'VALORES CIF Y FOB'!AV126</f>
        <v>-</v>
      </c>
      <c r="O126" s="103">
        <v>1</v>
      </c>
      <c r="P126" s="103" t="str">
        <f>+'VALORES CIF Y FOB'!AY126</f>
        <v>-</v>
      </c>
      <c r="Q126" s="103" t="str">
        <f>+'VALORES CIF Y FOB'!AZ126</f>
        <v>-</v>
      </c>
      <c r="R126" s="103"/>
      <c r="S126" s="101" t="s">
        <v>308</v>
      </c>
      <c r="T126" s="102" t="s">
        <v>125</v>
      </c>
      <c r="U126" s="103">
        <v>1</v>
      </c>
      <c r="V126" s="103" t="str">
        <f>+'VALORES CIF Y FOB'!BC126</f>
        <v>-</v>
      </c>
      <c r="W126" s="103">
        <v>1</v>
      </c>
      <c r="X126" s="103" t="str">
        <f>+'VALORES CIF Y FOB'!BF126</f>
        <v>-</v>
      </c>
      <c r="Y126" s="103"/>
      <c r="Z126" s="101" t="s">
        <v>308</v>
      </c>
      <c r="AA126" s="102" t="s">
        <v>125</v>
      </c>
      <c r="AB126" s="103">
        <v>1</v>
      </c>
      <c r="AC126" s="103" t="str">
        <f>+'VALORES CIF Y FOB'!BI126</f>
        <v>-</v>
      </c>
      <c r="AD126" s="103">
        <v>1</v>
      </c>
      <c r="AE126" s="103" t="str">
        <f>+'VALORES CIF Y FOB'!BL126</f>
        <v>-</v>
      </c>
    </row>
    <row r="127" spans="1:31" x14ac:dyDescent="0.2">
      <c r="A127" s="101" t="s">
        <v>309</v>
      </c>
      <c r="B127" s="102" t="s">
        <v>126</v>
      </c>
      <c r="C127" s="103">
        <v>1</v>
      </c>
      <c r="D127" s="103" t="str">
        <f>+'VALORES CIF Y FOB'!AM127</f>
        <v>-</v>
      </c>
      <c r="E127" s="103" t="str">
        <f>+'VALORES CIF Y FOB'!AN127</f>
        <v>-</v>
      </c>
      <c r="F127" s="103">
        <v>1</v>
      </c>
      <c r="G127" s="103" t="str">
        <f>+'VALORES CIF Y FOB'!AQ127</f>
        <v>-</v>
      </c>
      <c r="H127" s="103" t="str">
        <f>+'VALORES CIF Y FOB'!AR127</f>
        <v>-</v>
      </c>
      <c r="I127" s="103"/>
      <c r="J127" s="101" t="s">
        <v>309</v>
      </c>
      <c r="K127" s="102" t="s">
        <v>126</v>
      </c>
      <c r="L127" s="103">
        <v>1</v>
      </c>
      <c r="M127" s="103" t="str">
        <f>+'VALORES CIF Y FOB'!AU127</f>
        <v>-</v>
      </c>
      <c r="N127" s="103" t="str">
        <f>+'VALORES CIF Y FOB'!AV127</f>
        <v>-</v>
      </c>
      <c r="O127" s="103">
        <v>1</v>
      </c>
      <c r="P127" s="103" t="str">
        <f>+'VALORES CIF Y FOB'!AY127</f>
        <v>-</v>
      </c>
      <c r="Q127" s="103" t="str">
        <f>+'VALORES CIF Y FOB'!AZ127</f>
        <v>-</v>
      </c>
      <c r="R127" s="103"/>
      <c r="S127" s="101" t="s">
        <v>309</v>
      </c>
      <c r="T127" s="102" t="s">
        <v>126</v>
      </c>
      <c r="U127" s="103">
        <v>1</v>
      </c>
      <c r="V127" s="103" t="str">
        <f>+'VALORES CIF Y FOB'!BC127</f>
        <v>-</v>
      </c>
      <c r="W127" s="103">
        <v>1</v>
      </c>
      <c r="X127" s="103" t="str">
        <f>+'VALORES CIF Y FOB'!BF127</f>
        <v>-</v>
      </c>
      <c r="Y127" s="103"/>
      <c r="Z127" s="101" t="s">
        <v>309</v>
      </c>
      <c r="AA127" s="102" t="s">
        <v>126</v>
      </c>
      <c r="AB127" s="103">
        <v>1</v>
      </c>
      <c r="AC127" s="103" t="str">
        <f>+'VALORES CIF Y FOB'!BI127</f>
        <v>-</v>
      </c>
      <c r="AD127" s="103">
        <v>1</v>
      </c>
      <c r="AE127" s="103" t="str">
        <f>+'VALORES CIF Y FOB'!BL127</f>
        <v>-</v>
      </c>
    </row>
    <row r="128" spans="1:31" x14ac:dyDescent="0.2">
      <c r="A128" s="101" t="s">
        <v>310</v>
      </c>
      <c r="B128" s="102" t="s">
        <v>127</v>
      </c>
      <c r="C128" s="103">
        <v>1</v>
      </c>
      <c r="D128" s="103" t="str">
        <f>+'VALORES CIF Y FOB'!AM128</f>
        <v>-</v>
      </c>
      <c r="E128" s="103" t="str">
        <f>+'VALORES CIF Y FOB'!AN128</f>
        <v>-</v>
      </c>
      <c r="F128" s="103">
        <v>1</v>
      </c>
      <c r="G128" s="103" t="str">
        <f>+'VALORES CIF Y FOB'!AQ128</f>
        <v>-</v>
      </c>
      <c r="H128" s="103" t="str">
        <f>+'VALORES CIF Y FOB'!AR128</f>
        <v>-</v>
      </c>
      <c r="I128" s="103"/>
      <c r="J128" s="101" t="s">
        <v>310</v>
      </c>
      <c r="K128" s="102" t="s">
        <v>127</v>
      </c>
      <c r="L128" s="103">
        <v>1</v>
      </c>
      <c r="M128" s="103" t="str">
        <f>+'VALORES CIF Y FOB'!AU128</f>
        <v>-</v>
      </c>
      <c r="N128" s="103" t="str">
        <f>+'VALORES CIF Y FOB'!AV128</f>
        <v>-</v>
      </c>
      <c r="O128" s="103">
        <v>1</v>
      </c>
      <c r="P128" s="103" t="str">
        <f>+'VALORES CIF Y FOB'!AY128</f>
        <v>-</v>
      </c>
      <c r="Q128" s="103" t="str">
        <f>+'VALORES CIF Y FOB'!AZ128</f>
        <v>-</v>
      </c>
      <c r="R128" s="103"/>
      <c r="S128" s="101" t="s">
        <v>310</v>
      </c>
      <c r="T128" s="102" t="s">
        <v>127</v>
      </c>
      <c r="U128" s="103">
        <v>1</v>
      </c>
      <c r="V128" s="103" t="str">
        <f>+'VALORES CIF Y FOB'!BC128</f>
        <v>-</v>
      </c>
      <c r="W128" s="103">
        <v>1</v>
      </c>
      <c r="X128" s="103" t="str">
        <f>+'VALORES CIF Y FOB'!BF128</f>
        <v>-</v>
      </c>
      <c r="Y128" s="103"/>
      <c r="Z128" s="101" t="s">
        <v>310</v>
      </c>
      <c r="AA128" s="102" t="s">
        <v>127</v>
      </c>
      <c r="AB128" s="103">
        <v>1</v>
      </c>
      <c r="AC128" s="103" t="str">
        <f>+'VALORES CIF Y FOB'!BI128</f>
        <v>-</v>
      </c>
      <c r="AD128" s="103">
        <v>1</v>
      </c>
      <c r="AE128" s="103" t="str">
        <f>+'VALORES CIF Y FOB'!BL128</f>
        <v>-</v>
      </c>
    </row>
    <row r="129" spans="1:31" x14ac:dyDescent="0.2">
      <c r="A129" s="101" t="s">
        <v>311</v>
      </c>
      <c r="B129" s="102" t="s">
        <v>128</v>
      </c>
      <c r="C129" s="103">
        <v>1</v>
      </c>
      <c r="D129" s="103" t="str">
        <f>+'VALORES CIF Y FOB'!AM129</f>
        <v>-</v>
      </c>
      <c r="E129" s="103" t="str">
        <f>+'VALORES CIF Y FOB'!AN129</f>
        <v>-</v>
      </c>
      <c r="F129" s="103">
        <v>1</v>
      </c>
      <c r="G129" s="103" t="str">
        <f>+'VALORES CIF Y FOB'!AQ129</f>
        <v>-</v>
      </c>
      <c r="H129" s="103" t="str">
        <f>+'VALORES CIF Y FOB'!AR129</f>
        <v>-</v>
      </c>
      <c r="I129" s="103"/>
      <c r="J129" s="101" t="s">
        <v>311</v>
      </c>
      <c r="K129" s="102" t="s">
        <v>128</v>
      </c>
      <c r="L129" s="103">
        <v>1</v>
      </c>
      <c r="M129" s="103" t="str">
        <f>+'VALORES CIF Y FOB'!AU129</f>
        <v>-</v>
      </c>
      <c r="N129" s="103" t="str">
        <f>+'VALORES CIF Y FOB'!AV129</f>
        <v>-</v>
      </c>
      <c r="O129" s="103">
        <v>1</v>
      </c>
      <c r="P129" s="103" t="str">
        <f>+'VALORES CIF Y FOB'!AY129</f>
        <v>-</v>
      </c>
      <c r="Q129" s="103" t="str">
        <f>+'VALORES CIF Y FOB'!AZ129</f>
        <v>-</v>
      </c>
      <c r="R129" s="103"/>
      <c r="S129" s="101" t="s">
        <v>311</v>
      </c>
      <c r="T129" s="102" t="s">
        <v>128</v>
      </c>
      <c r="U129" s="103">
        <v>1</v>
      </c>
      <c r="V129" s="103" t="str">
        <f>+'VALORES CIF Y FOB'!BC129</f>
        <v>-</v>
      </c>
      <c r="W129" s="103">
        <v>1</v>
      </c>
      <c r="X129" s="103" t="str">
        <f>+'VALORES CIF Y FOB'!BF129</f>
        <v>-</v>
      </c>
      <c r="Y129" s="103"/>
      <c r="Z129" s="101" t="s">
        <v>311</v>
      </c>
      <c r="AA129" s="102" t="s">
        <v>128</v>
      </c>
      <c r="AB129" s="103">
        <v>1</v>
      </c>
      <c r="AC129" s="103" t="str">
        <f>+'VALORES CIF Y FOB'!BI129</f>
        <v>-</v>
      </c>
      <c r="AD129" s="103">
        <v>1</v>
      </c>
      <c r="AE129" s="103" t="str">
        <f>+'VALORES CIF Y FOB'!BL129</f>
        <v>-</v>
      </c>
    </row>
    <row r="130" spans="1:31" x14ac:dyDescent="0.2">
      <c r="A130" s="101" t="s">
        <v>312</v>
      </c>
      <c r="B130" s="102" t="s">
        <v>129</v>
      </c>
      <c r="C130" s="103">
        <v>1</v>
      </c>
      <c r="D130" s="103" t="str">
        <f>+'VALORES CIF Y FOB'!AM130</f>
        <v>-</v>
      </c>
      <c r="E130" s="103" t="str">
        <f>+'VALORES CIF Y FOB'!AN130</f>
        <v>-</v>
      </c>
      <c r="F130" s="103">
        <v>1</v>
      </c>
      <c r="G130" s="103" t="str">
        <f>+'VALORES CIF Y FOB'!AQ130</f>
        <v>-</v>
      </c>
      <c r="H130" s="103" t="str">
        <f>+'VALORES CIF Y FOB'!AR130</f>
        <v>-</v>
      </c>
      <c r="I130" s="103"/>
      <c r="J130" s="101" t="s">
        <v>312</v>
      </c>
      <c r="K130" s="102" t="s">
        <v>129</v>
      </c>
      <c r="L130" s="103">
        <v>1</v>
      </c>
      <c r="M130" s="103" t="str">
        <f>+'VALORES CIF Y FOB'!AU130</f>
        <v>-</v>
      </c>
      <c r="N130" s="103" t="str">
        <f>+'VALORES CIF Y FOB'!AV130</f>
        <v>-</v>
      </c>
      <c r="O130" s="103">
        <v>1</v>
      </c>
      <c r="P130" s="103" t="str">
        <f>+'VALORES CIF Y FOB'!AY130</f>
        <v>-</v>
      </c>
      <c r="Q130" s="103" t="str">
        <f>+'VALORES CIF Y FOB'!AZ130</f>
        <v>-</v>
      </c>
      <c r="R130" s="103"/>
      <c r="S130" s="101" t="s">
        <v>312</v>
      </c>
      <c r="T130" s="102" t="s">
        <v>129</v>
      </c>
      <c r="U130" s="103">
        <v>1</v>
      </c>
      <c r="V130" s="103" t="str">
        <f>+'VALORES CIF Y FOB'!BC130</f>
        <v>-</v>
      </c>
      <c r="W130" s="103">
        <v>1</v>
      </c>
      <c r="X130" s="103" t="str">
        <f>+'VALORES CIF Y FOB'!BF130</f>
        <v>-</v>
      </c>
      <c r="Y130" s="103"/>
      <c r="Z130" s="101" t="s">
        <v>312</v>
      </c>
      <c r="AA130" s="102" t="s">
        <v>129</v>
      </c>
      <c r="AB130" s="103">
        <v>1</v>
      </c>
      <c r="AC130" s="103" t="str">
        <f>+'VALORES CIF Y FOB'!BI130</f>
        <v>-</v>
      </c>
      <c r="AD130" s="103">
        <v>1</v>
      </c>
      <c r="AE130" s="103" t="str">
        <f>+'VALORES CIF Y FOB'!BL130</f>
        <v>-</v>
      </c>
    </row>
    <row r="131" spans="1:31" x14ac:dyDescent="0.2">
      <c r="A131" s="101" t="s">
        <v>313</v>
      </c>
      <c r="B131" s="102" t="s">
        <v>130</v>
      </c>
      <c r="C131" s="103">
        <v>1</v>
      </c>
      <c r="D131" s="103" t="str">
        <f>+'VALORES CIF Y FOB'!AM131</f>
        <v>-</v>
      </c>
      <c r="E131" s="103" t="str">
        <f>+'VALORES CIF Y FOB'!AN131</f>
        <v>-</v>
      </c>
      <c r="F131" s="103">
        <v>1</v>
      </c>
      <c r="G131" s="103" t="str">
        <f>+'VALORES CIF Y FOB'!AQ131</f>
        <v>-</v>
      </c>
      <c r="H131" s="103" t="str">
        <f>+'VALORES CIF Y FOB'!AR131</f>
        <v>-</v>
      </c>
      <c r="I131" s="103"/>
      <c r="J131" s="101" t="s">
        <v>313</v>
      </c>
      <c r="K131" s="102" t="s">
        <v>130</v>
      </c>
      <c r="L131" s="103">
        <v>1</v>
      </c>
      <c r="M131" s="103" t="str">
        <f>+'VALORES CIF Y FOB'!AU131</f>
        <v>-</v>
      </c>
      <c r="N131" s="103" t="str">
        <f>+'VALORES CIF Y FOB'!AV131</f>
        <v>-</v>
      </c>
      <c r="O131" s="103">
        <v>1</v>
      </c>
      <c r="P131" s="103" t="str">
        <f>+'VALORES CIF Y FOB'!AY131</f>
        <v>-</v>
      </c>
      <c r="Q131" s="103" t="str">
        <f>+'VALORES CIF Y FOB'!AZ131</f>
        <v>-</v>
      </c>
      <c r="R131" s="103"/>
      <c r="S131" s="101" t="s">
        <v>313</v>
      </c>
      <c r="T131" s="102" t="s">
        <v>130</v>
      </c>
      <c r="U131" s="103">
        <v>1</v>
      </c>
      <c r="V131" s="103" t="str">
        <f>+'VALORES CIF Y FOB'!BC131</f>
        <v>-</v>
      </c>
      <c r="W131" s="103">
        <v>1</v>
      </c>
      <c r="X131" s="103" t="str">
        <f>+'VALORES CIF Y FOB'!BF131</f>
        <v>-</v>
      </c>
      <c r="Y131" s="103"/>
      <c r="Z131" s="101" t="s">
        <v>313</v>
      </c>
      <c r="AA131" s="102" t="s">
        <v>130</v>
      </c>
      <c r="AB131" s="103">
        <v>1</v>
      </c>
      <c r="AC131" s="103" t="str">
        <f>+'VALORES CIF Y FOB'!BI131</f>
        <v>-</v>
      </c>
      <c r="AD131" s="103">
        <v>1</v>
      </c>
      <c r="AE131" s="103" t="str">
        <f>+'VALORES CIF Y FOB'!BL131</f>
        <v>-</v>
      </c>
    </row>
    <row r="132" spans="1:31" x14ac:dyDescent="0.2">
      <c r="A132" s="101" t="s">
        <v>314</v>
      </c>
      <c r="B132" s="102" t="s">
        <v>131</v>
      </c>
      <c r="C132" s="103">
        <v>1</v>
      </c>
      <c r="D132" s="103" t="str">
        <f>+'VALORES CIF Y FOB'!AM132</f>
        <v>-</v>
      </c>
      <c r="E132" s="103" t="str">
        <f>+'VALORES CIF Y FOB'!AN132</f>
        <v>-</v>
      </c>
      <c r="F132" s="103">
        <v>1</v>
      </c>
      <c r="G132" s="103" t="str">
        <f>+'VALORES CIF Y FOB'!AQ132</f>
        <v>-</v>
      </c>
      <c r="H132" s="103" t="str">
        <f>+'VALORES CIF Y FOB'!AR132</f>
        <v>-</v>
      </c>
      <c r="I132" s="103"/>
      <c r="J132" s="101" t="s">
        <v>314</v>
      </c>
      <c r="K132" s="102" t="s">
        <v>131</v>
      </c>
      <c r="L132" s="103">
        <v>1</v>
      </c>
      <c r="M132" s="103" t="str">
        <f>+'VALORES CIF Y FOB'!AU132</f>
        <v>-</v>
      </c>
      <c r="N132" s="103" t="str">
        <f>+'VALORES CIF Y FOB'!AV132</f>
        <v>-</v>
      </c>
      <c r="O132" s="103">
        <v>1</v>
      </c>
      <c r="P132" s="103" t="str">
        <f>+'VALORES CIF Y FOB'!AY132</f>
        <v>-</v>
      </c>
      <c r="Q132" s="103" t="str">
        <f>+'VALORES CIF Y FOB'!AZ132</f>
        <v>-</v>
      </c>
      <c r="R132" s="103"/>
      <c r="S132" s="101" t="s">
        <v>314</v>
      </c>
      <c r="T132" s="102" t="s">
        <v>131</v>
      </c>
      <c r="U132" s="103">
        <v>1</v>
      </c>
      <c r="V132" s="103" t="str">
        <f>+'VALORES CIF Y FOB'!BC132</f>
        <v>-</v>
      </c>
      <c r="W132" s="103">
        <v>1</v>
      </c>
      <c r="X132" s="103" t="str">
        <f>+'VALORES CIF Y FOB'!BF132</f>
        <v>-</v>
      </c>
      <c r="Y132" s="103"/>
      <c r="Z132" s="101" t="s">
        <v>314</v>
      </c>
      <c r="AA132" s="102" t="s">
        <v>131</v>
      </c>
      <c r="AB132" s="103">
        <v>1</v>
      </c>
      <c r="AC132" s="103" t="str">
        <f>+'VALORES CIF Y FOB'!BI132</f>
        <v>-</v>
      </c>
      <c r="AD132" s="103">
        <v>1</v>
      </c>
      <c r="AE132" s="103" t="str">
        <f>+'VALORES CIF Y FOB'!BL132</f>
        <v>-</v>
      </c>
    </row>
    <row r="133" spans="1:31" x14ac:dyDescent="0.2">
      <c r="A133" s="101" t="s">
        <v>315</v>
      </c>
      <c r="B133" s="102" t="s">
        <v>132</v>
      </c>
      <c r="C133" s="103">
        <v>1</v>
      </c>
      <c r="D133" s="103" t="str">
        <f>+'VALORES CIF Y FOB'!AM133</f>
        <v>-</v>
      </c>
      <c r="E133" s="103" t="str">
        <f>+'VALORES CIF Y FOB'!AN133</f>
        <v>-</v>
      </c>
      <c r="F133" s="103">
        <v>1</v>
      </c>
      <c r="G133" s="103" t="str">
        <f>+'VALORES CIF Y FOB'!AQ133</f>
        <v>-</v>
      </c>
      <c r="H133" s="103" t="str">
        <f>+'VALORES CIF Y FOB'!AR133</f>
        <v>-</v>
      </c>
      <c r="I133" s="103"/>
      <c r="J133" s="101" t="s">
        <v>315</v>
      </c>
      <c r="K133" s="102" t="s">
        <v>132</v>
      </c>
      <c r="L133" s="103">
        <v>1</v>
      </c>
      <c r="M133" s="103" t="str">
        <f>+'VALORES CIF Y FOB'!AU133</f>
        <v>-</v>
      </c>
      <c r="N133" s="103" t="str">
        <f>+'VALORES CIF Y FOB'!AV133</f>
        <v>-</v>
      </c>
      <c r="O133" s="103">
        <v>1</v>
      </c>
      <c r="P133" s="103" t="str">
        <f>+'VALORES CIF Y FOB'!AY133</f>
        <v>-</v>
      </c>
      <c r="Q133" s="103" t="str">
        <f>+'VALORES CIF Y FOB'!AZ133</f>
        <v>-</v>
      </c>
      <c r="R133" s="103"/>
      <c r="S133" s="101" t="s">
        <v>315</v>
      </c>
      <c r="T133" s="102" t="s">
        <v>132</v>
      </c>
      <c r="U133" s="103">
        <v>1</v>
      </c>
      <c r="V133" s="103" t="str">
        <f>+'VALORES CIF Y FOB'!BC133</f>
        <v>-</v>
      </c>
      <c r="W133" s="103">
        <v>1</v>
      </c>
      <c r="X133" s="103" t="str">
        <f>+'VALORES CIF Y FOB'!BF133</f>
        <v>-</v>
      </c>
      <c r="Y133" s="103"/>
      <c r="Z133" s="101" t="s">
        <v>315</v>
      </c>
      <c r="AA133" s="102" t="s">
        <v>132</v>
      </c>
      <c r="AB133" s="103">
        <v>1</v>
      </c>
      <c r="AC133" s="103" t="str">
        <f>+'VALORES CIF Y FOB'!BI133</f>
        <v>-</v>
      </c>
      <c r="AD133" s="103">
        <v>1</v>
      </c>
      <c r="AE133" s="103" t="str">
        <f>+'VALORES CIF Y FOB'!BL133</f>
        <v>-</v>
      </c>
    </row>
    <row r="134" spans="1:31" x14ac:dyDescent="0.2">
      <c r="A134" s="101" t="s">
        <v>316</v>
      </c>
      <c r="B134" s="102" t="s">
        <v>133</v>
      </c>
      <c r="C134" s="103">
        <v>1</v>
      </c>
      <c r="D134" s="103" t="str">
        <f>+'VALORES CIF Y FOB'!AM134</f>
        <v>-</v>
      </c>
      <c r="E134" s="103" t="str">
        <f>+'VALORES CIF Y FOB'!AN134</f>
        <v>-</v>
      </c>
      <c r="F134" s="103">
        <v>1</v>
      </c>
      <c r="G134" s="103" t="str">
        <f>+'VALORES CIF Y FOB'!AQ134</f>
        <v>-</v>
      </c>
      <c r="H134" s="103" t="str">
        <f>+'VALORES CIF Y FOB'!AR134</f>
        <v>-</v>
      </c>
      <c r="I134" s="103"/>
      <c r="J134" s="101" t="s">
        <v>316</v>
      </c>
      <c r="K134" s="102" t="s">
        <v>133</v>
      </c>
      <c r="L134" s="103">
        <v>1</v>
      </c>
      <c r="M134" s="103" t="str">
        <f>+'VALORES CIF Y FOB'!AU134</f>
        <v>-</v>
      </c>
      <c r="N134" s="103" t="str">
        <f>+'VALORES CIF Y FOB'!AV134</f>
        <v>-</v>
      </c>
      <c r="O134" s="103">
        <v>1</v>
      </c>
      <c r="P134" s="103" t="str">
        <f>+'VALORES CIF Y FOB'!AY134</f>
        <v>-</v>
      </c>
      <c r="Q134" s="103" t="str">
        <f>+'VALORES CIF Y FOB'!AZ134</f>
        <v>-</v>
      </c>
      <c r="R134" s="103"/>
      <c r="S134" s="101" t="s">
        <v>316</v>
      </c>
      <c r="T134" s="102" t="s">
        <v>133</v>
      </c>
      <c r="U134" s="103">
        <v>1</v>
      </c>
      <c r="V134" s="103" t="str">
        <f>+'VALORES CIF Y FOB'!BC134</f>
        <v>-</v>
      </c>
      <c r="W134" s="103">
        <v>1</v>
      </c>
      <c r="X134" s="103" t="str">
        <f>+'VALORES CIF Y FOB'!BF134</f>
        <v>-</v>
      </c>
      <c r="Y134" s="103"/>
      <c r="Z134" s="101" t="s">
        <v>316</v>
      </c>
      <c r="AA134" s="102" t="s">
        <v>133</v>
      </c>
      <c r="AB134" s="103">
        <v>1</v>
      </c>
      <c r="AC134" s="103" t="str">
        <f>+'VALORES CIF Y FOB'!BI134</f>
        <v>-</v>
      </c>
      <c r="AD134" s="103">
        <v>1</v>
      </c>
      <c r="AE134" s="103" t="str">
        <f>+'VALORES CIF Y FOB'!BL134</f>
        <v>-</v>
      </c>
    </row>
    <row r="135" spans="1:31" x14ac:dyDescent="0.2">
      <c r="A135" s="101" t="s">
        <v>317</v>
      </c>
      <c r="B135" s="102" t="s">
        <v>134</v>
      </c>
      <c r="C135" s="103">
        <v>1</v>
      </c>
      <c r="D135" s="103" t="str">
        <f>+'VALORES CIF Y FOB'!AM135</f>
        <v>-</v>
      </c>
      <c r="E135" s="103" t="str">
        <f>+'VALORES CIF Y FOB'!AN135</f>
        <v>-</v>
      </c>
      <c r="F135" s="103">
        <v>1</v>
      </c>
      <c r="G135" s="103" t="str">
        <f>+'VALORES CIF Y FOB'!AQ135</f>
        <v>-</v>
      </c>
      <c r="H135" s="103" t="str">
        <f>+'VALORES CIF Y FOB'!AR135</f>
        <v>-</v>
      </c>
      <c r="I135" s="103"/>
      <c r="J135" s="101" t="s">
        <v>317</v>
      </c>
      <c r="K135" s="102" t="s">
        <v>134</v>
      </c>
      <c r="L135" s="103">
        <v>1</v>
      </c>
      <c r="M135" s="103" t="str">
        <f>+'VALORES CIF Y FOB'!AU135</f>
        <v>-</v>
      </c>
      <c r="N135" s="103" t="str">
        <f>+'VALORES CIF Y FOB'!AV135</f>
        <v>-</v>
      </c>
      <c r="O135" s="103">
        <v>1</v>
      </c>
      <c r="P135" s="103" t="str">
        <f>+'VALORES CIF Y FOB'!AY135</f>
        <v>-</v>
      </c>
      <c r="Q135" s="103" t="str">
        <f>+'VALORES CIF Y FOB'!AZ135</f>
        <v>-</v>
      </c>
      <c r="R135" s="103"/>
      <c r="S135" s="101" t="s">
        <v>317</v>
      </c>
      <c r="T135" s="102" t="s">
        <v>134</v>
      </c>
      <c r="U135" s="103">
        <v>1</v>
      </c>
      <c r="V135" s="103" t="str">
        <f>+'VALORES CIF Y FOB'!BC135</f>
        <v>-</v>
      </c>
      <c r="W135" s="103">
        <v>1</v>
      </c>
      <c r="X135" s="103" t="str">
        <f>+'VALORES CIF Y FOB'!BF135</f>
        <v>-</v>
      </c>
      <c r="Y135" s="103"/>
      <c r="Z135" s="101" t="s">
        <v>317</v>
      </c>
      <c r="AA135" s="102" t="s">
        <v>134</v>
      </c>
      <c r="AB135" s="103">
        <v>1</v>
      </c>
      <c r="AC135" s="103" t="str">
        <f>+'VALORES CIF Y FOB'!BI135</f>
        <v>-</v>
      </c>
      <c r="AD135" s="103">
        <v>1</v>
      </c>
      <c r="AE135" s="103" t="str">
        <f>+'VALORES CIF Y FOB'!BL135</f>
        <v>-</v>
      </c>
    </row>
    <row r="136" spans="1:31" x14ac:dyDescent="0.2">
      <c r="A136" s="101" t="s">
        <v>318</v>
      </c>
      <c r="B136" s="102" t="s">
        <v>135</v>
      </c>
      <c r="C136" s="103">
        <v>1</v>
      </c>
      <c r="D136" s="103">
        <f>+'VALORES CIF Y FOB'!AM136</f>
        <v>641.81516505439993</v>
      </c>
      <c r="E136" s="103">
        <f>+'VALORES CIF Y FOB'!AN136</f>
        <v>602.91999999999996</v>
      </c>
      <c r="F136" s="103">
        <v>1</v>
      </c>
      <c r="G136" s="103">
        <f>+'VALORES CIF Y FOB'!AQ136</f>
        <v>766.48308215931718</v>
      </c>
      <c r="H136" s="103">
        <f>+'VALORES CIF Y FOB'!AR136</f>
        <v>735.63040899900602</v>
      </c>
      <c r="I136" s="103"/>
      <c r="J136" s="101" t="s">
        <v>318</v>
      </c>
      <c r="K136" s="102" t="s">
        <v>135</v>
      </c>
      <c r="L136" s="103">
        <v>1</v>
      </c>
      <c r="M136" s="103" t="str">
        <f>+'VALORES CIF Y FOB'!AU136</f>
        <v>-</v>
      </c>
      <c r="N136" s="103" t="str">
        <f>+'VALORES CIF Y FOB'!AV136</f>
        <v>-</v>
      </c>
      <c r="O136" s="103">
        <v>1</v>
      </c>
      <c r="P136" s="103" t="str">
        <f>+'VALORES CIF Y FOB'!AY136</f>
        <v>-</v>
      </c>
      <c r="Q136" s="103" t="str">
        <f>+'VALORES CIF Y FOB'!AZ136</f>
        <v>-</v>
      </c>
      <c r="R136" s="103"/>
      <c r="S136" s="101" t="s">
        <v>318</v>
      </c>
      <c r="T136" s="102" t="s">
        <v>135</v>
      </c>
      <c r="U136" s="103">
        <v>1</v>
      </c>
      <c r="V136" s="103">
        <f>+'VALORES CIF Y FOB'!BC136</f>
        <v>641.81516505439993</v>
      </c>
      <c r="W136" s="103">
        <v>1</v>
      </c>
      <c r="X136" s="103">
        <f>+'VALORES CIF Y FOB'!BF136</f>
        <v>774.52557405340599</v>
      </c>
      <c r="Y136" s="103"/>
      <c r="Z136" s="101" t="s">
        <v>318</v>
      </c>
      <c r="AA136" s="102" t="s">
        <v>135</v>
      </c>
      <c r="AB136" s="103">
        <v>1</v>
      </c>
      <c r="AC136" s="103" t="str">
        <f>+'VALORES CIF Y FOB'!BI136</f>
        <v>-</v>
      </c>
      <c r="AD136" s="103">
        <v>1</v>
      </c>
      <c r="AE136" s="103" t="str">
        <f>+'VALORES CIF Y FOB'!BL136</f>
        <v>-</v>
      </c>
    </row>
    <row r="137" spans="1:31" x14ac:dyDescent="0.2">
      <c r="A137" s="101" t="s">
        <v>319</v>
      </c>
      <c r="B137" s="102" t="s">
        <v>136</v>
      </c>
      <c r="C137" s="103">
        <v>1</v>
      </c>
      <c r="D137" s="103">
        <f>+'VALORES CIF Y FOB'!AM137</f>
        <v>641.81516505439993</v>
      </c>
      <c r="E137" s="103">
        <f>+'VALORES CIF Y FOB'!AN137</f>
        <v>602.91999999999996</v>
      </c>
      <c r="F137" s="103">
        <v>1</v>
      </c>
      <c r="G137" s="103">
        <f>+'VALORES CIF Y FOB'!AQ137</f>
        <v>641.81516505439993</v>
      </c>
      <c r="H137" s="103">
        <f>+'VALORES CIF Y FOB'!AR137</f>
        <v>602.91999999999996</v>
      </c>
      <c r="I137" s="103"/>
      <c r="J137" s="101" t="s">
        <v>319</v>
      </c>
      <c r="K137" s="102" t="s">
        <v>136</v>
      </c>
      <c r="L137" s="103">
        <v>1</v>
      </c>
      <c r="M137" s="103" t="str">
        <f>+'VALORES CIF Y FOB'!AU137</f>
        <v>-</v>
      </c>
      <c r="N137" s="103" t="str">
        <f>+'VALORES CIF Y FOB'!AV137</f>
        <v>-</v>
      </c>
      <c r="O137" s="103">
        <v>1</v>
      </c>
      <c r="P137" s="103" t="str">
        <f>+'VALORES CIF Y FOB'!AY137</f>
        <v>-</v>
      </c>
      <c r="Q137" s="103" t="str">
        <f>+'VALORES CIF Y FOB'!AZ137</f>
        <v>-</v>
      </c>
      <c r="R137" s="103"/>
      <c r="S137" s="101" t="s">
        <v>319</v>
      </c>
      <c r="T137" s="102" t="s">
        <v>136</v>
      </c>
      <c r="U137" s="103">
        <v>1</v>
      </c>
      <c r="V137" s="103">
        <f>+'VALORES CIF Y FOB'!BC137</f>
        <v>641.81516505439993</v>
      </c>
      <c r="W137" s="103">
        <v>1</v>
      </c>
      <c r="X137" s="103">
        <f>+'VALORES CIF Y FOB'!BF137</f>
        <v>641.81516505439993</v>
      </c>
      <c r="Y137" s="103"/>
      <c r="Z137" s="101" t="s">
        <v>319</v>
      </c>
      <c r="AA137" s="102" t="s">
        <v>136</v>
      </c>
      <c r="AB137" s="103">
        <v>1</v>
      </c>
      <c r="AC137" s="103" t="str">
        <f>+'VALORES CIF Y FOB'!BI137</f>
        <v>-</v>
      </c>
      <c r="AD137" s="103">
        <v>1</v>
      </c>
      <c r="AE137" s="103" t="str">
        <f>+'VALORES CIF Y FOB'!BL137</f>
        <v>-</v>
      </c>
    </row>
    <row r="138" spans="1:31" x14ac:dyDescent="0.2">
      <c r="A138" s="101" t="s">
        <v>320</v>
      </c>
      <c r="B138" s="102" t="s">
        <v>137</v>
      </c>
      <c r="C138" s="103">
        <v>1</v>
      </c>
      <c r="D138" s="103" t="str">
        <f>+'VALORES CIF Y FOB'!AM138</f>
        <v>-</v>
      </c>
      <c r="E138" s="103" t="str">
        <f>+'VALORES CIF Y FOB'!AN138</f>
        <v>-</v>
      </c>
      <c r="F138" s="103">
        <v>1</v>
      </c>
      <c r="G138" s="103" t="str">
        <f>+'VALORES CIF Y FOB'!AQ138</f>
        <v>-</v>
      </c>
      <c r="H138" s="103" t="str">
        <f>+'VALORES CIF Y FOB'!AR138</f>
        <v>-</v>
      </c>
      <c r="I138" s="103"/>
      <c r="J138" s="101" t="s">
        <v>320</v>
      </c>
      <c r="K138" s="102" t="s">
        <v>137</v>
      </c>
      <c r="L138" s="103">
        <v>1</v>
      </c>
      <c r="M138" s="103">
        <f>+'VALORES CIF Y FOB'!AU138</f>
        <v>641.81516505439993</v>
      </c>
      <c r="N138" s="103">
        <f>+'VALORES CIF Y FOB'!AV138</f>
        <v>602.91999999999996</v>
      </c>
      <c r="O138" s="103">
        <v>1</v>
      </c>
      <c r="P138" s="103">
        <f>+'VALORES CIF Y FOB'!AY138</f>
        <v>641.81516505439993</v>
      </c>
      <c r="Q138" s="103">
        <f>+'VALORES CIF Y FOB'!AZ138</f>
        <v>602.91999999999996</v>
      </c>
      <c r="R138" s="103"/>
      <c r="S138" s="101" t="s">
        <v>320</v>
      </c>
      <c r="T138" s="102" t="s">
        <v>137</v>
      </c>
      <c r="U138" s="103">
        <v>1</v>
      </c>
      <c r="V138" s="103" t="str">
        <f>+'VALORES CIF Y FOB'!BC138</f>
        <v>-</v>
      </c>
      <c r="W138" s="103">
        <v>1</v>
      </c>
      <c r="X138" s="103" t="str">
        <f>+'VALORES CIF Y FOB'!BF138</f>
        <v>-</v>
      </c>
      <c r="Y138" s="103"/>
      <c r="Z138" s="101" t="s">
        <v>320</v>
      </c>
      <c r="AA138" s="102" t="s">
        <v>137</v>
      </c>
      <c r="AB138" s="103">
        <v>1</v>
      </c>
      <c r="AC138" s="103">
        <f>+'VALORES CIF Y FOB'!BI138</f>
        <v>641.81516505439993</v>
      </c>
      <c r="AD138" s="103">
        <v>1</v>
      </c>
      <c r="AE138" s="103">
        <f>+'VALORES CIF Y FOB'!BL138</f>
        <v>641.81516505439993</v>
      </c>
    </row>
    <row r="139" spans="1:31" x14ac:dyDescent="0.2">
      <c r="A139" s="101" t="s">
        <v>321</v>
      </c>
      <c r="B139" s="102" t="s">
        <v>138</v>
      </c>
      <c r="C139" s="103">
        <v>1</v>
      </c>
      <c r="D139" s="103" t="str">
        <f>+'VALORES CIF Y FOB'!AM139</f>
        <v>-</v>
      </c>
      <c r="E139" s="103" t="str">
        <f>+'VALORES CIF Y FOB'!AN139</f>
        <v>-</v>
      </c>
      <c r="F139" s="103">
        <v>1</v>
      </c>
      <c r="G139" s="103" t="str">
        <f>+'VALORES CIF Y FOB'!AQ139</f>
        <v>-</v>
      </c>
      <c r="H139" s="103" t="str">
        <f>+'VALORES CIF Y FOB'!AR139</f>
        <v>-</v>
      </c>
      <c r="I139" s="103"/>
      <c r="J139" s="101" t="s">
        <v>321</v>
      </c>
      <c r="K139" s="102" t="s">
        <v>138</v>
      </c>
      <c r="L139" s="103">
        <v>1</v>
      </c>
      <c r="M139" s="103" t="str">
        <f>+'VALORES CIF Y FOB'!AU139</f>
        <v>-</v>
      </c>
      <c r="N139" s="103" t="str">
        <f>+'VALORES CIF Y FOB'!AV139</f>
        <v>-</v>
      </c>
      <c r="O139" s="103">
        <v>1</v>
      </c>
      <c r="P139" s="103" t="str">
        <f>+'VALORES CIF Y FOB'!AY139</f>
        <v>-</v>
      </c>
      <c r="Q139" s="103" t="str">
        <f>+'VALORES CIF Y FOB'!AZ139</f>
        <v>-</v>
      </c>
      <c r="R139" s="103"/>
      <c r="S139" s="101" t="s">
        <v>321</v>
      </c>
      <c r="T139" s="102" t="s">
        <v>138</v>
      </c>
      <c r="U139" s="103">
        <v>1</v>
      </c>
      <c r="V139" s="103" t="str">
        <f>+'VALORES CIF Y FOB'!BC139</f>
        <v>-</v>
      </c>
      <c r="W139" s="103">
        <v>1</v>
      </c>
      <c r="X139" s="103" t="str">
        <f>+'VALORES CIF Y FOB'!BF139</f>
        <v>-</v>
      </c>
      <c r="Y139" s="103"/>
      <c r="Z139" s="101" t="s">
        <v>321</v>
      </c>
      <c r="AA139" s="102" t="s">
        <v>138</v>
      </c>
      <c r="AB139" s="103">
        <v>1</v>
      </c>
      <c r="AC139" s="103" t="str">
        <f>+'VALORES CIF Y FOB'!BI139</f>
        <v>-</v>
      </c>
      <c r="AD139" s="103">
        <v>1</v>
      </c>
      <c r="AE139" s="103" t="str">
        <f>+'VALORES CIF Y FOB'!BL139</f>
        <v>-</v>
      </c>
    </row>
    <row r="140" spans="1:31" x14ac:dyDescent="0.2">
      <c r="A140" s="101" t="s">
        <v>322</v>
      </c>
      <c r="B140" s="102" t="s">
        <v>139</v>
      </c>
      <c r="C140" s="103">
        <v>1</v>
      </c>
      <c r="D140" s="103" t="str">
        <f>+'VALORES CIF Y FOB'!AM140</f>
        <v>-</v>
      </c>
      <c r="E140" s="103" t="str">
        <f>+'VALORES CIF Y FOB'!AN140</f>
        <v>-</v>
      </c>
      <c r="F140" s="103">
        <v>1</v>
      </c>
      <c r="G140" s="103" t="str">
        <f>+'VALORES CIF Y FOB'!AQ140</f>
        <v>-</v>
      </c>
      <c r="H140" s="103" t="str">
        <f>+'VALORES CIF Y FOB'!AR140</f>
        <v>-</v>
      </c>
      <c r="I140" s="103"/>
      <c r="J140" s="101" t="s">
        <v>322</v>
      </c>
      <c r="K140" s="102" t="s">
        <v>139</v>
      </c>
      <c r="L140" s="103">
        <v>1</v>
      </c>
      <c r="M140" s="103">
        <f>+'VALORES CIF Y FOB'!AU140</f>
        <v>641.81516505439993</v>
      </c>
      <c r="N140" s="103">
        <f>+'VALORES CIF Y FOB'!AV140</f>
        <v>602.91999999999996</v>
      </c>
      <c r="O140" s="103">
        <v>1</v>
      </c>
      <c r="P140" s="103">
        <f>+'VALORES CIF Y FOB'!AY140</f>
        <v>641.81516505439993</v>
      </c>
      <c r="Q140" s="103">
        <f>+'VALORES CIF Y FOB'!AZ140</f>
        <v>602.91999999999996</v>
      </c>
      <c r="R140" s="103"/>
      <c r="S140" s="101" t="s">
        <v>322</v>
      </c>
      <c r="T140" s="102" t="s">
        <v>139</v>
      </c>
      <c r="U140" s="103">
        <v>1</v>
      </c>
      <c r="V140" s="103" t="str">
        <f>+'VALORES CIF Y FOB'!BC140</f>
        <v>-</v>
      </c>
      <c r="W140" s="103">
        <v>1</v>
      </c>
      <c r="X140" s="103" t="str">
        <f>+'VALORES CIF Y FOB'!BF140</f>
        <v>-</v>
      </c>
      <c r="Y140" s="103"/>
      <c r="Z140" s="101" t="s">
        <v>322</v>
      </c>
      <c r="AA140" s="102" t="s">
        <v>139</v>
      </c>
      <c r="AB140" s="103">
        <v>1</v>
      </c>
      <c r="AC140" s="103">
        <f>+'VALORES CIF Y FOB'!BI140</f>
        <v>641.81516505439993</v>
      </c>
      <c r="AD140" s="103">
        <v>1</v>
      </c>
      <c r="AE140" s="103">
        <f>+'VALORES CIF Y FOB'!BL140</f>
        <v>641.81516505439993</v>
      </c>
    </row>
    <row r="141" spans="1:31" x14ac:dyDescent="0.2">
      <c r="A141" s="101" t="s">
        <v>323</v>
      </c>
      <c r="B141" s="102" t="s">
        <v>140</v>
      </c>
      <c r="C141" s="103">
        <v>1</v>
      </c>
      <c r="D141" s="103" t="str">
        <f>+'VALORES CIF Y FOB'!AM141</f>
        <v>-</v>
      </c>
      <c r="E141" s="103" t="str">
        <f>+'VALORES CIF Y FOB'!AN141</f>
        <v>-</v>
      </c>
      <c r="F141" s="103">
        <v>1</v>
      </c>
      <c r="G141" s="103" t="str">
        <f>+'VALORES CIF Y FOB'!AQ141</f>
        <v>-</v>
      </c>
      <c r="H141" s="103" t="str">
        <f>+'VALORES CIF Y FOB'!AR141</f>
        <v>-</v>
      </c>
      <c r="I141" s="103"/>
      <c r="J141" s="101" t="s">
        <v>323</v>
      </c>
      <c r="K141" s="102" t="s">
        <v>140</v>
      </c>
      <c r="L141" s="103">
        <v>1</v>
      </c>
      <c r="M141" s="103" t="str">
        <f>+'VALORES CIF Y FOB'!AU141</f>
        <v>-</v>
      </c>
      <c r="N141" s="103" t="str">
        <f>+'VALORES CIF Y FOB'!AV141</f>
        <v>-</v>
      </c>
      <c r="O141" s="103">
        <v>1</v>
      </c>
      <c r="P141" s="103" t="str">
        <f>+'VALORES CIF Y FOB'!AY141</f>
        <v>-</v>
      </c>
      <c r="Q141" s="103" t="str">
        <f>+'VALORES CIF Y FOB'!AZ141</f>
        <v>-</v>
      </c>
      <c r="R141" s="103"/>
      <c r="S141" s="101" t="s">
        <v>323</v>
      </c>
      <c r="T141" s="102" t="s">
        <v>140</v>
      </c>
      <c r="U141" s="103">
        <v>1</v>
      </c>
      <c r="V141" s="103" t="str">
        <f>+'VALORES CIF Y FOB'!BC141</f>
        <v>-</v>
      </c>
      <c r="W141" s="103">
        <v>1</v>
      </c>
      <c r="X141" s="103" t="str">
        <f>+'VALORES CIF Y FOB'!BF141</f>
        <v>-</v>
      </c>
      <c r="Y141" s="103"/>
      <c r="Z141" s="101" t="s">
        <v>323</v>
      </c>
      <c r="AA141" s="102" t="s">
        <v>140</v>
      </c>
      <c r="AB141" s="103">
        <v>1</v>
      </c>
      <c r="AC141" s="103" t="str">
        <f>+'VALORES CIF Y FOB'!BI141</f>
        <v>-</v>
      </c>
      <c r="AD141" s="103">
        <v>1</v>
      </c>
      <c r="AE141" s="103" t="str">
        <f>+'VALORES CIF Y FOB'!BL141</f>
        <v>-</v>
      </c>
    </row>
    <row r="142" spans="1:31" x14ac:dyDescent="0.2">
      <c r="A142" s="101" t="s">
        <v>324</v>
      </c>
      <c r="B142" s="102" t="s">
        <v>141</v>
      </c>
      <c r="C142" s="103">
        <v>1</v>
      </c>
      <c r="D142" s="103" t="str">
        <f>+'VALORES CIF Y FOB'!AM142</f>
        <v>-</v>
      </c>
      <c r="E142" s="103" t="str">
        <f>+'VALORES CIF Y FOB'!AN142</f>
        <v>-</v>
      </c>
      <c r="F142" s="103">
        <v>1</v>
      </c>
      <c r="G142" s="103" t="str">
        <f>+'VALORES CIF Y FOB'!AQ142</f>
        <v>-</v>
      </c>
      <c r="H142" s="103" t="str">
        <f>+'VALORES CIF Y FOB'!AR142</f>
        <v>-</v>
      </c>
      <c r="I142" s="103"/>
      <c r="J142" s="101" t="s">
        <v>324</v>
      </c>
      <c r="K142" s="102" t="s">
        <v>141</v>
      </c>
      <c r="L142" s="103">
        <v>1</v>
      </c>
      <c r="M142" s="103" t="str">
        <f>+'VALORES CIF Y FOB'!AU142</f>
        <v>-</v>
      </c>
      <c r="N142" s="103" t="str">
        <f>+'VALORES CIF Y FOB'!AV142</f>
        <v>-</v>
      </c>
      <c r="O142" s="103">
        <v>1</v>
      </c>
      <c r="P142" s="103" t="str">
        <f>+'VALORES CIF Y FOB'!AY142</f>
        <v>-</v>
      </c>
      <c r="Q142" s="103" t="str">
        <f>+'VALORES CIF Y FOB'!AZ142</f>
        <v>-</v>
      </c>
      <c r="R142" s="103"/>
      <c r="S142" s="101" t="s">
        <v>324</v>
      </c>
      <c r="T142" s="102" t="s">
        <v>141</v>
      </c>
      <c r="U142" s="103">
        <v>1</v>
      </c>
      <c r="V142" s="103" t="str">
        <f>+'VALORES CIF Y FOB'!BC142</f>
        <v>-</v>
      </c>
      <c r="W142" s="103">
        <v>1</v>
      </c>
      <c r="X142" s="103" t="str">
        <f>+'VALORES CIF Y FOB'!BF142</f>
        <v>-</v>
      </c>
      <c r="Y142" s="103"/>
      <c r="Z142" s="101" t="s">
        <v>324</v>
      </c>
      <c r="AA142" s="102" t="s">
        <v>141</v>
      </c>
      <c r="AB142" s="103">
        <v>1</v>
      </c>
      <c r="AC142" s="103" t="str">
        <f>+'VALORES CIF Y FOB'!BI142</f>
        <v>-</v>
      </c>
      <c r="AD142" s="103">
        <v>1</v>
      </c>
      <c r="AE142" s="103" t="str">
        <f>+'VALORES CIF Y FOB'!BL142</f>
        <v>-</v>
      </c>
    </row>
    <row r="143" spans="1:31" x14ac:dyDescent="0.2">
      <c r="A143" s="101" t="s">
        <v>325</v>
      </c>
      <c r="B143" s="102" t="s">
        <v>142</v>
      </c>
      <c r="C143" s="103">
        <v>1</v>
      </c>
      <c r="D143" s="103" t="str">
        <f>+'VALORES CIF Y FOB'!AM143</f>
        <v>-</v>
      </c>
      <c r="E143" s="103" t="str">
        <f>+'VALORES CIF Y FOB'!AN143</f>
        <v>-</v>
      </c>
      <c r="F143" s="103">
        <v>1</v>
      </c>
      <c r="G143" s="103" t="str">
        <f>+'VALORES CIF Y FOB'!AQ143</f>
        <v>-</v>
      </c>
      <c r="H143" s="103" t="str">
        <f>+'VALORES CIF Y FOB'!AR143</f>
        <v>-</v>
      </c>
      <c r="I143" s="103"/>
      <c r="J143" s="101" t="s">
        <v>325</v>
      </c>
      <c r="K143" s="102" t="s">
        <v>142</v>
      </c>
      <c r="L143" s="103">
        <v>1</v>
      </c>
      <c r="M143" s="103" t="str">
        <f>+'VALORES CIF Y FOB'!AU143</f>
        <v>-</v>
      </c>
      <c r="N143" s="103" t="str">
        <f>+'VALORES CIF Y FOB'!AV143</f>
        <v>-</v>
      </c>
      <c r="O143" s="103">
        <v>1</v>
      </c>
      <c r="P143" s="103" t="str">
        <f>+'VALORES CIF Y FOB'!AY143</f>
        <v>-</v>
      </c>
      <c r="Q143" s="103" t="str">
        <f>+'VALORES CIF Y FOB'!AZ143</f>
        <v>-</v>
      </c>
      <c r="R143" s="103"/>
      <c r="S143" s="101" t="s">
        <v>325</v>
      </c>
      <c r="T143" s="102" t="s">
        <v>142</v>
      </c>
      <c r="U143" s="103">
        <v>1</v>
      </c>
      <c r="V143" s="103" t="str">
        <f>+'VALORES CIF Y FOB'!BC143</f>
        <v>-</v>
      </c>
      <c r="W143" s="103">
        <v>1</v>
      </c>
      <c r="X143" s="103" t="str">
        <f>+'VALORES CIF Y FOB'!BF143</f>
        <v>-</v>
      </c>
      <c r="Y143" s="103"/>
      <c r="Z143" s="101" t="s">
        <v>325</v>
      </c>
      <c r="AA143" s="102" t="s">
        <v>142</v>
      </c>
      <c r="AB143" s="103">
        <v>1</v>
      </c>
      <c r="AC143" s="103" t="str">
        <f>+'VALORES CIF Y FOB'!BI143</f>
        <v>-</v>
      </c>
      <c r="AD143" s="103">
        <v>1</v>
      </c>
      <c r="AE143" s="103" t="str">
        <f>+'VALORES CIF Y FOB'!BL143</f>
        <v>-</v>
      </c>
    </row>
    <row r="144" spans="1:31" x14ac:dyDescent="0.2">
      <c r="A144" s="101" t="s">
        <v>326</v>
      </c>
      <c r="B144" s="102" t="s">
        <v>143</v>
      </c>
      <c r="C144" s="103">
        <v>1</v>
      </c>
      <c r="D144" s="103" t="str">
        <f>+'VALORES CIF Y FOB'!AM144</f>
        <v>-</v>
      </c>
      <c r="E144" s="103" t="str">
        <f>+'VALORES CIF Y FOB'!AN144</f>
        <v>-</v>
      </c>
      <c r="F144" s="103">
        <v>1</v>
      </c>
      <c r="G144" s="103" t="str">
        <f>+'VALORES CIF Y FOB'!AQ144</f>
        <v>-</v>
      </c>
      <c r="H144" s="103" t="str">
        <f>+'VALORES CIF Y FOB'!AR144</f>
        <v>-</v>
      </c>
      <c r="I144" s="103"/>
      <c r="J144" s="101" t="s">
        <v>326</v>
      </c>
      <c r="K144" s="102" t="s">
        <v>143</v>
      </c>
      <c r="L144" s="103">
        <v>1</v>
      </c>
      <c r="M144" s="103">
        <f>+'VALORES CIF Y FOB'!AU144</f>
        <v>641.81516505439993</v>
      </c>
      <c r="N144" s="103">
        <f>+'VALORES CIF Y FOB'!AV144</f>
        <v>602.91999999999996</v>
      </c>
      <c r="O144" s="103">
        <v>1</v>
      </c>
      <c r="P144" s="103">
        <f>+'VALORES CIF Y FOB'!AY144</f>
        <v>641.81516505439993</v>
      </c>
      <c r="Q144" s="103">
        <f>+'VALORES CIF Y FOB'!AZ144</f>
        <v>602.91999999999996</v>
      </c>
      <c r="R144" s="103"/>
      <c r="S144" s="101" t="s">
        <v>326</v>
      </c>
      <c r="T144" s="102" t="s">
        <v>143</v>
      </c>
      <c r="U144" s="103">
        <v>1</v>
      </c>
      <c r="V144" s="103" t="str">
        <f>+'VALORES CIF Y FOB'!BC144</f>
        <v>-</v>
      </c>
      <c r="W144" s="103">
        <v>1</v>
      </c>
      <c r="X144" s="103" t="str">
        <f>+'VALORES CIF Y FOB'!BF144</f>
        <v>-</v>
      </c>
      <c r="Y144" s="103"/>
      <c r="Z144" s="101" t="s">
        <v>326</v>
      </c>
      <c r="AA144" s="102" t="s">
        <v>143</v>
      </c>
      <c r="AB144" s="103">
        <v>1</v>
      </c>
      <c r="AC144" s="103">
        <f>+'VALORES CIF Y FOB'!BI144</f>
        <v>641.81516505439993</v>
      </c>
      <c r="AD144" s="103">
        <v>1</v>
      </c>
      <c r="AE144" s="103">
        <f>+'VALORES CIF Y FOB'!BL144</f>
        <v>641.81516505439993</v>
      </c>
    </row>
    <row r="145" spans="1:31" x14ac:dyDescent="0.2">
      <c r="A145" s="101" t="s">
        <v>327</v>
      </c>
      <c r="B145" s="102" t="s">
        <v>144</v>
      </c>
      <c r="C145" s="103">
        <v>1</v>
      </c>
      <c r="D145" s="103" t="str">
        <f>+'VALORES CIF Y FOB'!AM145</f>
        <v>-</v>
      </c>
      <c r="E145" s="103" t="str">
        <f>+'VALORES CIF Y FOB'!AN145</f>
        <v>-</v>
      </c>
      <c r="F145" s="103">
        <v>1</v>
      </c>
      <c r="G145" s="103" t="str">
        <f>+'VALORES CIF Y FOB'!AQ145</f>
        <v>-</v>
      </c>
      <c r="H145" s="103" t="str">
        <f>+'VALORES CIF Y FOB'!AR145</f>
        <v>-</v>
      </c>
      <c r="I145" s="103"/>
      <c r="J145" s="101" t="s">
        <v>327</v>
      </c>
      <c r="K145" s="102" t="s">
        <v>144</v>
      </c>
      <c r="L145" s="103">
        <v>1</v>
      </c>
      <c r="M145" s="103" t="str">
        <f>+'VALORES CIF Y FOB'!AU145</f>
        <v>-</v>
      </c>
      <c r="N145" s="103" t="str">
        <f>+'VALORES CIF Y FOB'!AV145</f>
        <v>-</v>
      </c>
      <c r="O145" s="103">
        <v>1</v>
      </c>
      <c r="P145" s="103" t="str">
        <f>+'VALORES CIF Y FOB'!AY145</f>
        <v>-</v>
      </c>
      <c r="Q145" s="103" t="str">
        <f>+'VALORES CIF Y FOB'!AZ145</f>
        <v>-</v>
      </c>
      <c r="R145" s="103"/>
      <c r="S145" s="101" t="s">
        <v>327</v>
      </c>
      <c r="T145" s="102" t="s">
        <v>144</v>
      </c>
      <c r="U145" s="103">
        <v>1</v>
      </c>
      <c r="V145" s="103" t="str">
        <f>+'VALORES CIF Y FOB'!BC145</f>
        <v>-</v>
      </c>
      <c r="W145" s="103">
        <v>1</v>
      </c>
      <c r="X145" s="103" t="str">
        <f>+'VALORES CIF Y FOB'!BF145</f>
        <v>-</v>
      </c>
      <c r="Y145" s="103"/>
      <c r="Z145" s="101" t="s">
        <v>327</v>
      </c>
      <c r="AA145" s="102" t="s">
        <v>144</v>
      </c>
      <c r="AB145" s="103">
        <v>1</v>
      </c>
      <c r="AC145" s="103" t="str">
        <f>+'VALORES CIF Y FOB'!BI145</f>
        <v>-</v>
      </c>
      <c r="AD145" s="103">
        <v>1</v>
      </c>
      <c r="AE145" s="103" t="str">
        <f>+'VALORES CIF Y FOB'!BL145</f>
        <v>-</v>
      </c>
    </row>
    <row r="146" spans="1:31" x14ac:dyDescent="0.2">
      <c r="A146" s="101" t="s">
        <v>328</v>
      </c>
      <c r="B146" s="102" t="s">
        <v>145</v>
      </c>
      <c r="C146" s="103">
        <v>1</v>
      </c>
      <c r="D146" s="103" t="str">
        <f>+'VALORES CIF Y FOB'!AM146</f>
        <v>-</v>
      </c>
      <c r="E146" s="103" t="str">
        <f>+'VALORES CIF Y FOB'!AN146</f>
        <v>-</v>
      </c>
      <c r="F146" s="103">
        <v>1</v>
      </c>
      <c r="G146" s="103" t="str">
        <f>+'VALORES CIF Y FOB'!AQ146</f>
        <v>-</v>
      </c>
      <c r="H146" s="103" t="str">
        <f>+'VALORES CIF Y FOB'!AR146</f>
        <v>-</v>
      </c>
      <c r="I146" s="103"/>
      <c r="J146" s="101" t="s">
        <v>328</v>
      </c>
      <c r="K146" s="102" t="s">
        <v>145</v>
      </c>
      <c r="L146" s="103">
        <v>1</v>
      </c>
      <c r="M146" s="103" t="str">
        <f>+'VALORES CIF Y FOB'!AU146</f>
        <v>-</v>
      </c>
      <c r="N146" s="103" t="str">
        <f>+'VALORES CIF Y FOB'!AV146</f>
        <v>-</v>
      </c>
      <c r="O146" s="103">
        <v>1</v>
      </c>
      <c r="P146" s="103" t="str">
        <f>+'VALORES CIF Y FOB'!AY146</f>
        <v>-</v>
      </c>
      <c r="Q146" s="103" t="str">
        <f>+'VALORES CIF Y FOB'!AZ146</f>
        <v>-</v>
      </c>
      <c r="R146" s="103"/>
      <c r="S146" s="101" t="s">
        <v>328</v>
      </c>
      <c r="T146" s="102" t="s">
        <v>145</v>
      </c>
      <c r="U146" s="103">
        <v>1</v>
      </c>
      <c r="V146" s="103" t="str">
        <f>+'VALORES CIF Y FOB'!BC146</f>
        <v>-</v>
      </c>
      <c r="W146" s="103">
        <v>1</v>
      </c>
      <c r="X146" s="103" t="str">
        <f>+'VALORES CIF Y FOB'!BF146</f>
        <v>-</v>
      </c>
      <c r="Y146" s="103"/>
      <c r="Z146" s="101" t="s">
        <v>328</v>
      </c>
      <c r="AA146" s="102" t="s">
        <v>145</v>
      </c>
      <c r="AB146" s="103">
        <v>1</v>
      </c>
      <c r="AC146" s="103" t="str">
        <f>+'VALORES CIF Y FOB'!BI146</f>
        <v>-</v>
      </c>
      <c r="AD146" s="103">
        <v>1</v>
      </c>
      <c r="AE146" s="103" t="str">
        <f>+'VALORES CIF Y FOB'!BL146</f>
        <v>-</v>
      </c>
    </row>
    <row r="147" spans="1:31" x14ac:dyDescent="0.2">
      <c r="A147" s="101" t="s">
        <v>329</v>
      </c>
      <c r="B147" s="102" t="s">
        <v>146</v>
      </c>
      <c r="C147" s="103">
        <v>1</v>
      </c>
      <c r="D147" s="103" t="str">
        <f>+'VALORES CIF Y FOB'!AM147</f>
        <v>-</v>
      </c>
      <c r="E147" s="103" t="str">
        <f>+'VALORES CIF Y FOB'!AN147</f>
        <v>-</v>
      </c>
      <c r="F147" s="103">
        <v>1</v>
      </c>
      <c r="G147" s="103" t="str">
        <f>+'VALORES CIF Y FOB'!AQ147</f>
        <v>-</v>
      </c>
      <c r="H147" s="103" t="str">
        <f>+'VALORES CIF Y FOB'!AR147</f>
        <v>-</v>
      </c>
      <c r="I147" s="103"/>
      <c r="J147" s="101" t="s">
        <v>329</v>
      </c>
      <c r="K147" s="102" t="s">
        <v>146</v>
      </c>
      <c r="L147" s="103">
        <v>1</v>
      </c>
      <c r="M147" s="103" t="str">
        <f>+'VALORES CIF Y FOB'!AU147</f>
        <v>-</v>
      </c>
      <c r="N147" s="103" t="str">
        <f>+'VALORES CIF Y FOB'!AV147</f>
        <v>-</v>
      </c>
      <c r="O147" s="103">
        <v>1</v>
      </c>
      <c r="P147" s="103" t="str">
        <f>+'VALORES CIF Y FOB'!AY147</f>
        <v>-</v>
      </c>
      <c r="Q147" s="103" t="str">
        <f>+'VALORES CIF Y FOB'!AZ147</f>
        <v>-</v>
      </c>
      <c r="R147" s="103"/>
      <c r="S147" s="101" t="s">
        <v>329</v>
      </c>
      <c r="T147" s="102" t="s">
        <v>146</v>
      </c>
      <c r="U147" s="103">
        <v>1</v>
      </c>
      <c r="V147" s="103" t="str">
        <f>+'VALORES CIF Y FOB'!BC147</f>
        <v>-</v>
      </c>
      <c r="W147" s="103">
        <v>1</v>
      </c>
      <c r="X147" s="103" t="str">
        <f>+'VALORES CIF Y FOB'!BF147</f>
        <v>-</v>
      </c>
      <c r="Y147" s="103"/>
      <c r="Z147" s="101" t="s">
        <v>329</v>
      </c>
      <c r="AA147" s="102" t="s">
        <v>146</v>
      </c>
      <c r="AB147" s="103">
        <v>1</v>
      </c>
      <c r="AC147" s="103" t="str">
        <f>+'VALORES CIF Y FOB'!BI147</f>
        <v>-</v>
      </c>
      <c r="AD147" s="103">
        <v>1</v>
      </c>
      <c r="AE147" s="103" t="str">
        <f>+'VALORES CIF Y FOB'!BL147</f>
        <v>-</v>
      </c>
    </row>
    <row r="148" spans="1:31" x14ac:dyDescent="0.2">
      <c r="A148" s="101" t="s">
        <v>330</v>
      </c>
      <c r="B148" s="102" t="s">
        <v>147</v>
      </c>
      <c r="C148" s="103">
        <v>1</v>
      </c>
      <c r="D148" s="103" t="str">
        <f>+'VALORES CIF Y FOB'!AM148</f>
        <v>-</v>
      </c>
      <c r="E148" s="103" t="str">
        <f>+'VALORES CIF Y FOB'!AN148</f>
        <v>-</v>
      </c>
      <c r="F148" s="103">
        <v>1</v>
      </c>
      <c r="G148" s="103" t="str">
        <f>+'VALORES CIF Y FOB'!AQ148</f>
        <v>-</v>
      </c>
      <c r="H148" s="103" t="str">
        <f>+'VALORES CIF Y FOB'!AR148</f>
        <v>-</v>
      </c>
      <c r="I148" s="103"/>
      <c r="J148" s="101" t="s">
        <v>330</v>
      </c>
      <c r="K148" s="102" t="s">
        <v>147</v>
      </c>
      <c r="L148" s="103">
        <v>1</v>
      </c>
      <c r="M148" s="103" t="str">
        <f>+'VALORES CIF Y FOB'!AU148</f>
        <v>-</v>
      </c>
      <c r="N148" s="103" t="str">
        <f>+'VALORES CIF Y FOB'!AV148</f>
        <v>-</v>
      </c>
      <c r="O148" s="103">
        <v>1</v>
      </c>
      <c r="P148" s="103" t="str">
        <f>+'VALORES CIF Y FOB'!AY148</f>
        <v>-</v>
      </c>
      <c r="Q148" s="103" t="str">
        <f>+'VALORES CIF Y FOB'!AZ148</f>
        <v>-</v>
      </c>
      <c r="R148" s="103"/>
      <c r="S148" s="101" t="s">
        <v>330</v>
      </c>
      <c r="T148" s="102" t="s">
        <v>147</v>
      </c>
      <c r="U148" s="103">
        <v>1</v>
      </c>
      <c r="V148" s="103" t="str">
        <f>+'VALORES CIF Y FOB'!BC148</f>
        <v>-</v>
      </c>
      <c r="W148" s="103">
        <v>1</v>
      </c>
      <c r="X148" s="103" t="str">
        <f>+'VALORES CIF Y FOB'!BF148</f>
        <v>-</v>
      </c>
      <c r="Y148" s="103"/>
      <c r="Z148" s="101" t="s">
        <v>330</v>
      </c>
      <c r="AA148" s="102" t="s">
        <v>147</v>
      </c>
      <c r="AB148" s="103">
        <v>1</v>
      </c>
      <c r="AC148" s="103" t="str">
        <f>+'VALORES CIF Y FOB'!BI148</f>
        <v>-</v>
      </c>
      <c r="AD148" s="103">
        <v>1</v>
      </c>
      <c r="AE148" s="103" t="str">
        <f>+'VALORES CIF Y FOB'!BL148</f>
        <v>-</v>
      </c>
    </row>
    <row r="149" spans="1:31" x14ac:dyDescent="0.2">
      <c r="A149" s="101" t="s">
        <v>331</v>
      </c>
      <c r="B149" s="102" t="s">
        <v>148</v>
      </c>
      <c r="C149" s="103">
        <v>1</v>
      </c>
      <c r="D149" s="103" t="str">
        <f>+'VALORES CIF Y FOB'!AM149</f>
        <v>-</v>
      </c>
      <c r="E149" s="103" t="str">
        <f>+'VALORES CIF Y FOB'!AN149</f>
        <v>-</v>
      </c>
      <c r="F149" s="103">
        <v>1</v>
      </c>
      <c r="G149" s="103" t="str">
        <f>+'VALORES CIF Y FOB'!AQ149</f>
        <v>-</v>
      </c>
      <c r="H149" s="103" t="str">
        <f>+'VALORES CIF Y FOB'!AR149</f>
        <v>-</v>
      </c>
      <c r="I149" s="103"/>
      <c r="J149" s="101" t="s">
        <v>331</v>
      </c>
      <c r="K149" s="102" t="s">
        <v>148</v>
      </c>
      <c r="L149" s="103">
        <v>1</v>
      </c>
      <c r="M149" s="103" t="str">
        <f>+'VALORES CIF Y FOB'!AU149</f>
        <v>-</v>
      </c>
      <c r="N149" s="103" t="str">
        <f>+'VALORES CIF Y FOB'!AV149</f>
        <v>-</v>
      </c>
      <c r="O149" s="103">
        <v>1</v>
      </c>
      <c r="P149" s="103" t="str">
        <f>+'VALORES CIF Y FOB'!AY149</f>
        <v>-</v>
      </c>
      <c r="Q149" s="103" t="str">
        <f>+'VALORES CIF Y FOB'!AZ149</f>
        <v>-</v>
      </c>
      <c r="R149" s="103"/>
      <c r="S149" s="101" t="s">
        <v>331</v>
      </c>
      <c r="T149" s="102" t="s">
        <v>148</v>
      </c>
      <c r="U149" s="103">
        <v>1</v>
      </c>
      <c r="V149" s="103" t="str">
        <f>+'VALORES CIF Y FOB'!BC149</f>
        <v>-</v>
      </c>
      <c r="W149" s="103">
        <v>1</v>
      </c>
      <c r="X149" s="103" t="str">
        <f>+'VALORES CIF Y FOB'!BF149</f>
        <v>-</v>
      </c>
      <c r="Y149" s="103"/>
      <c r="Z149" s="101" t="s">
        <v>331</v>
      </c>
      <c r="AA149" s="102" t="s">
        <v>148</v>
      </c>
      <c r="AB149" s="103">
        <v>1</v>
      </c>
      <c r="AC149" s="103" t="str">
        <f>+'VALORES CIF Y FOB'!BI149</f>
        <v>-</v>
      </c>
      <c r="AD149" s="103">
        <v>1</v>
      </c>
      <c r="AE149" s="103" t="str">
        <f>+'VALORES CIF Y FOB'!BL149</f>
        <v>-</v>
      </c>
    </row>
    <row r="150" spans="1:31" x14ac:dyDescent="0.2">
      <c r="A150" s="101" t="s">
        <v>332</v>
      </c>
      <c r="B150" s="102" t="s">
        <v>149</v>
      </c>
      <c r="C150" s="103">
        <v>1</v>
      </c>
      <c r="D150" s="103" t="str">
        <f>+'VALORES CIF Y FOB'!AM150</f>
        <v>-</v>
      </c>
      <c r="E150" s="103" t="str">
        <f>+'VALORES CIF Y FOB'!AN150</f>
        <v>-</v>
      </c>
      <c r="F150" s="103">
        <v>1</v>
      </c>
      <c r="G150" s="103" t="str">
        <f>+'VALORES CIF Y FOB'!AQ150</f>
        <v>-</v>
      </c>
      <c r="H150" s="103" t="str">
        <f>+'VALORES CIF Y FOB'!AR150</f>
        <v>-</v>
      </c>
      <c r="I150" s="103"/>
      <c r="J150" s="101" t="s">
        <v>332</v>
      </c>
      <c r="K150" s="102" t="s">
        <v>149</v>
      </c>
      <c r="L150" s="103">
        <v>1</v>
      </c>
      <c r="M150" s="103">
        <f>+'VALORES CIF Y FOB'!AU150</f>
        <v>641.81516505439993</v>
      </c>
      <c r="N150" s="103">
        <f>+'VALORES CIF Y FOB'!AV150</f>
        <v>602.91999999999996</v>
      </c>
      <c r="O150" s="103">
        <v>1</v>
      </c>
      <c r="P150" s="103">
        <f>+'VALORES CIF Y FOB'!AY150</f>
        <v>641.81516505439993</v>
      </c>
      <c r="Q150" s="103">
        <f>+'VALORES CIF Y FOB'!AZ150</f>
        <v>602.91999999999996</v>
      </c>
      <c r="R150" s="103"/>
      <c r="S150" s="101" t="s">
        <v>332</v>
      </c>
      <c r="T150" s="102" t="s">
        <v>149</v>
      </c>
      <c r="U150" s="103">
        <v>1</v>
      </c>
      <c r="V150" s="103" t="str">
        <f>+'VALORES CIF Y FOB'!BC150</f>
        <v>-</v>
      </c>
      <c r="W150" s="103">
        <v>1</v>
      </c>
      <c r="X150" s="103" t="str">
        <f>+'VALORES CIF Y FOB'!BF150</f>
        <v>-</v>
      </c>
      <c r="Y150" s="103"/>
      <c r="Z150" s="101" t="s">
        <v>332</v>
      </c>
      <c r="AA150" s="102" t="s">
        <v>149</v>
      </c>
      <c r="AB150" s="103">
        <v>1</v>
      </c>
      <c r="AC150" s="103">
        <f>+'VALORES CIF Y FOB'!BI150</f>
        <v>641.81516505439993</v>
      </c>
      <c r="AD150" s="103">
        <v>1</v>
      </c>
      <c r="AE150" s="103">
        <f>+'VALORES CIF Y FOB'!BL150</f>
        <v>641.81516505439993</v>
      </c>
    </row>
    <row r="151" spans="1:31" x14ac:dyDescent="0.2">
      <c r="A151" s="101" t="s">
        <v>333</v>
      </c>
      <c r="B151" s="102" t="s">
        <v>150</v>
      </c>
      <c r="C151" s="103">
        <v>1</v>
      </c>
      <c r="D151" s="103" t="str">
        <f>+'VALORES CIF Y FOB'!AM151</f>
        <v>-</v>
      </c>
      <c r="E151" s="103" t="str">
        <f>+'VALORES CIF Y FOB'!AN151</f>
        <v>-</v>
      </c>
      <c r="F151" s="103">
        <v>1</v>
      </c>
      <c r="G151" s="103" t="str">
        <f>+'VALORES CIF Y FOB'!AQ151</f>
        <v>-</v>
      </c>
      <c r="H151" s="103" t="str">
        <f>+'VALORES CIF Y FOB'!AR151</f>
        <v>-</v>
      </c>
      <c r="I151" s="103"/>
      <c r="J151" s="101" t="s">
        <v>333</v>
      </c>
      <c r="K151" s="102" t="s">
        <v>150</v>
      </c>
      <c r="L151" s="103">
        <v>1</v>
      </c>
      <c r="M151" s="103" t="str">
        <f>+'VALORES CIF Y FOB'!AU151</f>
        <v>-</v>
      </c>
      <c r="N151" s="103" t="str">
        <f>+'VALORES CIF Y FOB'!AV151</f>
        <v>-</v>
      </c>
      <c r="O151" s="103">
        <v>1</v>
      </c>
      <c r="P151" s="103" t="str">
        <f>+'VALORES CIF Y FOB'!AY151</f>
        <v>-</v>
      </c>
      <c r="Q151" s="103" t="str">
        <f>+'VALORES CIF Y FOB'!AZ151</f>
        <v>-</v>
      </c>
      <c r="R151" s="103"/>
      <c r="S151" s="101" t="s">
        <v>333</v>
      </c>
      <c r="T151" s="102" t="s">
        <v>150</v>
      </c>
      <c r="U151" s="103">
        <v>1</v>
      </c>
      <c r="V151" s="103" t="str">
        <f>+'VALORES CIF Y FOB'!BC151</f>
        <v>-</v>
      </c>
      <c r="W151" s="103">
        <v>1</v>
      </c>
      <c r="X151" s="103" t="str">
        <f>+'VALORES CIF Y FOB'!BF151</f>
        <v>-</v>
      </c>
      <c r="Y151" s="103"/>
      <c r="Z151" s="101" t="s">
        <v>333</v>
      </c>
      <c r="AA151" s="102" t="s">
        <v>150</v>
      </c>
      <c r="AB151" s="103">
        <v>1</v>
      </c>
      <c r="AC151" s="103" t="str">
        <f>+'VALORES CIF Y FOB'!BI151</f>
        <v>-</v>
      </c>
      <c r="AD151" s="103">
        <v>1</v>
      </c>
      <c r="AE151" s="103" t="str">
        <f>+'VALORES CIF Y FOB'!BL151</f>
        <v>-</v>
      </c>
    </row>
    <row r="152" spans="1:31" x14ac:dyDescent="0.2">
      <c r="A152" s="101" t="s">
        <v>334</v>
      </c>
      <c r="B152" s="102" t="s">
        <v>151</v>
      </c>
      <c r="C152" s="103">
        <v>1</v>
      </c>
      <c r="D152" s="103" t="str">
        <f>+'VALORES CIF Y FOB'!AM152</f>
        <v>-</v>
      </c>
      <c r="E152" s="103" t="str">
        <f>+'VALORES CIF Y FOB'!AN152</f>
        <v>-</v>
      </c>
      <c r="F152" s="103">
        <v>1</v>
      </c>
      <c r="G152" s="103" t="str">
        <f>+'VALORES CIF Y FOB'!AQ152</f>
        <v>-</v>
      </c>
      <c r="H152" s="103" t="str">
        <f>+'VALORES CIF Y FOB'!AR152</f>
        <v>-</v>
      </c>
      <c r="I152" s="103"/>
      <c r="J152" s="101" t="s">
        <v>334</v>
      </c>
      <c r="K152" s="102" t="s">
        <v>151</v>
      </c>
      <c r="L152" s="103">
        <v>1</v>
      </c>
      <c r="M152" s="103" t="str">
        <f>+'VALORES CIF Y FOB'!AU152</f>
        <v>-</v>
      </c>
      <c r="N152" s="103" t="str">
        <f>+'VALORES CIF Y FOB'!AV152</f>
        <v>-</v>
      </c>
      <c r="O152" s="103">
        <v>1</v>
      </c>
      <c r="P152" s="103" t="str">
        <f>+'VALORES CIF Y FOB'!AY152</f>
        <v>-</v>
      </c>
      <c r="Q152" s="103" t="str">
        <f>+'VALORES CIF Y FOB'!AZ152</f>
        <v>-</v>
      </c>
      <c r="R152" s="103"/>
      <c r="S152" s="101" t="s">
        <v>334</v>
      </c>
      <c r="T152" s="102" t="s">
        <v>151</v>
      </c>
      <c r="U152" s="103">
        <v>1</v>
      </c>
      <c r="V152" s="103" t="str">
        <f>+'VALORES CIF Y FOB'!BC152</f>
        <v>-</v>
      </c>
      <c r="W152" s="103">
        <v>1</v>
      </c>
      <c r="X152" s="103" t="str">
        <f>+'VALORES CIF Y FOB'!BF152</f>
        <v>-</v>
      </c>
      <c r="Y152" s="103"/>
      <c r="Z152" s="101" t="s">
        <v>334</v>
      </c>
      <c r="AA152" s="102" t="s">
        <v>151</v>
      </c>
      <c r="AB152" s="103">
        <v>1</v>
      </c>
      <c r="AC152" s="103" t="str">
        <f>+'VALORES CIF Y FOB'!BI152</f>
        <v>-</v>
      </c>
      <c r="AD152" s="103">
        <v>1</v>
      </c>
      <c r="AE152" s="103" t="str">
        <f>+'VALORES CIF Y FOB'!BL152</f>
        <v>-</v>
      </c>
    </row>
    <row r="153" spans="1:31" x14ac:dyDescent="0.2">
      <c r="A153" s="101" t="s">
        <v>335</v>
      </c>
      <c r="B153" s="102" t="s">
        <v>152</v>
      </c>
      <c r="C153" s="103">
        <v>1</v>
      </c>
      <c r="D153" s="103" t="str">
        <f>+'VALORES CIF Y FOB'!AM153</f>
        <v>-</v>
      </c>
      <c r="E153" s="103" t="str">
        <f>+'VALORES CIF Y FOB'!AN153</f>
        <v>-</v>
      </c>
      <c r="F153" s="103">
        <v>1</v>
      </c>
      <c r="G153" s="103" t="str">
        <f>+'VALORES CIF Y FOB'!AQ153</f>
        <v>-</v>
      </c>
      <c r="H153" s="103" t="str">
        <f>+'VALORES CIF Y FOB'!AR153</f>
        <v>-</v>
      </c>
      <c r="I153" s="103"/>
      <c r="J153" s="101" t="s">
        <v>335</v>
      </c>
      <c r="K153" s="102" t="s">
        <v>152</v>
      </c>
      <c r="L153" s="103">
        <v>1</v>
      </c>
      <c r="M153" s="103" t="str">
        <f>+'VALORES CIF Y FOB'!AU153</f>
        <v>-</v>
      </c>
      <c r="N153" s="103" t="str">
        <f>+'VALORES CIF Y FOB'!AV153</f>
        <v>-</v>
      </c>
      <c r="O153" s="103">
        <v>1</v>
      </c>
      <c r="P153" s="103" t="str">
        <f>+'VALORES CIF Y FOB'!AY153</f>
        <v>-</v>
      </c>
      <c r="Q153" s="103" t="str">
        <f>+'VALORES CIF Y FOB'!AZ153</f>
        <v>-</v>
      </c>
      <c r="R153" s="103"/>
      <c r="S153" s="101" t="s">
        <v>335</v>
      </c>
      <c r="T153" s="102" t="s">
        <v>152</v>
      </c>
      <c r="U153" s="103">
        <v>1</v>
      </c>
      <c r="V153" s="103" t="str">
        <f>+'VALORES CIF Y FOB'!BC153</f>
        <v>-</v>
      </c>
      <c r="W153" s="103">
        <v>1</v>
      </c>
      <c r="X153" s="103" t="str">
        <f>+'VALORES CIF Y FOB'!BF153</f>
        <v>-</v>
      </c>
      <c r="Y153" s="103"/>
      <c r="Z153" s="101" t="s">
        <v>335</v>
      </c>
      <c r="AA153" s="102" t="s">
        <v>152</v>
      </c>
      <c r="AB153" s="103">
        <v>1</v>
      </c>
      <c r="AC153" s="103" t="str">
        <f>+'VALORES CIF Y FOB'!BI153</f>
        <v>-</v>
      </c>
      <c r="AD153" s="103">
        <v>1</v>
      </c>
      <c r="AE153" s="103" t="str">
        <f>+'VALORES CIF Y FOB'!BL153</f>
        <v>-</v>
      </c>
    </row>
    <row r="154" spans="1:31" x14ac:dyDescent="0.2">
      <c r="A154" s="101" t="s">
        <v>336</v>
      </c>
      <c r="B154" s="102" t="s">
        <v>153</v>
      </c>
      <c r="C154" s="103">
        <v>1</v>
      </c>
      <c r="D154" s="103" t="str">
        <f>+'VALORES CIF Y FOB'!AM154</f>
        <v>-</v>
      </c>
      <c r="E154" s="103" t="str">
        <f>+'VALORES CIF Y FOB'!AN154</f>
        <v>-</v>
      </c>
      <c r="F154" s="103">
        <v>1</v>
      </c>
      <c r="G154" s="103" t="str">
        <f>+'VALORES CIF Y FOB'!AQ154</f>
        <v>-</v>
      </c>
      <c r="H154" s="103" t="str">
        <f>+'VALORES CIF Y FOB'!AR154</f>
        <v>-</v>
      </c>
      <c r="I154" s="103"/>
      <c r="J154" s="101" t="s">
        <v>336</v>
      </c>
      <c r="K154" s="102" t="s">
        <v>153</v>
      </c>
      <c r="L154" s="103">
        <v>1</v>
      </c>
      <c r="M154" s="103" t="str">
        <f>+'VALORES CIF Y FOB'!AU154</f>
        <v>-</v>
      </c>
      <c r="N154" s="103" t="str">
        <f>+'VALORES CIF Y FOB'!AV154</f>
        <v>-</v>
      </c>
      <c r="O154" s="103">
        <v>1</v>
      </c>
      <c r="P154" s="103" t="str">
        <f>+'VALORES CIF Y FOB'!AY154</f>
        <v>-</v>
      </c>
      <c r="Q154" s="103" t="str">
        <f>+'VALORES CIF Y FOB'!AZ154</f>
        <v>-</v>
      </c>
      <c r="R154" s="103"/>
      <c r="S154" s="101" t="s">
        <v>336</v>
      </c>
      <c r="T154" s="102" t="s">
        <v>153</v>
      </c>
      <c r="U154" s="103">
        <v>1</v>
      </c>
      <c r="V154" s="103" t="str">
        <f>+'VALORES CIF Y FOB'!BC154</f>
        <v>-</v>
      </c>
      <c r="W154" s="103">
        <v>1</v>
      </c>
      <c r="X154" s="103" t="str">
        <f>+'VALORES CIF Y FOB'!BF154</f>
        <v>-</v>
      </c>
      <c r="Y154" s="103"/>
      <c r="Z154" s="101" t="s">
        <v>336</v>
      </c>
      <c r="AA154" s="102" t="s">
        <v>153</v>
      </c>
      <c r="AB154" s="103">
        <v>1</v>
      </c>
      <c r="AC154" s="103" t="str">
        <f>+'VALORES CIF Y FOB'!BI154</f>
        <v>-</v>
      </c>
      <c r="AD154" s="103">
        <v>1</v>
      </c>
      <c r="AE154" s="103" t="str">
        <f>+'VALORES CIF Y FOB'!BL154</f>
        <v>-</v>
      </c>
    </row>
    <row r="155" spans="1:31" x14ac:dyDescent="0.2">
      <c r="A155" s="101" t="s">
        <v>337</v>
      </c>
      <c r="B155" s="102" t="s">
        <v>154</v>
      </c>
      <c r="C155" s="103">
        <v>1</v>
      </c>
      <c r="D155" s="103">
        <f>+'VALORES CIF Y FOB'!AM155</f>
        <v>641.81516505439993</v>
      </c>
      <c r="E155" s="103">
        <f>+'VALORES CIF Y FOB'!AN155</f>
        <v>602.91999999999996</v>
      </c>
      <c r="F155" s="103">
        <v>1</v>
      </c>
      <c r="G155" s="103">
        <f>+'VALORES CIF Y FOB'!AQ155</f>
        <v>641.81516505439993</v>
      </c>
      <c r="H155" s="103">
        <f>+'VALORES CIF Y FOB'!AR155</f>
        <v>602.91999999999996</v>
      </c>
      <c r="I155" s="103"/>
      <c r="J155" s="101" t="s">
        <v>337</v>
      </c>
      <c r="K155" s="102" t="s">
        <v>154</v>
      </c>
      <c r="L155" s="103">
        <v>1</v>
      </c>
      <c r="M155" s="103" t="str">
        <f>+'VALORES CIF Y FOB'!AU155</f>
        <v>-</v>
      </c>
      <c r="N155" s="103" t="str">
        <f>+'VALORES CIF Y FOB'!AV155</f>
        <v>-</v>
      </c>
      <c r="O155" s="103">
        <v>1</v>
      </c>
      <c r="P155" s="103" t="str">
        <f>+'VALORES CIF Y FOB'!AY155</f>
        <v>-</v>
      </c>
      <c r="Q155" s="103" t="str">
        <f>+'VALORES CIF Y FOB'!AZ155</f>
        <v>-</v>
      </c>
      <c r="R155" s="103"/>
      <c r="S155" s="101" t="s">
        <v>337</v>
      </c>
      <c r="T155" s="102" t="s">
        <v>154</v>
      </c>
      <c r="U155" s="103">
        <v>1</v>
      </c>
      <c r="V155" s="103">
        <f>+'VALORES CIF Y FOB'!BC155</f>
        <v>641.81516505439993</v>
      </c>
      <c r="W155" s="103">
        <v>1</v>
      </c>
      <c r="X155" s="103">
        <f>+'VALORES CIF Y FOB'!BF155</f>
        <v>641.81516505439993</v>
      </c>
      <c r="Y155" s="103"/>
      <c r="Z155" s="101" t="s">
        <v>337</v>
      </c>
      <c r="AA155" s="102" t="s">
        <v>154</v>
      </c>
      <c r="AB155" s="103">
        <v>1</v>
      </c>
      <c r="AC155" s="103" t="str">
        <f>+'VALORES CIF Y FOB'!BI155</f>
        <v>-</v>
      </c>
      <c r="AD155" s="103">
        <v>1</v>
      </c>
      <c r="AE155" s="103" t="str">
        <f>+'VALORES CIF Y FOB'!BL155</f>
        <v>-</v>
      </c>
    </row>
    <row r="156" spans="1:31" x14ac:dyDescent="0.2">
      <c r="A156" s="101" t="s">
        <v>338</v>
      </c>
      <c r="B156" s="102" t="s">
        <v>155</v>
      </c>
      <c r="C156" s="103">
        <v>1</v>
      </c>
      <c r="D156" s="103" t="str">
        <f>+'VALORES CIF Y FOB'!AM156</f>
        <v>-</v>
      </c>
      <c r="E156" s="103" t="str">
        <f>+'VALORES CIF Y FOB'!AN156</f>
        <v>-</v>
      </c>
      <c r="F156" s="103">
        <v>1</v>
      </c>
      <c r="G156" s="103" t="str">
        <f>+'VALORES CIF Y FOB'!AQ156</f>
        <v>-</v>
      </c>
      <c r="H156" s="103" t="str">
        <f>+'VALORES CIF Y FOB'!AR156</f>
        <v>-</v>
      </c>
      <c r="I156" s="103"/>
      <c r="J156" s="101" t="s">
        <v>338</v>
      </c>
      <c r="K156" s="102" t="s">
        <v>155</v>
      </c>
      <c r="L156" s="103">
        <v>1</v>
      </c>
      <c r="M156" s="103" t="str">
        <f>+'VALORES CIF Y FOB'!AU156</f>
        <v>-</v>
      </c>
      <c r="N156" s="103" t="str">
        <f>+'VALORES CIF Y FOB'!AV156</f>
        <v>-</v>
      </c>
      <c r="O156" s="103">
        <v>1</v>
      </c>
      <c r="P156" s="103" t="str">
        <f>+'VALORES CIF Y FOB'!AY156</f>
        <v>-</v>
      </c>
      <c r="Q156" s="103" t="str">
        <f>+'VALORES CIF Y FOB'!AZ156</f>
        <v>-</v>
      </c>
      <c r="R156" s="103"/>
      <c r="S156" s="101" t="s">
        <v>338</v>
      </c>
      <c r="T156" s="102" t="s">
        <v>155</v>
      </c>
      <c r="U156" s="103">
        <v>1</v>
      </c>
      <c r="V156" s="103" t="str">
        <f>+'VALORES CIF Y FOB'!BC156</f>
        <v>-</v>
      </c>
      <c r="W156" s="103">
        <v>1</v>
      </c>
      <c r="X156" s="103" t="str">
        <f>+'VALORES CIF Y FOB'!BF156</f>
        <v>-</v>
      </c>
      <c r="Y156" s="103"/>
      <c r="Z156" s="101" t="s">
        <v>338</v>
      </c>
      <c r="AA156" s="102" t="s">
        <v>155</v>
      </c>
      <c r="AB156" s="103">
        <v>1</v>
      </c>
      <c r="AC156" s="103" t="str">
        <f>+'VALORES CIF Y FOB'!BI156</f>
        <v>-</v>
      </c>
      <c r="AD156" s="103">
        <v>1</v>
      </c>
      <c r="AE156" s="103" t="str">
        <f>+'VALORES CIF Y FOB'!BL156</f>
        <v>-</v>
      </c>
    </row>
    <row r="157" spans="1:31" x14ac:dyDescent="0.2">
      <c r="A157" s="101" t="s">
        <v>339</v>
      </c>
      <c r="B157" s="102" t="s">
        <v>156</v>
      </c>
      <c r="C157" s="103">
        <v>1</v>
      </c>
      <c r="D157" s="103" t="str">
        <f>+'VALORES CIF Y FOB'!AM157</f>
        <v>-</v>
      </c>
      <c r="E157" s="103" t="str">
        <f>+'VALORES CIF Y FOB'!AN157</f>
        <v>-</v>
      </c>
      <c r="F157" s="103">
        <v>1</v>
      </c>
      <c r="G157" s="103" t="str">
        <f>+'VALORES CIF Y FOB'!AQ157</f>
        <v>-</v>
      </c>
      <c r="H157" s="103" t="str">
        <f>+'VALORES CIF Y FOB'!AR157</f>
        <v>-</v>
      </c>
      <c r="I157" s="103"/>
      <c r="J157" s="101" t="s">
        <v>339</v>
      </c>
      <c r="K157" s="102" t="s">
        <v>156</v>
      </c>
      <c r="L157" s="103">
        <v>1</v>
      </c>
      <c r="M157" s="103" t="str">
        <f>+'VALORES CIF Y FOB'!AU157</f>
        <v>-</v>
      </c>
      <c r="N157" s="103" t="str">
        <f>+'VALORES CIF Y FOB'!AV157</f>
        <v>-</v>
      </c>
      <c r="O157" s="103">
        <v>1</v>
      </c>
      <c r="P157" s="103" t="str">
        <f>+'VALORES CIF Y FOB'!AY157</f>
        <v>-</v>
      </c>
      <c r="Q157" s="103" t="str">
        <f>+'VALORES CIF Y FOB'!AZ157</f>
        <v>-</v>
      </c>
      <c r="R157" s="103"/>
      <c r="S157" s="101" t="s">
        <v>339</v>
      </c>
      <c r="T157" s="102" t="s">
        <v>156</v>
      </c>
      <c r="U157" s="103">
        <v>1</v>
      </c>
      <c r="V157" s="103" t="str">
        <f>+'VALORES CIF Y FOB'!BC157</f>
        <v>-</v>
      </c>
      <c r="W157" s="103">
        <v>1</v>
      </c>
      <c r="X157" s="103" t="str">
        <f>+'VALORES CIF Y FOB'!BF157</f>
        <v>-</v>
      </c>
      <c r="Y157" s="103"/>
      <c r="Z157" s="101" t="s">
        <v>339</v>
      </c>
      <c r="AA157" s="102" t="s">
        <v>156</v>
      </c>
      <c r="AB157" s="103">
        <v>1</v>
      </c>
      <c r="AC157" s="103" t="str">
        <f>+'VALORES CIF Y FOB'!BI157</f>
        <v>-</v>
      </c>
      <c r="AD157" s="103">
        <v>1</v>
      </c>
      <c r="AE157" s="103" t="str">
        <f>+'VALORES CIF Y FOB'!BL157</f>
        <v>-</v>
      </c>
    </row>
    <row r="158" spans="1:31" x14ac:dyDescent="0.2">
      <c r="A158" s="101" t="s">
        <v>340</v>
      </c>
      <c r="B158" s="102" t="s">
        <v>157</v>
      </c>
      <c r="C158" s="103">
        <v>1</v>
      </c>
      <c r="D158" s="103" t="str">
        <f>+'VALORES CIF Y FOB'!AM158</f>
        <v>-</v>
      </c>
      <c r="E158" s="103" t="str">
        <f>+'VALORES CIF Y FOB'!AN158</f>
        <v>-</v>
      </c>
      <c r="F158" s="103">
        <v>1</v>
      </c>
      <c r="G158" s="103" t="str">
        <f>+'VALORES CIF Y FOB'!AQ158</f>
        <v>-</v>
      </c>
      <c r="H158" s="103" t="str">
        <f>+'VALORES CIF Y FOB'!AR158</f>
        <v>-</v>
      </c>
      <c r="I158" s="103"/>
      <c r="J158" s="101" t="s">
        <v>340</v>
      </c>
      <c r="K158" s="102" t="s">
        <v>157</v>
      </c>
      <c r="L158" s="103">
        <v>1</v>
      </c>
      <c r="M158" s="103" t="str">
        <f>+'VALORES CIF Y FOB'!AU158</f>
        <v>-</v>
      </c>
      <c r="N158" s="103" t="str">
        <f>+'VALORES CIF Y FOB'!AV158</f>
        <v>-</v>
      </c>
      <c r="O158" s="103">
        <v>1</v>
      </c>
      <c r="P158" s="103" t="str">
        <f>+'VALORES CIF Y FOB'!AY158</f>
        <v>-</v>
      </c>
      <c r="Q158" s="103" t="str">
        <f>+'VALORES CIF Y FOB'!AZ158</f>
        <v>-</v>
      </c>
      <c r="R158" s="103"/>
      <c r="S158" s="101" t="s">
        <v>340</v>
      </c>
      <c r="T158" s="102" t="s">
        <v>157</v>
      </c>
      <c r="U158" s="103">
        <v>1</v>
      </c>
      <c r="V158" s="103" t="str">
        <f>+'VALORES CIF Y FOB'!BC158</f>
        <v>-</v>
      </c>
      <c r="W158" s="103">
        <v>1</v>
      </c>
      <c r="X158" s="103" t="str">
        <f>+'VALORES CIF Y FOB'!BF158</f>
        <v>-</v>
      </c>
      <c r="Y158" s="103"/>
      <c r="Z158" s="101" t="s">
        <v>340</v>
      </c>
      <c r="AA158" s="102" t="s">
        <v>157</v>
      </c>
      <c r="AB158" s="103">
        <v>1</v>
      </c>
      <c r="AC158" s="103" t="str">
        <f>+'VALORES CIF Y FOB'!BI158</f>
        <v>-</v>
      </c>
      <c r="AD158" s="103">
        <v>1</v>
      </c>
      <c r="AE158" s="103" t="str">
        <f>+'VALORES CIF Y FOB'!BL158</f>
        <v>-</v>
      </c>
    </row>
    <row r="159" spans="1:31" x14ac:dyDescent="0.2">
      <c r="A159" s="101" t="s">
        <v>341</v>
      </c>
      <c r="B159" s="102" t="s">
        <v>158</v>
      </c>
      <c r="C159" s="103">
        <v>1</v>
      </c>
      <c r="D159" s="103" t="str">
        <f>+'VALORES CIF Y FOB'!AM159</f>
        <v>-</v>
      </c>
      <c r="E159" s="103" t="str">
        <f>+'VALORES CIF Y FOB'!AN159</f>
        <v>-</v>
      </c>
      <c r="F159" s="103">
        <v>1</v>
      </c>
      <c r="G159" s="103" t="str">
        <f>+'VALORES CIF Y FOB'!AQ159</f>
        <v>-</v>
      </c>
      <c r="H159" s="103" t="str">
        <f>+'VALORES CIF Y FOB'!AR159</f>
        <v>-</v>
      </c>
      <c r="I159" s="103"/>
      <c r="J159" s="101" t="s">
        <v>341</v>
      </c>
      <c r="K159" s="102" t="s">
        <v>158</v>
      </c>
      <c r="L159" s="103">
        <v>1</v>
      </c>
      <c r="M159" s="103" t="str">
        <f>+'VALORES CIF Y FOB'!AU159</f>
        <v>-</v>
      </c>
      <c r="N159" s="103" t="str">
        <f>+'VALORES CIF Y FOB'!AV159</f>
        <v>-</v>
      </c>
      <c r="O159" s="103">
        <v>1</v>
      </c>
      <c r="P159" s="103" t="str">
        <f>+'VALORES CIF Y FOB'!AY159</f>
        <v>-</v>
      </c>
      <c r="Q159" s="103" t="str">
        <f>+'VALORES CIF Y FOB'!AZ159</f>
        <v>-</v>
      </c>
      <c r="R159" s="103"/>
      <c r="S159" s="101" t="s">
        <v>341</v>
      </c>
      <c r="T159" s="102" t="s">
        <v>158</v>
      </c>
      <c r="U159" s="103">
        <v>1</v>
      </c>
      <c r="V159" s="103" t="str">
        <f>+'VALORES CIF Y FOB'!BC159</f>
        <v>-</v>
      </c>
      <c r="W159" s="103">
        <v>1</v>
      </c>
      <c r="X159" s="103" t="str">
        <f>+'VALORES CIF Y FOB'!BF159</f>
        <v>-</v>
      </c>
      <c r="Y159" s="103"/>
      <c r="Z159" s="101" t="s">
        <v>341</v>
      </c>
      <c r="AA159" s="102" t="s">
        <v>158</v>
      </c>
      <c r="AB159" s="103">
        <v>1</v>
      </c>
      <c r="AC159" s="103" t="str">
        <f>+'VALORES CIF Y FOB'!BI159</f>
        <v>-</v>
      </c>
      <c r="AD159" s="103">
        <v>1</v>
      </c>
      <c r="AE159" s="103" t="str">
        <f>+'VALORES CIF Y FOB'!BL159</f>
        <v>-</v>
      </c>
    </row>
    <row r="160" spans="1:31" x14ac:dyDescent="0.2">
      <c r="A160" s="101" t="s">
        <v>342</v>
      </c>
      <c r="B160" s="102" t="s">
        <v>159</v>
      </c>
      <c r="C160" s="103">
        <v>1</v>
      </c>
      <c r="D160" s="103" t="str">
        <f>+'VALORES CIF Y FOB'!AM160</f>
        <v>-</v>
      </c>
      <c r="E160" s="103" t="str">
        <f>+'VALORES CIF Y FOB'!AN160</f>
        <v>-</v>
      </c>
      <c r="F160" s="103">
        <v>1</v>
      </c>
      <c r="G160" s="103" t="str">
        <f>+'VALORES CIF Y FOB'!AQ160</f>
        <v>-</v>
      </c>
      <c r="H160" s="103" t="str">
        <f>+'VALORES CIF Y FOB'!AR160</f>
        <v>-</v>
      </c>
      <c r="I160" s="103"/>
      <c r="J160" s="101" t="s">
        <v>342</v>
      </c>
      <c r="K160" s="102" t="s">
        <v>159</v>
      </c>
      <c r="L160" s="103">
        <v>1</v>
      </c>
      <c r="M160" s="103" t="str">
        <f>+'VALORES CIF Y FOB'!AU160</f>
        <v>-</v>
      </c>
      <c r="N160" s="103" t="str">
        <f>+'VALORES CIF Y FOB'!AV160</f>
        <v>-</v>
      </c>
      <c r="O160" s="103">
        <v>1</v>
      </c>
      <c r="P160" s="103" t="str">
        <f>+'VALORES CIF Y FOB'!AY160</f>
        <v>-</v>
      </c>
      <c r="Q160" s="103" t="str">
        <f>+'VALORES CIF Y FOB'!AZ160</f>
        <v>-</v>
      </c>
      <c r="R160" s="103"/>
      <c r="S160" s="101" t="s">
        <v>342</v>
      </c>
      <c r="T160" s="102" t="s">
        <v>159</v>
      </c>
      <c r="U160" s="103">
        <v>1</v>
      </c>
      <c r="V160" s="103" t="str">
        <f>+'VALORES CIF Y FOB'!BC160</f>
        <v>-</v>
      </c>
      <c r="W160" s="103">
        <v>1</v>
      </c>
      <c r="X160" s="103" t="str">
        <f>+'VALORES CIF Y FOB'!BF160</f>
        <v>-</v>
      </c>
      <c r="Y160" s="103"/>
      <c r="Z160" s="101" t="s">
        <v>342</v>
      </c>
      <c r="AA160" s="102" t="s">
        <v>159</v>
      </c>
      <c r="AB160" s="103">
        <v>1</v>
      </c>
      <c r="AC160" s="103" t="str">
        <f>+'VALORES CIF Y FOB'!BI160</f>
        <v>-</v>
      </c>
      <c r="AD160" s="103">
        <v>1</v>
      </c>
      <c r="AE160" s="103" t="str">
        <f>+'VALORES CIF Y FOB'!BL160</f>
        <v>-</v>
      </c>
    </row>
    <row r="161" spans="1:31" x14ac:dyDescent="0.2">
      <c r="A161" s="101" t="s">
        <v>343</v>
      </c>
      <c r="B161" s="102" t="s">
        <v>160</v>
      </c>
      <c r="C161" s="103">
        <v>1</v>
      </c>
      <c r="D161" s="103" t="str">
        <f>+'VALORES CIF Y FOB'!AM161</f>
        <v>-</v>
      </c>
      <c r="E161" s="103" t="str">
        <f>+'VALORES CIF Y FOB'!AN161</f>
        <v>-</v>
      </c>
      <c r="F161" s="103">
        <v>1</v>
      </c>
      <c r="G161" s="103" t="str">
        <f>+'VALORES CIF Y FOB'!AQ161</f>
        <v>-</v>
      </c>
      <c r="H161" s="103" t="str">
        <f>+'VALORES CIF Y FOB'!AR161</f>
        <v>-</v>
      </c>
      <c r="I161" s="103"/>
      <c r="J161" s="101" t="s">
        <v>343</v>
      </c>
      <c r="K161" s="102" t="s">
        <v>160</v>
      </c>
      <c r="L161" s="103">
        <v>1</v>
      </c>
      <c r="M161" s="103" t="str">
        <f>+'VALORES CIF Y FOB'!AU161</f>
        <v>-</v>
      </c>
      <c r="N161" s="103" t="str">
        <f>+'VALORES CIF Y FOB'!AV161</f>
        <v>-</v>
      </c>
      <c r="O161" s="103">
        <v>1</v>
      </c>
      <c r="P161" s="103" t="str">
        <f>+'VALORES CIF Y FOB'!AY161</f>
        <v>-</v>
      </c>
      <c r="Q161" s="103" t="str">
        <f>+'VALORES CIF Y FOB'!AZ161</f>
        <v>-</v>
      </c>
      <c r="R161" s="103"/>
      <c r="S161" s="101" t="s">
        <v>343</v>
      </c>
      <c r="T161" s="102" t="s">
        <v>160</v>
      </c>
      <c r="U161" s="103">
        <v>1</v>
      </c>
      <c r="V161" s="103" t="str">
        <f>+'VALORES CIF Y FOB'!BC161</f>
        <v>-</v>
      </c>
      <c r="W161" s="103">
        <v>1</v>
      </c>
      <c r="X161" s="103" t="str">
        <f>+'VALORES CIF Y FOB'!BF161</f>
        <v>-</v>
      </c>
      <c r="Y161" s="103"/>
      <c r="Z161" s="101" t="s">
        <v>343</v>
      </c>
      <c r="AA161" s="102" t="s">
        <v>160</v>
      </c>
      <c r="AB161" s="103">
        <v>1</v>
      </c>
      <c r="AC161" s="103" t="str">
        <f>+'VALORES CIF Y FOB'!BI161</f>
        <v>-</v>
      </c>
      <c r="AD161" s="103">
        <v>1</v>
      </c>
      <c r="AE161" s="103" t="str">
        <f>+'VALORES CIF Y FOB'!BL161</f>
        <v>-</v>
      </c>
    </row>
    <row r="162" spans="1:31" x14ac:dyDescent="0.2">
      <c r="A162" s="101" t="s">
        <v>344</v>
      </c>
      <c r="B162" s="102" t="s">
        <v>161</v>
      </c>
      <c r="C162" s="103">
        <v>1</v>
      </c>
      <c r="D162" s="103" t="str">
        <f>+'VALORES CIF Y FOB'!AM162</f>
        <v>-</v>
      </c>
      <c r="E162" s="103" t="str">
        <f>+'VALORES CIF Y FOB'!AN162</f>
        <v>-</v>
      </c>
      <c r="F162" s="103">
        <v>1</v>
      </c>
      <c r="G162" s="103" t="str">
        <f>+'VALORES CIF Y FOB'!AQ162</f>
        <v>-</v>
      </c>
      <c r="H162" s="103" t="str">
        <f>+'VALORES CIF Y FOB'!AR162</f>
        <v>-</v>
      </c>
      <c r="I162" s="103"/>
      <c r="J162" s="101" t="s">
        <v>344</v>
      </c>
      <c r="K162" s="102" t="s">
        <v>161</v>
      </c>
      <c r="L162" s="103">
        <v>1</v>
      </c>
      <c r="M162" s="103">
        <f>+'VALORES CIF Y FOB'!AU162</f>
        <v>641.81516505439993</v>
      </c>
      <c r="N162" s="103">
        <f>+'VALORES CIF Y FOB'!AV162</f>
        <v>602.91999999999996</v>
      </c>
      <c r="O162" s="103">
        <v>1</v>
      </c>
      <c r="P162" s="103">
        <f>+'VALORES CIF Y FOB'!AY162</f>
        <v>641.81516505439993</v>
      </c>
      <c r="Q162" s="103">
        <f>+'VALORES CIF Y FOB'!AZ162</f>
        <v>602.91999999999996</v>
      </c>
      <c r="R162" s="103"/>
      <c r="S162" s="101" t="s">
        <v>344</v>
      </c>
      <c r="T162" s="102" t="s">
        <v>161</v>
      </c>
      <c r="U162" s="103">
        <v>1</v>
      </c>
      <c r="V162" s="103" t="str">
        <f>+'VALORES CIF Y FOB'!BC162</f>
        <v>-</v>
      </c>
      <c r="W162" s="103">
        <v>1</v>
      </c>
      <c r="X162" s="103" t="str">
        <f>+'VALORES CIF Y FOB'!BF162</f>
        <v>-</v>
      </c>
      <c r="Y162" s="103"/>
      <c r="Z162" s="101" t="s">
        <v>344</v>
      </c>
      <c r="AA162" s="102" t="s">
        <v>161</v>
      </c>
      <c r="AB162" s="103">
        <v>1</v>
      </c>
      <c r="AC162" s="103">
        <f>+'VALORES CIF Y FOB'!BI162</f>
        <v>641.81516505439993</v>
      </c>
      <c r="AD162" s="103">
        <v>1</v>
      </c>
      <c r="AE162" s="103">
        <f>+'VALORES CIF Y FOB'!BL162</f>
        <v>641.81516505439993</v>
      </c>
    </row>
    <row r="163" spans="1:31" x14ac:dyDescent="0.2">
      <c r="A163" s="101" t="s">
        <v>345</v>
      </c>
      <c r="B163" s="102" t="s">
        <v>162</v>
      </c>
      <c r="C163" s="103">
        <v>1</v>
      </c>
      <c r="D163" s="103" t="str">
        <f>+'VALORES CIF Y FOB'!AM163</f>
        <v>-</v>
      </c>
      <c r="E163" s="103" t="str">
        <f>+'VALORES CIF Y FOB'!AN163</f>
        <v>-</v>
      </c>
      <c r="F163" s="103">
        <v>1</v>
      </c>
      <c r="G163" s="103" t="str">
        <f>+'VALORES CIF Y FOB'!AQ163</f>
        <v>-</v>
      </c>
      <c r="H163" s="103" t="str">
        <f>+'VALORES CIF Y FOB'!AR163</f>
        <v>-</v>
      </c>
      <c r="I163" s="103"/>
      <c r="J163" s="101" t="s">
        <v>345</v>
      </c>
      <c r="K163" s="102" t="s">
        <v>162</v>
      </c>
      <c r="L163" s="103">
        <v>1</v>
      </c>
      <c r="M163" s="103" t="str">
        <f>+'VALORES CIF Y FOB'!AU163</f>
        <v>-</v>
      </c>
      <c r="N163" s="103" t="str">
        <f>+'VALORES CIF Y FOB'!AV163</f>
        <v>-</v>
      </c>
      <c r="O163" s="103">
        <v>1</v>
      </c>
      <c r="P163" s="103" t="str">
        <f>+'VALORES CIF Y FOB'!AY163</f>
        <v>-</v>
      </c>
      <c r="Q163" s="103" t="str">
        <f>+'VALORES CIF Y FOB'!AZ163</f>
        <v>-</v>
      </c>
      <c r="R163" s="103"/>
      <c r="S163" s="101" t="s">
        <v>345</v>
      </c>
      <c r="T163" s="102" t="s">
        <v>162</v>
      </c>
      <c r="U163" s="103">
        <v>1</v>
      </c>
      <c r="V163" s="103" t="str">
        <f>+'VALORES CIF Y FOB'!BC163</f>
        <v>-</v>
      </c>
      <c r="W163" s="103">
        <v>1</v>
      </c>
      <c r="X163" s="103" t="str">
        <f>+'VALORES CIF Y FOB'!BF163</f>
        <v>-</v>
      </c>
      <c r="Y163" s="103"/>
      <c r="Z163" s="101" t="s">
        <v>345</v>
      </c>
      <c r="AA163" s="102" t="s">
        <v>162</v>
      </c>
      <c r="AB163" s="103">
        <v>1</v>
      </c>
      <c r="AC163" s="103" t="str">
        <f>+'VALORES CIF Y FOB'!BI163</f>
        <v>-</v>
      </c>
      <c r="AD163" s="103">
        <v>1</v>
      </c>
      <c r="AE163" s="103" t="str">
        <f>+'VALORES CIF Y FOB'!BL163</f>
        <v>-</v>
      </c>
    </row>
    <row r="164" spans="1:31" x14ac:dyDescent="0.2">
      <c r="A164" s="101" t="s">
        <v>346</v>
      </c>
      <c r="B164" s="102" t="s">
        <v>163</v>
      </c>
      <c r="C164" s="103">
        <v>1</v>
      </c>
      <c r="D164" s="103" t="str">
        <f>+'VALORES CIF Y FOB'!AM164</f>
        <v>-</v>
      </c>
      <c r="E164" s="103" t="str">
        <f>+'VALORES CIF Y FOB'!AN164</f>
        <v>-</v>
      </c>
      <c r="F164" s="103">
        <v>1</v>
      </c>
      <c r="G164" s="103" t="str">
        <f>+'VALORES CIF Y FOB'!AQ164</f>
        <v>-</v>
      </c>
      <c r="H164" s="103" t="str">
        <f>+'VALORES CIF Y FOB'!AR164</f>
        <v>-</v>
      </c>
      <c r="I164" s="103"/>
      <c r="J164" s="101" t="s">
        <v>346</v>
      </c>
      <c r="K164" s="102" t="s">
        <v>163</v>
      </c>
      <c r="L164" s="103">
        <v>1</v>
      </c>
      <c r="M164" s="103">
        <f>+'VALORES CIF Y FOB'!AU164</f>
        <v>641.81516505439993</v>
      </c>
      <c r="N164" s="103">
        <f>+'VALORES CIF Y FOB'!AV164</f>
        <v>602.91999999999996</v>
      </c>
      <c r="O164" s="103">
        <v>1</v>
      </c>
      <c r="P164" s="103">
        <f>+'VALORES CIF Y FOB'!AY164</f>
        <v>641.81516505439993</v>
      </c>
      <c r="Q164" s="103">
        <f>+'VALORES CIF Y FOB'!AZ164</f>
        <v>602.91999999999996</v>
      </c>
      <c r="R164" s="103"/>
      <c r="S164" s="101" t="s">
        <v>346</v>
      </c>
      <c r="T164" s="102" t="s">
        <v>163</v>
      </c>
      <c r="U164" s="103">
        <v>1</v>
      </c>
      <c r="V164" s="103" t="str">
        <f>+'VALORES CIF Y FOB'!BC164</f>
        <v>-</v>
      </c>
      <c r="W164" s="103">
        <v>1</v>
      </c>
      <c r="X164" s="103" t="str">
        <f>+'VALORES CIF Y FOB'!BF164</f>
        <v>-</v>
      </c>
      <c r="Y164" s="103"/>
      <c r="Z164" s="101" t="s">
        <v>346</v>
      </c>
      <c r="AA164" s="102" t="s">
        <v>163</v>
      </c>
      <c r="AB164" s="103">
        <v>1</v>
      </c>
      <c r="AC164" s="103">
        <f>+'VALORES CIF Y FOB'!BI164</f>
        <v>641.81516505439993</v>
      </c>
      <c r="AD164" s="103">
        <v>1</v>
      </c>
      <c r="AE164" s="103">
        <f>+'VALORES CIF Y FOB'!BL164</f>
        <v>641.81516505439993</v>
      </c>
    </row>
    <row r="165" spans="1:31" x14ac:dyDescent="0.2">
      <c r="A165" s="101" t="s">
        <v>347</v>
      </c>
      <c r="B165" s="102" t="s">
        <v>164</v>
      </c>
      <c r="C165" s="103">
        <v>1</v>
      </c>
      <c r="D165" s="103">
        <f>+'VALORES CIF Y FOB'!AM165</f>
        <v>641.81516505439993</v>
      </c>
      <c r="E165" s="103">
        <f>+'VALORES CIF Y FOB'!AN165</f>
        <v>602.91999999999996</v>
      </c>
      <c r="F165" s="103">
        <v>1</v>
      </c>
      <c r="G165" s="103">
        <f>+'VALORES CIF Y FOB'!AQ165</f>
        <v>641.81516505439993</v>
      </c>
      <c r="H165" s="103">
        <f>+'VALORES CIF Y FOB'!AR165</f>
        <v>602.91999999999996</v>
      </c>
      <c r="I165" s="103"/>
      <c r="J165" s="101" t="s">
        <v>347</v>
      </c>
      <c r="K165" s="102" t="s">
        <v>164</v>
      </c>
      <c r="L165" s="103">
        <v>1</v>
      </c>
      <c r="M165" s="103">
        <f>+'VALORES CIF Y FOB'!AU165</f>
        <v>641.81516505439993</v>
      </c>
      <c r="N165" s="103">
        <f>+'VALORES CIF Y FOB'!AV165</f>
        <v>602.91999999999996</v>
      </c>
      <c r="O165" s="103">
        <v>1</v>
      </c>
      <c r="P165" s="103">
        <f>+'VALORES CIF Y FOB'!AY165</f>
        <v>641.81516505439993</v>
      </c>
      <c r="Q165" s="103">
        <f>+'VALORES CIF Y FOB'!AZ165</f>
        <v>602.91999999999996</v>
      </c>
      <c r="R165" s="103"/>
      <c r="S165" s="101" t="s">
        <v>347</v>
      </c>
      <c r="T165" s="102" t="s">
        <v>164</v>
      </c>
      <c r="U165" s="103">
        <v>1</v>
      </c>
      <c r="V165" s="103">
        <f>+'VALORES CIF Y FOB'!BC165</f>
        <v>641.81516505439993</v>
      </c>
      <c r="W165" s="103">
        <v>1</v>
      </c>
      <c r="X165" s="103">
        <f>+'VALORES CIF Y FOB'!BF165</f>
        <v>641.81516505439993</v>
      </c>
      <c r="Y165" s="103"/>
      <c r="Z165" s="101" t="s">
        <v>347</v>
      </c>
      <c r="AA165" s="102" t="s">
        <v>164</v>
      </c>
      <c r="AB165" s="103">
        <v>1</v>
      </c>
      <c r="AC165" s="103">
        <f>+'VALORES CIF Y FOB'!BI165</f>
        <v>641.81516505439993</v>
      </c>
      <c r="AD165" s="103">
        <v>1</v>
      </c>
      <c r="AE165" s="103">
        <f>+'VALORES CIF Y FOB'!BL165</f>
        <v>641.81516505439993</v>
      </c>
    </row>
    <row r="166" spans="1:31" x14ac:dyDescent="0.2">
      <c r="A166" s="101" t="s">
        <v>348</v>
      </c>
      <c r="B166" s="102" t="s">
        <v>165</v>
      </c>
      <c r="C166" s="103">
        <v>1</v>
      </c>
      <c r="D166" s="103" t="str">
        <f>+'VALORES CIF Y FOB'!AM166</f>
        <v>-</v>
      </c>
      <c r="E166" s="103" t="str">
        <f>+'VALORES CIF Y FOB'!AN166</f>
        <v>-</v>
      </c>
      <c r="F166" s="103">
        <v>1</v>
      </c>
      <c r="G166" s="103" t="str">
        <f>+'VALORES CIF Y FOB'!AQ166</f>
        <v>-</v>
      </c>
      <c r="H166" s="103" t="str">
        <f>+'VALORES CIF Y FOB'!AR166</f>
        <v>-</v>
      </c>
      <c r="I166" s="103"/>
      <c r="J166" s="101" t="s">
        <v>348</v>
      </c>
      <c r="K166" s="102" t="s">
        <v>165</v>
      </c>
      <c r="L166" s="103">
        <v>1</v>
      </c>
      <c r="M166" s="103">
        <f>+'VALORES CIF Y FOB'!AU166</f>
        <v>641.81516505439993</v>
      </c>
      <c r="N166" s="103">
        <f>+'VALORES CIF Y FOB'!AV166</f>
        <v>602.91999999999996</v>
      </c>
      <c r="O166" s="103">
        <v>1</v>
      </c>
      <c r="P166" s="103">
        <f>+'VALORES CIF Y FOB'!AY166</f>
        <v>641.81516505439993</v>
      </c>
      <c r="Q166" s="103">
        <f>+'VALORES CIF Y FOB'!AZ166</f>
        <v>602.91999999999996</v>
      </c>
      <c r="R166" s="103"/>
      <c r="S166" s="101" t="s">
        <v>348</v>
      </c>
      <c r="T166" s="102" t="s">
        <v>165</v>
      </c>
      <c r="U166" s="103">
        <v>1</v>
      </c>
      <c r="V166" s="103" t="str">
        <f>+'VALORES CIF Y FOB'!BC166</f>
        <v>-</v>
      </c>
      <c r="W166" s="103">
        <v>1</v>
      </c>
      <c r="X166" s="103" t="str">
        <f>+'VALORES CIF Y FOB'!BF166</f>
        <v>-</v>
      </c>
      <c r="Y166" s="103"/>
      <c r="Z166" s="101" t="s">
        <v>348</v>
      </c>
      <c r="AA166" s="102" t="s">
        <v>165</v>
      </c>
      <c r="AB166" s="103">
        <v>1</v>
      </c>
      <c r="AC166" s="103">
        <f>+'VALORES CIF Y FOB'!BI166</f>
        <v>641.81516505439993</v>
      </c>
      <c r="AD166" s="103">
        <v>1</v>
      </c>
      <c r="AE166" s="103">
        <f>+'VALORES CIF Y FOB'!BL166</f>
        <v>641.81516505439993</v>
      </c>
    </row>
    <row r="167" spans="1:31" x14ac:dyDescent="0.2">
      <c r="A167" s="101" t="s">
        <v>349</v>
      </c>
      <c r="B167" s="102" t="s">
        <v>166</v>
      </c>
      <c r="C167" s="103">
        <v>1</v>
      </c>
      <c r="D167" s="103" t="str">
        <f>+'VALORES CIF Y FOB'!AM167</f>
        <v>-</v>
      </c>
      <c r="E167" s="103" t="str">
        <f>+'VALORES CIF Y FOB'!AN167</f>
        <v>-</v>
      </c>
      <c r="F167" s="103">
        <v>1</v>
      </c>
      <c r="G167" s="103" t="str">
        <f>+'VALORES CIF Y FOB'!AQ167</f>
        <v>-</v>
      </c>
      <c r="H167" s="103" t="str">
        <f>+'VALORES CIF Y FOB'!AR167</f>
        <v>-</v>
      </c>
      <c r="I167" s="103"/>
      <c r="J167" s="101" t="s">
        <v>349</v>
      </c>
      <c r="K167" s="102" t="s">
        <v>166</v>
      </c>
      <c r="L167" s="103">
        <v>1</v>
      </c>
      <c r="M167" s="103" t="str">
        <f>+'VALORES CIF Y FOB'!AU167</f>
        <v>-</v>
      </c>
      <c r="N167" s="103" t="str">
        <f>+'VALORES CIF Y FOB'!AV167</f>
        <v>-</v>
      </c>
      <c r="O167" s="103">
        <v>1</v>
      </c>
      <c r="P167" s="103" t="str">
        <f>+'VALORES CIF Y FOB'!AY167</f>
        <v>-</v>
      </c>
      <c r="Q167" s="103" t="str">
        <f>+'VALORES CIF Y FOB'!AZ167</f>
        <v>-</v>
      </c>
      <c r="R167" s="103"/>
      <c r="S167" s="101" t="s">
        <v>349</v>
      </c>
      <c r="T167" s="102" t="s">
        <v>166</v>
      </c>
      <c r="U167" s="103">
        <v>1</v>
      </c>
      <c r="V167" s="103" t="str">
        <f>+'VALORES CIF Y FOB'!BC167</f>
        <v>-</v>
      </c>
      <c r="W167" s="103">
        <v>1</v>
      </c>
      <c r="X167" s="103" t="str">
        <f>+'VALORES CIF Y FOB'!BF167</f>
        <v>-</v>
      </c>
      <c r="Y167" s="103"/>
      <c r="Z167" s="101" t="s">
        <v>349</v>
      </c>
      <c r="AA167" s="102" t="s">
        <v>166</v>
      </c>
      <c r="AB167" s="103">
        <v>1</v>
      </c>
      <c r="AC167" s="103" t="str">
        <f>+'VALORES CIF Y FOB'!BI167</f>
        <v>-</v>
      </c>
      <c r="AD167" s="103">
        <v>1</v>
      </c>
      <c r="AE167" s="103" t="str">
        <f>+'VALORES CIF Y FOB'!BL167</f>
        <v>-</v>
      </c>
    </row>
    <row r="168" spans="1:31" x14ac:dyDescent="0.2">
      <c r="A168" s="101" t="s">
        <v>350</v>
      </c>
      <c r="B168" s="102" t="s">
        <v>167</v>
      </c>
      <c r="C168" s="103">
        <v>1</v>
      </c>
      <c r="D168" s="103" t="str">
        <f>+'VALORES CIF Y FOB'!AM168</f>
        <v>-</v>
      </c>
      <c r="E168" s="103" t="str">
        <f>+'VALORES CIF Y FOB'!AN168</f>
        <v>-</v>
      </c>
      <c r="F168" s="103">
        <v>1</v>
      </c>
      <c r="G168" s="103" t="str">
        <f>+'VALORES CIF Y FOB'!AQ168</f>
        <v>-</v>
      </c>
      <c r="H168" s="103" t="str">
        <f>+'VALORES CIF Y FOB'!AR168</f>
        <v>-</v>
      </c>
      <c r="I168" s="103"/>
      <c r="J168" s="101" t="s">
        <v>350</v>
      </c>
      <c r="K168" s="102" t="s">
        <v>167</v>
      </c>
      <c r="L168" s="103">
        <v>1</v>
      </c>
      <c r="M168" s="103">
        <f>+'VALORES CIF Y FOB'!AU168</f>
        <v>641.81516505439993</v>
      </c>
      <c r="N168" s="103">
        <f>+'VALORES CIF Y FOB'!AV168</f>
        <v>602.91999999999996</v>
      </c>
      <c r="O168" s="103">
        <v>1</v>
      </c>
      <c r="P168" s="103">
        <f>+'VALORES CIF Y FOB'!AY168</f>
        <v>641.81516505439993</v>
      </c>
      <c r="Q168" s="103">
        <f>+'VALORES CIF Y FOB'!AZ168</f>
        <v>602.91999999999996</v>
      </c>
      <c r="R168" s="103"/>
      <c r="S168" s="101" t="s">
        <v>350</v>
      </c>
      <c r="T168" s="102" t="s">
        <v>167</v>
      </c>
      <c r="U168" s="103">
        <v>1</v>
      </c>
      <c r="V168" s="103" t="str">
        <f>+'VALORES CIF Y FOB'!BC168</f>
        <v>-</v>
      </c>
      <c r="W168" s="103">
        <v>1</v>
      </c>
      <c r="X168" s="103" t="str">
        <f>+'VALORES CIF Y FOB'!BF168</f>
        <v>-</v>
      </c>
      <c r="Y168" s="103"/>
      <c r="Z168" s="101" t="s">
        <v>350</v>
      </c>
      <c r="AA168" s="102" t="s">
        <v>167</v>
      </c>
      <c r="AB168" s="103">
        <v>1</v>
      </c>
      <c r="AC168" s="103">
        <f>+'VALORES CIF Y FOB'!BI168</f>
        <v>641.81516505439993</v>
      </c>
      <c r="AD168" s="103">
        <v>1</v>
      </c>
      <c r="AE168" s="103">
        <f>+'VALORES CIF Y FOB'!BL168</f>
        <v>641.81516505439993</v>
      </c>
    </row>
    <row r="169" spans="1:31" x14ac:dyDescent="0.2">
      <c r="A169" s="101" t="s">
        <v>351</v>
      </c>
      <c r="B169" s="102" t="s">
        <v>168</v>
      </c>
      <c r="C169" s="103">
        <v>1</v>
      </c>
      <c r="D169" s="103">
        <f>+'VALORES CIF Y FOB'!AM169</f>
        <v>641.81516505439993</v>
      </c>
      <c r="E169" s="103">
        <f>+'VALORES CIF Y FOB'!AN169</f>
        <v>602.91999999999996</v>
      </c>
      <c r="F169" s="103">
        <v>1</v>
      </c>
      <c r="G169" s="103">
        <f>+'VALORES CIF Y FOB'!AQ169</f>
        <v>641.81516505439993</v>
      </c>
      <c r="H169" s="103">
        <f>+'VALORES CIF Y FOB'!AR169</f>
        <v>602.91999999999996</v>
      </c>
      <c r="I169" s="103"/>
      <c r="J169" s="101" t="s">
        <v>351</v>
      </c>
      <c r="K169" s="102" t="s">
        <v>168</v>
      </c>
      <c r="L169" s="103">
        <v>1</v>
      </c>
      <c r="M169" s="103" t="str">
        <f>+'VALORES CIF Y FOB'!AU169</f>
        <v>-</v>
      </c>
      <c r="N169" s="103" t="str">
        <f>+'VALORES CIF Y FOB'!AV169</f>
        <v>-</v>
      </c>
      <c r="O169" s="103">
        <v>1</v>
      </c>
      <c r="P169" s="103" t="str">
        <f>+'VALORES CIF Y FOB'!AY169</f>
        <v>-</v>
      </c>
      <c r="Q169" s="103" t="str">
        <f>+'VALORES CIF Y FOB'!AZ169</f>
        <v>-</v>
      </c>
      <c r="R169" s="103"/>
      <c r="S169" s="101" t="s">
        <v>351</v>
      </c>
      <c r="T169" s="102" t="s">
        <v>168</v>
      </c>
      <c r="U169" s="103">
        <v>1</v>
      </c>
      <c r="V169" s="103">
        <f>+'VALORES CIF Y FOB'!BC169</f>
        <v>641.81516505439993</v>
      </c>
      <c r="W169" s="103">
        <v>1</v>
      </c>
      <c r="X169" s="103">
        <f>+'VALORES CIF Y FOB'!BF169</f>
        <v>641.81516505439993</v>
      </c>
      <c r="Y169" s="103"/>
      <c r="Z169" s="101" t="s">
        <v>351</v>
      </c>
      <c r="AA169" s="102" t="s">
        <v>168</v>
      </c>
      <c r="AB169" s="103">
        <v>1</v>
      </c>
      <c r="AC169" s="103" t="str">
        <f>+'VALORES CIF Y FOB'!BI169</f>
        <v>-</v>
      </c>
      <c r="AD169" s="103">
        <v>1</v>
      </c>
      <c r="AE169" s="103" t="str">
        <f>+'VALORES CIF Y FOB'!BL169</f>
        <v>-</v>
      </c>
    </row>
    <row r="170" spans="1:31" x14ac:dyDescent="0.2">
      <c r="A170" s="101" t="s">
        <v>352</v>
      </c>
      <c r="B170" s="102" t="s">
        <v>169</v>
      </c>
      <c r="C170" s="103">
        <v>1</v>
      </c>
      <c r="D170" s="103" t="str">
        <f>+'VALORES CIF Y FOB'!AM170</f>
        <v>-</v>
      </c>
      <c r="E170" s="103" t="str">
        <f>+'VALORES CIF Y FOB'!AN170</f>
        <v>-</v>
      </c>
      <c r="F170" s="103">
        <v>1</v>
      </c>
      <c r="G170" s="103" t="str">
        <f>+'VALORES CIF Y FOB'!AQ170</f>
        <v>-</v>
      </c>
      <c r="H170" s="103" t="str">
        <f>+'VALORES CIF Y FOB'!AR170</f>
        <v>-</v>
      </c>
      <c r="I170" s="103"/>
      <c r="J170" s="101" t="s">
        <v>352</v>
      </c>
      <c r="K170" s="102" t="s">
        <v>169</v>
      </c>
      <c r="L170" s="103">
        <v>1</v>
      </c>
      <c r="M170" s="103" t="str">
        <f>+'VALORES CIF Y FOB'!AU170</f>
        <v>-</v>
      </c>
      <c r="N170" s="103" t="str">
        <f>+'VALORES CIF Y FOB'!AV170</f>
        <v>-</v>
      </c>
      <c r="O170" s="103">
        <v>1</v>
      </c>
      <c r="P170" s="103" t="str">
        <f>+'VALORES CIF Y FOB'!AY170</f>
        <v>-</v>
      </c>
      <c r="Q170" s="103" t="str">
        <f>+'VALORES CIF Y FOB'!AZ170</f>
        <v>-</v>
      </c>
      <c r="R170" s="103"/>
      <c r="S170" s="101" t="s">
        <v>352</v>
      </c>
      <c r="T170" s="102" t="s">
        <v>169</v>
      </c>
      <c r="U170" s="103">
        <v>1</v>
      </c>
      <c r="V170" s="103" t="str">
        <f>+'VALORES CIF Y FOB'!BC170</f>
        <v>-</v>
      </c>
      <c r="W170" s="103">
        <v>1</v>
      </c>
      <c r="X170" s="103" t="str">
        <f>+'VALORES CIF Y FOB'!BF170</f>
        <v>-</v>
      </c>
      <c r="Y170" s="103"/>
      <c r="Z170" s="101" t="s">
        <v>352</v>
      </c>
      <c r="AA170" s="102" t="s">
        <v>169</v>
      </c>
      <c r="AB170" s="103">
        <v>1</v>
      </c>
      <c r="AC170" s="103" t="str">
        <f>+'VALORES CIF Y FOB'!BI170</f>
        <v>-</v>
      </c>
      <c r="AD170" s="103">
        <v>1</v>
      </c>
      <c r="AE170" s="103" t="str">
        <f>+'VALORES CIF Y FOB'!BL170</f>
        <v>-</v>
      </c>
    </row>
    <row r="171" spans="1:31" x14ac:dyDescent="0.2">
      <c r="A171" s="101" t="s">
        <v>353</v>
      </c>
      <c r="B171" s="102" t="s">
        <v>170</v>
      </c>
      <c r="C171" s="103">
        <v>1</v>
      </c>
      <c r="D171" s="103" t="str">
        <f>+'VALORES CIF Y FOB'!AM171</f>
        <v>-</v>
      </c>
      <c r="E171" s="103" t="str">
        <f>+'VALORES CIF Y FOB'!AN171</f>
        <v>-</v>
      </c>
      <c r="F171" s="103">
        <v>1</v>
      </c>
      <c r="G171" s="103" t="str">
        <f>+'VALORES CIF Y FOB'!AQ171</f>
        <v>-</v>
      </c>
      <c r="H171" s="103" t="str">
        <f>+'VALORES CIF Y FOB'!AR171</f>
        <v>-</v>
      </c>
      <c r="I171" s="103"/>
      <c r="J171" s="101" t="s">
        <v>353</v>
      </c>
      <c r="K171" s="102" t="s">
        <v>170</v>
      </c>
      <c r="L171" s="103">
        <v>1</v>
      </c>
      <c r="M171" s="103" t="str">
        <f>+'VALORES CIF Y FOB'!AU171</f>
        <v>-</v>
      </c>
      <c r="N171" s="103" t="str">
        <f>+'VALORES CIF Y FOB'!AV171</f>
        <v>-</v>
      </c>
      <c r="O171" s="103">
        <v>1</v>
      </c>
      <c r="P171" s="103" t="str">
        <f>+'VALORES CIF Y FOB'!AY171</f>
        <v>-</v>
      </c>
      <c r="Q171" s="103" t="str">
        <f>+'VALORES CIF Y FOB'!AZ171</f>
        <v>-</v>
      </c>
      <c r="R171" s="103"/>
      <c r="S171" s="101" t="s">
        <v>353</v>
      </c>
      <c r="T171" s="102" t="s">
        <v>170</v>
      </c>
      <c r="U171" s="103">
        <v>1</v>
      </c>
      <c r="V171" s="103" t="str">
        <f>+'VALORES CIF Y FOB'!BC171</f>
        <v>-</v>
      </c>
      <c r="W171" s="103">
        <v>1</v>
      </c>
      <c r="X171" s="103" t="str">
        <f>+'VALORES CIF Y FOB'!BF171</f>
        <v>-</v>
      </c>
      <c r="Y171" s="103"/>
      <c r="Z171" s="101" t="s">
        <v>353</v>
      </c>
      <c r="AA171" s="102" t="s">
        <v>170</v>
      </c>
      <c r="AB171" s="103">
        <v>1</v>
      </c>
      <c r="AC171" s="103" t="str">
        <f>+'VALORES CIF Y FOB'!BI171</f>
        <v>-</v>
      </c>
      <c r="AD171" s="103">
        <v>1</v>
      </c>
      <c r="AE171" s="103" t="str">
        <f>+'VALORES CIF Y FOB'!BL171</f>
        <v>-</v>
      </c>
    </row>
    <row r="172" spans="1:31" x14ac:dyDescent="0.2">
      <c r="A172" s="101" t="s">
        <v>354</v>
      </c>
      <c r="B172" s="102" t="s">
        <v>171</v>
      </c>
      <c r="C172" s="103">
        <v>1</v>
      </c>
      <c r="D172" s="103" t="str">
        <f>+'VALORES CIF Y FOB'!AM172</f>
        <v>-</v>
      </c>
      <c r="E172" s="103" t="str">
        <f>+'VALORES CIF Y FOB'!AN172</f>
        <v>-</v>
      </c>
      <c r="F172" s="103">
        <v>1</v>
      </c>
      <c r="G172" s="103" t="str">
        <f>+'VALORES CIF Y FOB'!AQ172</f>
        <v>-</v>
      </c>
      <c r="H172" s="103" t="str">
        <f>+'VALORES CIF Y FOB'!AR172</f>
        <v>-</v>
      </c>
      <c r="I172" s="103"/>
      <c r="J172" s="101" t="s">
        <v>354</v>
      </c>
      <c r="K172" s="102" t="s">
        <v>171</v>
      </c>
      <c r="L172" s="103">
        <v>1</v>
      </c>
      <c r="M172" s="103">
        <f>+'VALORES CIF Y FOB'!AU172</f>
        <v>641.81516505439993</v>
      </c>
      <c r="N172" s="103">
        <f>+'VALORES CIF Y FOB'!AV172</f>
        <v>602.91999999999996</v>
      </c>
      <c r="O172" s="103">
        <v>1</v>
      </c>
      <c r="P172" s="103">
        <f>+'VALORES CIF Y FOB'!AY172</f>
        <v>641.81516505439993</v>
      </c>
      <c r="Q172" s="103">
        <f>+'VALORES CIF Y FOB'!AZ172</f>
        <v>602.91999999999996</v>
      </c>
      <c r="R172" s="103"/>
      <c r="S172" s="101" t="s">
        <v>354</v>
      </c>
      <c r="T172" s="102" t="s">
        <v>171</v>
      </c>
      <c r="U172" s="103">
        <v>1</v>
      </c>
      <c r="V172" s="103" t="str">
        <f>+'VALORES CIF Y FOB'!BC172</f>
        <v>-</v>
      </c>
      <c r="W172" s="103">
        <v>1</v>
      </c>
      <c r="X172" s="103" t="str">
        <f>+'VALORES CIF Y FOB'!BF172</f>
        <v>-</v>
      </c>
      <c r="Y172" s="103"/>
      <c r="Z172" s="101" t="s">
        <v>354</v>
      </c>
      <c r="AA172" s="102" t="s">
        <v>171</v>
      </c>
      <c r="AB172" s="103">
        <v>1</v>
      </c>
      <c r="AC172" s="103">
        <f>+'VALORES CIF Y FOB'!BI172</f>
        <v>641.81516505439993</v>
      </c>
      <c r="AD172" s="103">
        <v>1</v>
      </c>
      <c r="AE172" s="103">
        <f>+'VALORES CIF Y FOB'!BL172</f>
        <v>641.81516505439993</v>
      </c>
    </row>
    <row r="173" spans="1:31" x14ac:dyDescent="0.2">
      <c r="A173" s="101" t="s">
        <v>355</v>
      </c>
      <c r="B173" s="102" t="s">
        <v>172</v>
      </c>
      <c r="C173" s="103">
        <v>1</v>
      </c>
      <c r="D173" s="103" t="str">
        <f>+'VALORES CIF Y FOB'!AM173</f>
        <v>-</v>
      </c>
      <c r="E173" s="103" t="str">
        <f>+'VALORES CIF Y FOB'!AN173</f>
        <v>-</v>
      </c>
      <c r="F173" s="103">
        <v>1</v>
      </c>
      <c r="G173" s="103" t="str">
        <f>+'VALORES CIF Y FOB'!AQ173</f>
        <v>-</v>
      </c>
      <c r="H173" s="103" t="str">
        <f>+'VALORES CIF Y FOB'!AR173</f>
        <v>-</v>
      </c>
      <c r="I173" s="103"/>
      <c r="J173" s="101" t="s">
        <v>355</v>
      </c>
      <c r="K173" s="102" t="s">
        <v>172</v>
      </c>
      <c r="L173" s="103">
        <v>1</v>
      </c>
      <c r="M173" s="103" t="str">
        <f>+'VALORES CIF Y FOB'!AU173</f>
        <v>-</v>
      </c>
      <c r="N173" s="103" t="str">
        <f>+'VALORES CIF Y FOB'!AV173</f>
        <v>-</v>
      </c>
      <c r="O173" s="103">
        <v>1</v>
      </c>
      <c r="P173" s="103" t="str">
        <f>+'VALORES CIF Y FOB'!AY173</f>
        <v>-</v>
      </c>
      <c r="Q173" s="103" t="str">
        <f>+'VALORES CIF Y FOB'!AZ173</f>
        <v>-</v>
      </c>
      <c r="R173" s="103"/>
      <c r="S173" s="101" t="s">
        <v>355</v>
      </c>
      <c r="T173" s="102" t="s">
        <v>172</v>
      </c>
      <c r="U173" s="103">
        <v>1</v>
      </c>
      <c r="V173" s="103" t="str">
        <f>+'VALORES CIF Y FOB'!BC173</f>
        <v>-</v>
      </c>
      <c r="W173" s="103">
        <v>1</v>
      </c>
      <c r="X173" s="103" t="str">
        <f>+'VALORES CIF Y FOB'!BF173</f>
        <v>-</v>
      </c>
      <c r="Y173" s="103"/>
      <c r="Z173" s="101" t="s">
        <v>355</v>
      </c>
      <c r="AA173" s="102" t="s">
        <v>172</v>
      </c>
      <c r="AB173" s="103">
        <v>1</v>
      </c>
      <c r="AC173" s="103" t="str">
        <f>+'VALORES CIF Y FOB'!BI173</f>
        <v>-</v>
      </c>
      <c r="AD173" s="103">
        <v>1</v>
      </c>
      <c r="AE173" s="103" t="str">
        <f>+'VALORES CIF Y FOB'!BL173</f>
        <v>-</v>
      </c>
    </row>
    <row r="174" spans="1:31" x14ac:dyDescent="0.2">
      <c r="A174" s="101" t="s">
        <v>356</v>
      </c>
      <c r="B174" s="102" t="s">
        <v>173</v>
      </c>
      <c r="C174" s="103">
        <v>1</v>
      </c>
      <c r="D174" s="103" t="str">
        <f>+'VALORES CIF Y FOB'!AM174</f>
        <v>-</v>
      </c>
      <c r="E174" s="103" t="str">
        <f>+'VALORES CIF Y FOB'!AN174</f>
        <v>-</v>
      </c>
      <c r="F174" s="103">
        <v>1</v>
      </c>
      <c r="G174" s="103" t="str">
        <f>+'VALORES CIF Y FOB'!AQ174</f>
        <v>-</v>
      </c>
      <c r="H174" s="103" t="str">
        <f>+'VALORES CIF Y FOB'!AR174</f>
        <v>-</v>
      </c>
      <c r="I174" s="103"/>
      <c r="J174" s="101" t="s">
        <v>356</v>
      </c>
      <c r="K174" s="102" t="s">
        <v>173</v>
      </c>
      <c r="L174" s="103">
        <v>1</v>
      </c>
      <c r="M174" s="103" t="str">
        <f>+'VALORES CIF Y FOB'!AU174</f>
        <v>-</v>
      </c>
      <c r="N174" s="103" t="str">
        <f>+'VALORES CIF Y FOB'!AV174</f>
        <v>-</v>
      </c>
      <c r="O174" s="103">
        <v>1</v>
      </c>
      <c r="P174" s="103" t="str">
        <f>+'VALORES CIF Y FOB'!AY174</f>
        <v>-</v>
      </c>
      <c r="Q174" s="103" t="str">
        <f>+'VALORES CIF Y FOB'!AZ174</f>
        <v>-</v>
      </c>
      <c r="R174" s="103"/>
      <c r="S174" s="101" t="s">
        <v>356</v>
      </c>
      <c r="T174" s="102" t="s">
        <v>173</v>
      </c>
      <c r="U174" s="103">
        <v>1</v>
      </c>
      <c r="V174" s="103" t="str">
        <f>+'VALORES CIF Y FOB'!BC174</f>
        <v>-</v>
      </c>
      <c r="W174" s="103">
        <v>1</v>
      </c>
      <c r="X174" s="103" t="str">
        <f>+'VALORES CIF Y FOB'!BF174</f>
        <v>-</v>
      </c>
      <c r="Y174" s="103"/>
      <c r="Z174" s="101" t="s">
        <v>356</v>
      </c>
      <c r="AA174" s="102" t="s">
        <v>173</v>
      </c>
      <c r="AB174" s="103">
        <v>1</v>
      </c>
      <c r="AC174" s="103" t="str">
        <f>+'VALORES CIF Y FOB'!BI174</f>
        <v>-</v>
      </c>
      <c r="AD174" s="103">
        <v>1</v>
      </c>
      <c r="AE174" s="103" t="str">
        <f>+'VALORES CIF Y FOB'!BL174</f>
        <v>-</v>
      </c>
    </row>
    <row r="175" spans="1:31" x14ac:dyDescent="0.2">
      <c r="A175" s="101" t="s">
        <v>357</v>
      </c>
      <c r="B175" s="102" t="s">
        <v>174</v>
      </c>
      <c r="C175" s="103">
        <v>1</v>
      </c>
      <c r="D175" s="103" t="str">
        <f>+'VALORES CIF Y FOB'!AM175</f>
        <v>-</v>
      </c>
      <c r="E175" s="103" t="str">
        <f>+'VALORES CIF Y FOB'!AN175</f>
        <v>-</v>
      </c>
      <c r="F175" s="103">
        <v>1</v>
      </c>
      <c r="G175" s="103" t="str">
        <f>+'VALORES CIF Y FOB'!AQ175</f>
        <v>-</v>
      </c>
      <c r="H175" s="103" t="str">
        <f>+'VALORES CIF Y FOB'!AR175</f>
        <v>-</v>
      </c>
      <c r="I175" s="103"/>
      <c r="J175" s="101" t="s">
        <v>357</v>
      </c>
      <c r="K175" s="102" t="s">
        <v>174</v>
      </c>
      <c r="L175" s="103">
        <v>1</v>
      </c>
      <c r="M175" s="103">
        <f>+'VALORES CIF Y FOB'!AU175</f>
        <v>641.81516505439993</v>
      </c>
      <c r="N175" s="103">
        <f>+'VALORES CIF Y FOB'!AV175</f>
        <v>602.91999999999996</v>
      </c>
      <c r="O175" s="103">
        <v>1</v>
      </c>
      <c r="P175" s="103">
        <f>+'VALORES CIF Y FOB'!AY175</f>
        <v>641.81516505439993</v>
      </c>
      <c r="Q175" s="103">
        <f>+'VALORES CIF Y FOB'!AZ175</f>
        <v>602.91999999999996</v>
      </c>
      <c r="R175" s="103"/>
      <c r="S175" s="101" t="s">
        <v>357</v>
      </c>
      <c r="T175" s="102" t="s">
        <v>174</v>
      </c>
      <c r="U175" s="103">
        <v>1</v>
      </c>
      <c r="V175" s="103" t="str">
        <f>+'VALORES CIF Y FOB'!BC175</f>
        <v>-</v>
      </c>
      <c r="W175" s="103">
        <v>1</v>
      </c>
      <c r="X175" s="103" t="str">
        <f>+'VALORES CIF Y FOB'!BF175</f>
        <v>-</v>
      </c>
      <c r="Y175" s="103"/>
      <c r="Z175" s="101" t="s">
        <v>357</v>
      </c>
      <c r="AA175" s="102" t="s">
        <v>174</v>
      </c>
      <c r="AB175" s="103">
        <v>1</v>
      </c>
      <c r="AC175" s="103">
        <f>+'VALORES CIF Y FOB'!BI175</f>
        <v>641.81516505439993</v>
      </c>
      <c r="AD175" s="103">
        <v>1</v>
      </c>
      <c r="AE175" s="103">
        <f>+'VALORES CIF Y FOB'!BL175</f>
        <v>641.81516505439993</v>
      </c>
    </row>
    <row r="176" spans="1:31" x14ac:dyDescent="0.2">
      <c r="A176" s="101" t="s">
        <v>358</v>
      </c>
      <c r="B176" s="102" t="s">
        <v>175</v>
      </c>
      <c r="C176" s="103">
        <v>1</v>
      </c>
      <c r="D176" s="103" t="str">
        <f>+'VALORES CIF Y FOB'!AM176</f>
        <v>-</v>
      </c>
      <c r="E176" s="103" t="str">
        <f>+'VALORES CIF Y FOB'!AN176</f>
        <v>-</v>
      </c>
      <c r="F176" s="103">
        <v>1</v>
      </c>
      <c r="G176" s="103" t="str">
        <f>+'VALORES CIF Y FOB'!AQ176</f>
        <v>-</v>
      </c>
      <c r="H176" s="103" t="str">
        <f>+'VALORES CIF Y FOB'!AR176</f>
        <v>-</v>
      </c>
      <c r="I176" s="103"/>
      <c r="J176" s="101" t="s">
        <v>358</v>
      </c>
      <c r="K176" s="102" t="s">
        <v>175</v>
      </c>
      <c r="L176" s="103">
        <v>1</v>
      </c>
      <c r="M176" s="103" t="str">
        <f>+'VALORES CIF Y FOB'!AU176</f>
        <v>-</v>
      </c>
      <c r="N176" s="103" t="str">
        <f>+'VALORES CIF Y FOB'!AV176</f>
        <v>-</v>
      </c>
      <c r="O176" s="103">
        <v>1</v>
      </c>
      <c r="P176" s="103" t="str">
        <f>+'VALORES CIF Y FOB'!AY176</f>
        <v>-</v>
      </c>
      <c r="Q176" s="103" t="str">
        <f>+'VALORES CIF Y FOB'!AZ176</f>
        <v>-</v>
      </c>
      <c r="R176" s="103"/>
      <c r="S176" s="101" t="s">
        <v>358</v>
      </c>
      <c r="T176" s="102" t="s">
        <v>175</v>
      </c>
      <c r="U176" s="103">
        <v>1</v>
      </c>
      <c r="V176" s="103" t="str">
        <f>+'VALORES CIF Y FOB'!BC176</f>
        <v>-</v>
      </c>
      <c r="W176" s="103">
        <v>1</v>
      </c>
      <c r="X176" s="103" t="str">
        <f>+'VALORES CIF Y FOB'!BF176</f>
        <v>-</v>
      </c>
      <c r="Y176" s="103"/>
      <c r="Z176" s="101" t="s">
        <v>358</v>
      </c>
      <c r="AA176" s="102" t="s">
        <v>175</v>
      </c>
      <c r="AB176" s="103">
        <v>1</v>
      </c>
      <c r="AC176" s="103" t="str">
        <f>+'VALORES CIF Y FOB'!BI176</f>
        <v>-</v>
      </c>
      <c r="AD176" s="103">
        <v>1</v>
      </c>
      <c r="AE176" s="103" t="str">
        <f>+'VALORES CIF Y FOB'!BL176</f>
        <v>-</v>
      </c>
    </row>
    <row r="177" spans="1:31" x14ac:dyDescent="0.2">
      <c r="A177" s="101" t="s">
        <v>359</v>
      </c>
      <c r="B177" s="102" t="s">
        <v>176</v>
      </c>
      <c r="C177" s="103">
        <v>1</v>
      </c>
      <c r="D177" s="103" t="str">
        <f>+'VALORES CIF Y FOB'!AM177</f>
        <v>-</v>
      </c>
      <c r="E177" s="103" t="str">
        <f>+'VALORES CIF Y FOB'!AN177</f>
        <v>-</v>
      </c>
      <c r="F177" s="103">
        <v>1</v>
      </c>
      <c r="G177" s="103" t="str">
        <f>+'VALORES CIF Y FOB'!AQ177</f>
        <v>-</v>
      </c>
      <c r="H177" s="103" t="str">
        <f>+'VALORES CIF Y FOB'!AR177</f>
        <v>-</v>
      </c>
      <c r="I177" s="103"/>
      <c r="J177" s="101" t="s">
        <v>359</v>
      </c>
      <c r="K177" s="102" t="s">
        <v>176</v>
      </c>
      <c r="L177" s="103">
        <v>1</v>
      </c>
      <c r="M177" s="103" t="str">
        <f>+'VALORES CIF Y FOB'!AU177</f>
        <v>-</v>
      </c>
      <c r="N177" s="103" t="str">
        <f>+'VALORES CIF Y FOB'!AV177</f>
        <v>-</v>
      </c>
      <c r="O177" s="103">
        <v>1</v>
      </c>
      <c r="P177" s="103" t="str">
        <f>+'VALORES CIF Y FOB'!AY177</f>
        <v>-</v>
      </c>
      <c r="Q177" s="103" t="str">
        <f>+'VALORES CIF Y FOB'!AZ177</f>
        <v>-</v>
      </c>
      <c r="R177" s="103"/>
      <c r="S177" s="101" t="s">
        <v>359</v>
      </c>
      <c r="T177" s="102" t="s">
        <v>176</v>
      </c>
      <c r="U177" s="103">
        <v>1</v>
      </c>
      <c r="V177" s="103" t="str">
        <f>+'VALORES CIF Y FOB'!BC177</f>
        <v>-</v>
      </c>
      <c r="W177" s="103">
        <v>1</v>
      </c>
      <c r="X177" s="103" t="str">
        <f>+'VALORES CIF Y FOB'!BF177</f>
        <v>-</v>
      </c>
      <c r="Y177" s="103"/>
      <c r="Z177" s="101" t="s">
        <v>359</v>
      </c>
      <c r="AA177" s="102" t="s">
        <v>176</v>
      </c>
      <c r="AB177" s="103">
        <v>1</v>
      </c>
      <c r="AC177" s="103" t="str">
        <f>+'VALORES CIF Y FOB'!BI177</f>
        <v>-</v>
      </c>
      <c r="AD177" s="103">
        <v>1</v>
      </c>
      <c r="AE177" s="103" t="str">
        <f>+'VALORES CIF Y FOB'!BL177</f>
        <v>-</v>
      </c>
    </row>
    <row r="178" spans="1:31" x14ac:dyDescent="0.2">
      <c r="A178" s="101" t="s">
        <v>360</v>
      </c>
      <c r="B178" s="102" t="s">
        <v>177</v>
      </c>
      <c r="C178" s="103">
        <v>1</v>
      </c>
      <c r="D178" s="103" t="str">
        <f>+'VALORES CIF Y FOB'!AM178</f>
        <v>-</v>
      </c>
      <c r="E178" s="103" t="str">
        <f>+'VALORES CIF Y FOB'!AN178</f>
        <v>-</v>
      </c>
      <c r="F178" s="103">
        <v>1</v>
      </c>
      <c r="G178" s="103" t="str">
        <f>+'VALORES CIF Y FOB'!AQ178</f>
        <v>-</v>
      </c>
      <c r="H178" s="103" t="str">
        <f>+'VALORES CIF Y FOB'!AR178</f>
        <v>-</v>
      </c>
      <c r="I178" s="103"/>
      <c r="J178" s="101" t="s">
        <v>360</v>
      </c>
      <c r="K178" s="102" t="s">
        <v>177</v>
      </c>
      <c r="L178" s="103">
        <v>1</v>
      </c>
      <c r="M178" s="103" t="str">
        <f>+'VALORES CIF Y FOB'!AU178</f>
        <v>-</v>
      </c>
      <c r="N178" s="103" t="str">
        <f>+'VALORES CIF Y FOB'!AV178</f>
        <v>-</v>
      </c>
      <c r="O178" s="103">
        <v>1</v>
      </c>
      <c r="P178" s="103" t="str">
        <f>+'VALORES CIF Y FOB'!AY178</f>
        <v>-</v>
      </c>
      <c r="Q178" s="103" t="str">
        <f>+'VALORES CIF Y FOB'!AZ178</f>
        <v>-</v>
      </c>
      <c r="R178" s="103"/>
      <c r="S178" s="101" t="s">
        <v>360</v>
      </c>
      <c r="T178" s="102" t="s">
        <v>177</v>
      </c>
      <c r="U178" s="103">
        <v>1</v>
      </c>
      <c r="V178" s="103" t="str">
        <f>+'VALORES CIF Y FOB'!BC178</f>
        <v>-</v>
      </c>
      <c r="W178" s="103">
        <v>1</v>
      </c>
      <c r="X178" s="103" t="str">
        <f>+'VALORES CIF Y FOB'!BF178</f>
        <v>-</v>
      </c>
      <c r="Y178" s="103"/>
      <c r="Z178" s="101" t="s">
        <v>360</v>
      </c>
      <c r="AA178" s="102" t="s">
        <v>177</v>
      </c>
      <c r="AB178" s="103">
        <v>1</v>
      </c>
      <c r="AC178" s="103" t="str">
        <f>+'VALORES CIF Y FOB'!BI178</f>
        <v>-</v>
      </c>
      <c r="AD178" s="103">
        <v>1</v>
      </c>
      <c r="AE178" s="103" t="str">
        <f>+'VALORES CIF Y FOB'!BL178</f>
        <v>-</v>
      </c>
    </row>
    <row r="179" spans="1:31" x14ac:dyDescent="0.2">
      <c r="A179" s="101" t="s">
        <v>361</v>
      </c>
      <c r="B179" s="102" t="s">
        <v>178</v>
      </c>
      <c r="C179" s="103">
        <v>1</v>
      </c>
      <c r="D179" s="103" t="str">
        <f>+'VALORES CIF Y FOB'!AM179</f>
        <v>-</v>
      </c>
      <c r="E179" s="103" t="str">
        <f>+'VALORES CIF Y FOB'!AN179</f>
        <v>-</v>
      </c>
      <c r="F179" s="103">
        <v>1</v>
      </c>
      <c r="G179" s="103" t="str">
        <f>+'VALORES CIF Y FOB'!AQ179</f>
        <v>-</v>
      </c>
      <c r="H179" s="103" t="str">
        <f>+'VALORES CIF Y FOB'!AR179</f>
        <v>-</v>
      </c>
      <c r="I179" s="103"/>
      <c r="J179" s="101" t="s">
        <v>361</v>
      </c>
      <c r="K179" s="102" t="s">
        <v>178</v>
      </c>
      <c r="L179" s="103">
        <v>1</v>
      </c>
      <c r="M179" s="103" t="str">
        <f>+'VALORES CIF Y FOB'!AU179</f>
        <v>-</v>
      </c>
      <c r="N179" s="103" t="str">
        <f>+'VALORES CIF Y FOB'!AV179</f>
        <v>-</v>
      </c>
      <c r="O179" s="103">
        <v>1</v>
      </c>
      <c r="P179" s="103" t="str">
        <f>+'VALORES CIF Y FOB'!AY179</f>
        <v>-</v>
      </c>
      <c r="Q179" s="103" t="str">
        <f>+'VALORES CIF Y FOB'!AZ179</f>
        <v>-</v>
      </c>
      <c r="R179" s="103"/>
      <c r="S179" s="101" t="s">
        <v>361</v>
      </c>
      <c r="T179" s="102" t="s">
        <v>178</v>
      </c>
      <c r="U179" s="103">
        <v>1</v>
      </c>
      <c r="V179" s="103" t="str">
        <f>+'VALORES CIF Y FOB'!BC179</f>
        <v>-</v>
      </c>
      <c r="W179" s="103">
        <v>1</v>
      </c>
      <c r="X179" s="103" t="str">
        <f>+'VALORES CIF Y FOB'!BF179</f>
        <v>-</v>
      </c>
      <c r="Y179" s="103"/>
      <c r="Z179" s="101" t="s">
        <v>361</v>
      </c>
      <c r="AA179" s="102" t="s">
        <v>178</v>
      </c>
      <c r="AB179" s="103">
        <v>1</v>
      </c>
      <c r="AC179" s="103" t="str">
        <f>+'VALORES CIF Y FOB'!BI179</f>
        <v>-</v>
      </c>
      <c r="AD179" s="103">
        <v>1</v>
      </c>
      <c r="AE179" s="103" t="str">
        <f>+'VALORES CIF Y FOB'!BL179</f>
        <v>-</v>
      </c>
    </row>
    <row r="180" spans="1:31" x14ac:dyDescent="0.2">
      <c r="A180" s="101" t="s">
        <v>362</v>
      </c>
      <c r="B180" s="102" t="s">
        <v>179</v>
      </c>
      <c r="C180" s="103">
        <v>1</v>
      </c>
      <c r="D180" s="103" t="str">
        <f>+'VALORES CIF Y FOB'!AM180</f>
        <v>-</v>
      </c>
      <c r="E180" s="103" t="str">
        <f>+'VALORES CIF Y FOB'!AN180</f>
        <v>-</v>
      </c>
      <c r="F180" s="103">
        <v>1</v>
      </c>
      <c r="G180" s="103" t="str">
        <f>+'VALORES CIF Y FOB'!AQ180</f>
        <v>-</v>
      </c>
      <c r="H180" s="103" t="str">
        <f>+'VALORES CIF Y FOB'!AR180</f>
        <v>-</v>
      </c>
      <c r="I180" s="103"/>
      <c r="J180" s="101" t="s">
        <v>362</v>
      </c>
      <c r="K180" s="102" t="s">
        <v>179</v>
      </c>
      <c r="L180" s="103">
        <v>1</v>
      </c>
      <c r="M180" s="103" t="str">
        <f>+'VALORES CIF Y FOB'!AU180</f>
        <v>-</v>
      </c>
      <c r="N180" s="103" t="str">
        <f>+'VALORES CIF Y FOB'!AV180</f>
        <v>-</v>
      </c>
      <c r="O180" s="103">
        <v>1</v>
      </c>
      <c r="P180" s="103" t="str">
        <f>+'VALORES CIF Y FOB'!AY180</f>
        <v>-</v>
      </c>
      <c r="Q180" s="103" t="str">
        <f>+'VALORES CIF Y FOB'!AZ180</f>
        <v>-</v>
      </c>
      <c r="R180" s="103"/>
      <c r="S180" s="101" t="s">
        <v>362</v>
      </c>
      <c r="T180" s="102" t="s">
        <v>179</v>
      </c>
      <c r="U180" s="103">
        <v>1</v>
      </c>
      <c r="V180" s="103" t="str">
        <f>+'VALORES CIF Y FOB'!BC180</f>
        <v>-</v>
      </c>
      <c r="W180" s="103">
        <v>1</v>
      </c>
      <c r="X180" s="103" t="str">
        <f>+'VALORES CIF Y FOB'!BF180</f>
        <v>-</v>
      </c>
      <c r="Y180" s="103"/>
      <c r="Z180" s="101" t="s">
        <v>362</v>
      </c>
      <c r="AA180" s="102" t="s">
        <v>179</v>
      </c>
      <c r="AB180" s="103">
        <v>1</v>
      </c>
      <c r="AC180" s="103" t="str">
        <f>+'VALORES CIF Y FOB'!BI180</f>
        <v>-</v>
      </c>
      <c r="AD180" s="103">
        <v>1</v>
      </c>
      <c r="AE180" s="103" t="str">
        <f>+'VALORES CIF Y FOB'!BL180</f>
        <v>-</v>
      </c>
    </row>
    <row r="181" spans="1:31" x14ac:dyDescent="0.2">
      <c r="A181" s="101" t="s">
        <v>363</v>
      </c>
      <c r="B181" s="102" t="s">
        <v>180</v>
      </c>
      <c r="C181" s="103">
        <v>1</v>
      </c>
      <c r="D181" s="103" t="str">
        <f>+'VALORES CIF Y FOB'!AM181</f>
        <v>-</v>
      </c>
      <c r="E181" s="103" t="str">
        <f>+'VALORES CIF Y FOB'!AN181</f>
        <v>-</v>
      </c>
      <c r="F181" s="103">
        <v>1</v>
      </c>
      <c r="G181" s="103" t="str">
        <f>+'VALORES CIF Y FOB'!AQ181</f>
        <v>-</v>
      </c>
      <c r="H181" s="103" t="str">
        <f>+'VALORES CIF Y FOB'!AR181</f>
        <v>-</v>
      </c>
      <c r="I181" s="103"/>
      <c r="J181" s="101" t="s">
        <v>363</v>
      </c>
      <c r="K181" s="102" t="s">
        <v>180</v>
      </c>
      <c r="L181" s="103">
        <v>1</v>
      </c>
      <c r="M181" s="103">
        <f>+'VALORES CIF Y FOB'!AU181</f>
        <v>641.81516505439993</v>
      </c>
      <c r="N181" s="103">
        <f>+'VALORES CIF Y FOB'!AV181</f>
        <v>602.91999999999996</v>
      </c>
      <c r="O181" s="103">
        <v>1</v>
      </c>
      <c r="P181" s="103">
        <f>+'VALORES CIF Y FOB'!AY181</f>
        <v>641.81516505439993</v>
      </c>
      <c r="Q181" s="103">
        <f>+'VALORES CIF Y FOB'!AZ181</f>
        <v>602.91999999999996</v>
      </c>
      <c r="R181" s="103"/>
      <c r="S181" s="101" t="s">
        <v>363</v>
      </c>
      <c r="T181" s="102" t="s">
        <v>180</v>
      </c>
      <c r="U181" s="103">
        <v>1</v>
      </c>
      <c r="V181" s="103" t="str">
        <f>+'VALORES CIF Y FOB'!BC181</f>
        <v>-</v>
      </c>
      <c r="W181" s="103">
        <v>1</v>
      </c>
      <c r="X181" s="103" t="str">
        <f>+'VALORES CIF Y FOB'!BF181</f>
        <v>-</v>
      </c>
      <c r="Y181" s="103"/>
      <c r="Z181" s="101" t="s">
        <v>363</v>
      </c>
      <c r="AA181" s="102" t="s">
        <v>180</v>
      </c>
      <c r="AB181" s="103">
        <v>1</v>
      </c>
      <c r="AC181" s="103">
        <f>+'VALORES CIF Y FOB'!BI181</f>
        <v>641.81516505439993</v>
      </c>
      <c r="AD181" s="103">
        <v>1</v>
      </c>
      <c r="AE181" s="103">
        <f>+'VALORES CIF Y FOB'!BL181</f>
        <v>641.81516505439993</v>
      </c>
    </row>
    <row r="182" spans="1:31" x14ac:dyDescent="0.2">
      <c r="A182" s="101" t="s">
        <v>364</v>
      </c>
      <c r="B182" s="102" t="s">
        <v>181</v>
      </c>
      <c r="C182" s="103">
        <v>1</v>
      </c>
      <c r="D182" s="103" t="str">
        <f>+'VALORES CIF Y FOB'!AM182</f>
        <v>-</v>
      </c>
      <c r="E182" s="103" t="str">
        <f>+'VALORES CIF Y FOB'!AN182</f>
        <v>-</v>
      </c>
      <c r="F182" s="103">
        <v>1</v>
      </c>
      <c r="G182" s="103" t="str">
        <f>+'VALORES CIF Y FOB'!AQ182</f>
        <v>-</v>
      </c>
      <c r="H182" s="103" t="str">
        <f>+'VALORES CIF Y FOB'!AR182</f>
        <v>-</v>
      </c>
      <c r="I182" s="103"/>
      <c r="J182" s="101" t="s">
        <v>364</v>
      </c>
      <c r="K182" s="102" t="s">
        <v>181</v>
      </c>
      <c r="L182" s="103">
        <v>1</v>
      </c>
      <c r="M182" s="103" t="str">
        <f>+'VALORES CIF Y FOB'!AU182</f>
        <v>-</v>
      </c>
      <c r="N182" s="103" t="str">
        <f>+'VALORES CIF Y FOB'!AV182</f>
        <v>-</v>
      </c>
      <c r="O182" s="103">
        <v>1</v>
      </c>
      <c r="P182" s="103" t="str">
        <f>+'VALORES CIF Y FOB'!AY182</f>
        <v>-</v>
      </c>
      <c r="Q182" s="103" t="str">
        <f>+'VALORES CIF Y FOB'!AZ182</f>
        <v>-</v>
      </c>
      <c r="R182" s="103"/>
      <c r="S182" s="101" t="s">
        <v>364</v>
      </c>
      <c r="T182" s="102" t="s">
        <v>181</v>
      </c>
      <c r="U182" s="103">
        <v>1</v>
      </c>
      <c r="V182" s="103" t="str">
        <f>+'VALORES CIF Y FOB'!BC182</f>
        <v>-</v>
      </c>
      <c r="W182" s="103">
        <v>1</v>
      </c>
      <c r="X182" s="103" t="str">
        <f>+'VALORES CIF Y FOB'!BF182</f>
        <v>-</v>
      </c>
      <c r="Y182" s="103"/>
      <c r="Z182" s="101" t="s">
        <v>364</v>
      </c>
      <c r="AA182" s="102" t="s">
        <v>181</v>
      </c>
      <c r="AB182" s="103">
        <v>1</v>
      </c>
      <c r="AC182" s="103" t="str">
        <f>+'VALORES CIF Y FOB'!BI182</f>
        <v>-</v>
      </c>
      <c r="AD182" s="103">
        <v>1</v>
      </c>
      <c r="AE182" s="103" t="str">
        <f>+'VALORES CIF Y FOB'!BL182</f>
        <v>-</v>
      </c>
    </row>
    <row r="183" spans="1:31" x14ac:dyDescent="0.2">
      <c r="A183" s="101" t="s">
        <v>365</v>
      </c>
      <c r="B183" s="102" t="s">
        <v>182</v>
      </c>
      <c r="C183" s="103">
        <v>1</v>
      </c>
      <c r="D183" s="103" t="str">
        <f>+'VALORES CIF Y FOB'!AM183</f>
        <v>-</v>
      </c>
      <c r="E183" s="103" t="str">
        <f>+'VALORES CIF Y FOB'!AN183</f>
        <v>-</v>
      </c>
      <c r="F183" s="103">
        <v>1</v>
      </c>
      <c r="G183" s="103" t="str">
        <f>+'VALORES CIF Y FOB'!AQ183</f>
        <v>-</v>
      </c>
      <c r="H183" s="103" t="str">
        <f>+'VALORES CIF Y FOB'!AR183</f>
        <v>-</v>
      </c>
      <c r="I183" s="103"/>
      <c r="J183" s="101" t="s">
        <v>365</v>
      </c>
      <c r="K183" s="102" t="s">
        <v>182</v>
      </c>
      <c r="L183" s="103">
        <v>1</v>
      </c>
      <c r="M183" s="103" t="str">
        <f>+'VALORES CIF Y FOB'!AU183</f>
        <v>-</v>
      </c>
      <c r="N183" s="103" t="str">
        <f>+'VALORES CIF Y FOB'!AV183</f>
        <v>-</v>
      </c>
      <c r="O183" s="103">
        <v>1</v>
      </c>
      <c r="P183" s="103" t="str">
        <f>+'VALORES CIF Y FOB'!AY183</f>
        <v>-</v>
      </c>
      <c r="Q183" s="103" t="str">
        <f>+'VALORES CIF Y FOB'!AZ183</f>
        <v>-</v>
      </c>
      <c r="R183" s="103"/>
      <c r="S183" s="101" t="s">
        <v>365</v>
      </c>
      <c r="T183" s="102" t="s">
        <v>182</v>
      </c>
      <c r="U183" s="103">
        <v>1</v>
      </c>
      <c r="V183" s="103" t="str">
        <f>+'VALORES CIF Y FOB'!BC183</f>
        <v>-</v>
      </c>
      <c r="W183" s="103">
        <v>1</v>
      </c>
      <c r="X183" s="103" t="str">
        <f>+'VALORES CIF Y FOB'!BF183</f>
        <v>-</v>
      </c>
      <c r="Y183" s="103"/>
      <c r="Z183" s="101" t="s">
        <v>365</v>
      </c>
      <c r="AA183" s="102" t="s">
        <v>182</v>
      </c>
      <c r="AB183" s="103">
        <v>1</v>
      </c>
      <c r="AC183" s="103" t="str">
        <f>+'VALORES CIF Y FOB'!BI183</f>
        <v>-</v>
      </c>
      <c r="AD183" s="103">
        <v>1</v>
      </c>
      <c r="AE183" s="103" t="str">
        <f>+'VALORES CIF Y FOB'!BL183</f>
        <v>-</v>
      </c>
    </row>
    <row r="184" spans="1:31" x14ac:dyDescent="0.2">
      <c r="A184" s="101" t="s">
        <v>366</v>
      </c>
      <c r="B184" s="102" t="s">
        <v>183</v>
      </c>
      <c r="C184" s="103">
        <v>1</v>
      </c>
      <c r="D184" s="103" t="str">
        <f>+'VALORES CIF Y FOB'!AM184</f>
        <v>-</v>
      </c>
      <c r="E184" s="103" t="str">
        <f>+'VALORES CIF Y FOB'!AN184</f>
        <v>-</v>
      </c>
      <c r="F184" s="103">
        <v>1</v>
      </c>
      <c r="G184" s="103" t="str">
        <f>+'VALORES CIF Y FOB'!AQ184</f>
        <v>-</v>
      </c>
      <c r="H184" s="103" t="str">
        <f>+'VALORES CIF Y FOB'!AR184</f>
        <v>-</v>
      </c>
      <c r="I184" s="103"/>
      <c r="J184" s="101" t="s">
        <v>366</v>
      </c>
      <c r="K184" s="102" t="s">
        <v>183</v>
      </c>
      <c r="L184" s="103">
        <v>1</v>
      </c>
      <c r="M184" s="103" t="str">
        <f>+'VALORES CIF Y FOB'!AU184</f>
        <v>-</v>
      </c>
      <c r="N184" s="103" t="str">
        <f>+'VALORES CIF Y FOB'!AV184</f>
        <v>-</v>
      </c>
      <c r="O184" s="103">
        <v>1</v>
      </c>
      <c r="P184" s="103" t="str">
        <f>+'VALORES CIF Y FOB'!AY184</f>
        <v>-</v>
      </c>
      <c r="Q184" s="103" t="str">
        <f>+'VALORES CIF Y FOB'!AZ184</f>
        <v>-</v>
      </c>
      <c r="R184" s="103"/>
      <c r="S184" s="101" t="s">
        <v>366</v>
      </c>
      <c r="T184" s="102" t="s">
        <v>183</v>
      </c>
      <c r="U184" s="103">
        <v>1</v>
      </c>
      <c r="V184" s="103" t="str">
        <f>+'VALORES CIF Y FOB'!BC184</f>
        <v>-</v>
      </c>
      <c r="W184" s="103">
        <v>1</v>
      </c>
      <c r="X184" s="103" t="str">
        <f>+'VALORES CIF Y FOB'!BF184</f>
        <v>-</v>
      </c>
      <c r="Y184" s="103"/>
      <c r="Z184" s="101" t="s">
        <v>366</v>
      </c>
      <c r="AA184" s="102" t="s">
        <v>183</v>
      </c>
      <c r="AB184" s="103">
        <v>1</v>
      </c>
      <c r="AC184" s="103" t="str">
        <f>+'VALORES CIF Y FOB'!BI184</f>
        <v>-</v>
      </c>
      <c r="AD184" s="103">
        <v>1</v>
      </c>
      <c r="AE184" s="103" t="str">
        <f>+'VALORES CIF Y FOB'!BL184</f>
        <v>-</v>
      </c>
    </row>
    <row r="185" spans="1:31" x14ac:dyDescent="0.2">
      <c r="A185" s="101" t="s">
        <v>367</v>
      </c>
      <c r="B185" s="102" t="s">
        <v>184</v>
      </c>
      <c r="C185" s="103">
        <v>1</v>
      </c>
      <c r="D185" s="103" t="str">
        <f>+'VALORES CIF Y FOB'!AM185</f>
        <v>-</v>
      </c>
      <c r="E185" s="103" t="str">
        <f>+'VALORES CIF Y FOB'!AN185</f>
        <v>-</v>
      </c>
      <c r="F185" s="103">
        <v>1</v>
      </c>
      <c r="G185" s="103" t="str">
        <f>+'VALORES CIF Y FOB'!AQ185</f>
        <v>-</v>
      </c>
      <c r="H185" s="103" t="str">
        <f>+'VALORES CIF Y FOB'!AR185</f>
        <v>-</v>
      </c>
      <c r="I185" s="103"/>
      <c r="J185" s="101" t="s">
        <v>367</v>
      </c>
      <c r="K185" s="102" t="s">
        <v>184</v>
      </c>
      <c r="L185" s="103">
        <v>1</v>
      </c>
      <c r="M185" s="103" t="str">
        <f>+'VALORES CIF Y FOB'!AU185</f>
        <v>-</v>
      </c>
      <c r="N185" s="103" t="str">
        <f>+'VALORES CIF Y FOB'!AV185</f>
        <v>-</v>
      </c>
      <c r="O185" s="103">
        <v>1</v>
      </c>
      <c r="P185" s="103" t="str">
        <f>+'VALORES CIF Y FOB'!AY185</f>
        <v>-</v>
      </c>
      <c r="Q185" s="103" t="str">
        <f>+'VALORES CIF Y FOB'!AZ185</f>
        <v>-</v>
      </c>
      <c r="R185" s="103"/>
      <c r="S185" s="101" t="s">
        <v>367</v>
      </c>
      <c r="T185" s="102" t="s">
        <v>184</v>
      </c>
      <c r="U185" s="103">
        <v>1</v>
      </c>
      <c r="V185" s="103" t="str">
        <f>+'VALORES CIF Y FOB'!BC185</f>
        <v>-</v>
      </c>
      <c r="W185" s="103">
        <v>1</v>
      </c>
      <c r="X185" s="103" t="str">
        <f>+'VALORES CIF Y FOB'!BF185</f>
        <v>-</v>
      </c>
      <c r="Y185" s="103"/>
      <c r="Z185" s="101" t="s">
        <v>367</v>
      </c>
      <c r="AA185" s="102" t="s">
        <v>184</v>
      </c>
      <c r="AB185" s="103">
        <v>1</v>
      </c>
      <c r="AC185" s="103" t="str">
        <f>+'VALORES CIF Y FOB'!BI185</f>
        <v>-</v>
      </c>
      <c r="AD185" s="103">
        <v>1</v>
      </c>
      <c r="AE185" s="103" t="str">
        <f>+'VALORES CIF Y FOB'!BL185</f>
        <v>-</v>
      </c>
    </row>
    <row r="186" spans="1:31" x14ac:dyDescent="0.2">
      <c r="A186" s="101" t="s">
        <v>368</v>
      </c>
      <c r="B186" s="102" t="s">
        <v>185</v>
      </c>
      <c r="C186" s="103">
        <v>1</v>
      </c>
      <c r="D186" s="103" t="str">
        <f>+'VALORES CIF Y FOB'!AM186</f>
        <v>-</v>
      </c>
      <c r="E186" s="103" t="str">
        <f>+'VALORES CIF Y FOB'!AN186</f>
        <v>-</v>
      </c>
      <c r="F186" s="103">
        <v>1</v>
      </c>
      <c r="G186" s="103" t="str">
        <f>+'VALORES CIF Y FOB'!AQ186</f>
        <v>-</v>
      </c>
      <c r="H186" s="103" t="str">
        <f>+'VALORES CIF Y FOB'!AR186</f>
        <v>-</v>
      </c>
      <c r="I186" s="103"/>
      <c r="J186" s="101" t="s">
        <v>368</v>
      </c>
      <c r="K186" s="102" t="s">
        <v>185</v>
      </c>
      <c r="L186" s="103">
        <v>1</v>
      </c>
      <c r="M186" s="103" t="str">
        <f>+'VALORES CIF Y FOB'!AU186</f>
        <v>-</v>
      </c>
      <c r="N186" s="103" t="str">
        <f>+'VALORES CIF Y FOB'!AV186</f>
        <v>-</v>
      </c>
      <c r="O186" s="103">
        <v>1</v>
      </c>
      <c r="P186" s="103" t="str">
        <f>+'VALORES CIF Y FOB'!AY186</f>
        <v>-</v>
      </c>
      <c r="Q186" s="103" t="str">
        <f>+'VALORES CIF Y FOB'!AZ186</f>
        <v>-</v>
      </c>
      <c r="R186" s="103"/>
      <c r="S186" s="101" t="s">
        <v>368</v>
      </c>
      <c r="T186" s="102" t="s">
        <v>185</v>
      </c>
      <c r="U186" s="103">
        <v>1</v>
      </c>
      <c r="V186" s="103" t="str">
        <f>+'VALORES CIF Y FOB'!BC186</f>
        <v>-</v>
      </c>
      <c r="W186" s="103">
        <v>1</v>
      </c>
      <c r="X186" s="103" t="str">
        <f>+'VALORES CIF Y FOB'!BF186</f>
        <v>-</v>
      </c>
      <c r="Y186" s="103"/>
      <c r="Z186" s="101" t="s">
        <v>368</v>
      </c>
      <c r="AA186" s="102" t="s">
        <v>185</v>
      </c>
      <c r="AB186" s="103">
        <v>1</v>
      </c>
      <c r="AC186" s="103" t="str">
        <f>+'VALORES CIF Y FOB'!BI186</f>
        <v>-</v>
      </c>
      <c r="AD186" s="103">
        <v>1</v>
      </c>
      <c r="AE186" s="103" t="str">
        <f>+'VALORES CIF Y FOB'!BL186</f>
        <v>-</v>
      </c>
    </row>
    <row r="187" spans="1:31" x14ac:dyDescent="0.2">
      <c r="A187" s="101" t="s">
        <v>369</v>
      </c>
      <c r="B187" s="102" t="s">
        <v>186</v>
      </c>
      <c r="C187" s="103">
        <v>1</v>
      </c>
      <c r="D187" s="103" t="str">
        <f>+'VALORES CIF Y FOB'!AM187</f>
        <v>-</v>
      </c>
      <c r="E187" s="103" t="str">
        <f>+'VALORES CIF Y FOB'!AN187</f>
        <v>-</v>
      </c>
      <c r="F187" s="103">
        <v>1</v>
      </c>
      <c r="G187" s="103" t="str">
        <f>+'VALORES CIF Y FOB'!AQ187</f>
        <v>-</v>
      </c>
      <c r="H187" s="103" t="str">
        <f>+'VALORES CIF Y FOB'!AR187</f>
        <v>-</v>
      </c>
      <c r="I187" s="103"/>
      <c r="J187" s="101" t="s">
        <v>369</v>
      </c>
      <c r="K187" s="102" t="s">
        <v>186</v>
      </c>
      <c r="L187" s="103">
        <v>1</v>
      </c>
      <c r="M187" s="103" t="str">
        <f>+'VALORES CIF Y FOB'!AU187</f>
        <v>-</v>
      </c>
      <c r="N187" s="103" t="str">
        <f>+'VALORES CIF Y FOB'!AV187</f>
        <v>-</v>
      </c>
      <c r="O187" s="103">
        <v>1</v>
      </c>
      <c r="P187" s="103" t="str">
        <f>+'VALORES CIF Y FOB'!AY187</f>
        <v>-</v>
      </c>
      <c r="Q187" s="103" t="str">
        <f>+'VALORES CIF Y FOB'!AZ187</f>
        <v>-</v>
      </c>
      <c r="R187" s="103"/>
      <c r="S187" s="101" t="s">
        <v>369</v>
      </c>
      <c r="T187" s="102" t="s">
        <v>186</v>
      </c>
      <c r="U187" s="103">
        <v>1</v>
      </c>
      <c r="V187" s="103" t="str">
        <f>+'VALORES CIF Y FOB'!BC187</f>
        <v>-</v>
      </c>
      <c r="W187" s="103">
        <v>1</v>
      </c>
      <c r="X187" s="103" t="str">
        <f>+'VALORES CIF Y FOB'!BF187</f>
        <v>-</v>
      </c>
      <c r="Y187" s="103"/>
      <c r="Z187" s="101" t="s">
        <v>369</v>
      </c>
      <c r="AA187" s="102" t="s">
        <v>186</v>
      </c>
      <c r="AB187" s="103">
        <v>1</v>
      </c>
      <c r="AC187" s="103" t="str">
        <f>+'VALORES CIF Y FOB'!BI187</f>
        <v>-</v>
      </c>
      <c r="AD187" s="103">
        <v>1</v>
      </c>
      <c r="AE187" s="103" t="str">
        <f>+'VALORES CIF Y FOB'!BL187</f>
        <v>-</v>
      </c>
    </row>
    <row r="188" spans="1:31" ht="16" thickBot="1" x14ac:dyDescent="0.25">
      <c r="A188" s="104" t="s">
        <v>370</v>
      </c>
      <c r="B188" s="105" t="s">
        <v>187</v>
      </c>
      <c r="C188" s="106">
        <v>1</v>
      </c>
      <c r="D188" s="106" t="str">
        <f>+'VALORES CIF Y FOB'!AM188</f>
        <v>-</v>
      </c>
      <c r="E188" s="106" t="str">
        <f>+'VALORES CIF Y FOB'!AN188</f>
        <v>-</v>
      </c>
      <c r="F188" s="106">
        <v>1</v>
      </c>
      <c r="G188" s="106" t="str">
        <f>+'VALORES CIF Y FOB'!AQ188</f>
        <v>-</v>
      </c>
      <c r="H188" s="106" t="str">
        <f>+'VALORES CIF Y FOB'!AR188</f>
        <v>-</v>
      </c>
      <c r="I188" s="106"/>
      <c r="J188" s="104" t="s">
        <v>370</v>
      </c>
      <c r="K188" s="105" t="s">
        <v>187</v>
      </c>
      <c r="L188" s="106">
        <v>1</v>
      </c>
      <c r="M188" s="106" t="str">
        <f>+'VALORES CIF Y FOB'!AU188</f>
        <v>-</v>
      </c>
      <c r="N188" s="106" t="str">
        <f>+'VALORES CIF Y FOB'!AV188</f>
        <v>-</v>
      </c>
      <c r="O188" s="106">
        <v>1</v>
      </c>
      <c r="P188" s="106" t="str">
        <f>+'VALORES CIF Y FOB'!AY188</f>
        <v>-</v>
      </c>
      <c r="Q188" s="106" t="str">
        <f>+'VALORES CIF Y FOB'!AZ188</f>
        <v>-</v>
      </c>
      <c r="R188" s="106"/>
      <c r="S188" s="104" t="s">
        <v>370</v>
      </c>
      <c r="T188" s="105" t="s">
        <v>187</v>
      </c>
      <c r="U188" s="106">
        <v>1</v>
      </c>
      <c r="V188" s="106" t="str">
        <f>+'VALORES CIF Y FOB'!BC188</f>
        <v>-</v>
      </c>
      <c r="W188" s="106">
        <v>1</v>
      </c>
      <c r="X188" s="106" t="str">
        <f>+'VALORES CIF Y FOB'!BF188</f>
        <v>-</v>
      </c>
      <c r="Y188" s="106"/>
      <c r="Z188" s="104" t="s">
        <v>370</v>
      </c>
      <c r="AA188" s="105" t="s">
        <v>187</v>
      </c>
      <c r="AB188" s="106">
        <v>1</v>
      </c>
      <c r="AC188" s="106" t="str">
        <f>+'VALORES CIF Y FOB'!BI188</f>
        <v>-</v>
      </c>
      <c r="AD188" s="106">
        <v>1</v>
      </c>
      <c r="AE188" s="106" t="str">
        <f>+'VALORES CIF Y FOB'!BL188</f>
        <v>-</v>
      </c>
    </row>
    <row r="189" spans="1:31" ht="16" thickTop="1" x14ac:dyDescent="0.2"/>
  </sheetData>
  <mergeCells count="12">
    <mergeCell ref="AB4:AC4"/>
    <mergeCell ref="AD4:AE4"/>
    <mergeCell ref="C3:H3"/>
    <mergeCell ref="L3:Q3"/>
    <mergeCell ref="U3:X3"/>
    <mergeCell ref="AB3:AE3"/>
    <mergeCell ref="C4:E4"/>
    <mergeCell ref="F4:H4"/>
    <mergeCell ref="L4:N4"/>
    <mergeCell ref="O4:Q4"/>
    <mergeCell ref="U4:V4"/>
    <mergeCell ref="W4:X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194"/>
  <sheetViews>
    <sheetView topLeftCell="A4" zoomScaleNormal="100" workbookViewId="0">
      <pane xSplit="1" topLeftCell="B1" activePane="topRight" state="frozen"/>
      <selection pane="topRight" activeCell="G13" sqref="G13"/>
    </sheetView>
  </sheetViews>
  <sheetFormatPr baseColWidth="10" defaultColWidth="11.5" defaultRowHeight="15" x14ac:dyDescent="0.2"/>
  <cols>
    <col min="1" max="1" width="46.6640625" style="3" customWidth="1"/>
    <col min="2" max="2" width="8.83203125" style="3" customWidth="1"/>
    <col min="3" max="3" width="11.5" style="3" customWidth="1"/>
    <col min="4" max="4" width="14" style="3" customWidth="1"/>
    <col min="5" max="5" width="17.5" style="3" customWidth="1"/>
    <col min="6" max="7" width="16" style="3" customWidth="1"/>
    <col min="8" max="10" width="16.83203125" style="4" customWidth="1"/>
    <col min="11" max="11" width="15.33203125" style="4" customWidth="1"/>
    <col min="12" max="12" width="15.33203125" style="5" customWidth="1"/>
    <col min="13" max="13" width="15.33203125" style="4" customWidth="1"/>
    <col min="14" max="14" width="15.33203125" style="5" customWidth="1"/>
    <col min="15" max="21" width="15.33203125" style="4" customWidth="1"/>
    <col min="22" max="22" width="12.33203125" style="3" customWidth="1"/>
    <col min="23" max="23" width="15.33203125" style="4" customWidth="1"/>
    <col min="24" max="24" width="11.5" style="4"/>
    <col min="25" max="25" width="13.83203125" style="4" customWidth="1"/>
    <col min="26" max="26" width="16.5" style="4" customWidth="1"/>
    <col min="27" max="31" width="15.6640625" style="4" customWidth="1"/>
    <col min="32" max="32" width="13.83203125" style="4" customWidth="1"/>
    <col min="33" max="33" width="3.6640625" style="3" customWidth="1"/>
    <col min="34" max="36" width="13.83203125" style="6" customWidth="1"/>
    <col min="37" max="37" width="3.6640625" style="3" customWidth="1"/>
    <col min="38" max="39" width="13.83203125" style="6" customWidth="1"/>
    <col min="40" max="40" width="3.6640625" style="3" customWidth="1"/>
    <col min="41" max="42" width="13.83203125" style="6" customWidth="1"/>
    <col min="43" max="43" width="6.33203125" style="6" customWidth="1"/>
    <col min="44" max="45" width="13.83203125" style="6" customWidth="1"/>
    <col min="46" max="46" width="3.6640625" style="3" customWidth="1"/>
    <col min="47" max="48" width="13.83203125" style="6" customWidth="1"/>
    <col min="49" max="49" width="6.33203125" style="6" customWidth="1"/>
    <col min="50" max="51" width="13.83203125" style="6" customWidth="1"/>
    <col min="52" max="52" width="3.6640625" style="3" customWidth="1"/>
    <col min="53" max="55" width="13.83203125" style="6" customWidth="1"/>
    <col min="56" max="56" width="3.6640625" style="3" customWidth="1"/>
    <col min="57" max="59" width="13.83203125" style="6" customWidth="1"/>
    <col min="60" max="60" width="6.1640625" style="3" customWidth="1"/>
    <col min="61" max="63" width="13.83203125" style="6" customWidth="1"/>
    <col min="64" max="64" width="3.6640625" style="3" customWidth="1"/>
    <col min="65" max="67" width="13.83203125" style="6" customWidth="1"/>
    <col min="68" max="68" width="6.1640625" style="3" customWidth="1"/>
    <col min="69" max="70" width="13.83203125" style="6" customWidth="1"/>
    <col min="71" max="16384" width="11.5" style="3"/>
  </cols>
  <sheetData>
    <row r="1" spans="1:70" ht="30" customHeight="1" x14ac:dyDescent="0.2">
      <c r="A1" s="23"/>
      <c r="AH1" s="64" t="s">
        <v>385</v>
      </c>
      <c r="AI1" s="88">
        <v>1.077</v>
      </c>
    </row>
    <row r="2" spans="1:70" ht="30" customHeight="1" x14ac:dyDescent="0.2">
      <c r="A2" s="23"/>
      <c r="AA2" s="25"/>
      <c r="AB2" s="25"/>
      <c r="AC2" s="25"/>
      <c r="AD2" s="25"/>
      <c r="AE2" s="25"/>
      <c r="AF2" s="25"/>
      <c r="AH2" s="64" t="s">
        <v>387</v>
      </c>
      <c r="AI2" s="64">
        <v>540</v>
      </c>
      <c r="AP2" s="6" t="str">
        <f>+IF(OR(P6="EXPORTABLE",P6="AMBOS"),AO6*AJ6/((1-Y6-Z6)*AI6),"-")</f>
        <v>-</v>
      </c>
      <c r="AV2" s="6" t="str">
        <f>+IF(OR(V6="EXPORTABLE",V6="AMBOS"),AU6*AP6/((1-AF6-AG6)*AO6),"-")</f>
        <v>-</v>
      </c>
    </row>
    <row r="3" spans="1:70" ht="30" customHeight="1" x14ac:dyDescent="0.2">
      <c r="A3" s="24"/>
      <c r="B3" s="8"/>
      <c r="C3" s="8"/>
      <c r="D3" s="8"/>
      <c r="E3" s="24"/>
      <c r="F3" s="8"/>
      <c r="G3" s="8"/>
      <c r="H3" s="9"/>
      <c r="I3" s="9"/>
      <c r="J3" s="56" t="s">
        <v>412</v>
      </c>
      <c r="K3" s="9"/>
      <c r="L3" s="10"/>
      <c r="M3" s="9"/>
      <c r="N3" s="59" t="s">
        <v>408</v>
      </c>
      <c r="O3" s="9"/>
      <c r="P3" s="9"/>
      <c r="Q3" s="9"/>
      <c r="R3" s="9"/>
      <c r="S3" s="9"/>
      <c r="T3" s="9"/>
      <c r="U3" s="9"/>
      <c r="V3" s="8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65" t="s">
        <v>392</v>
      </c>
      <c r="AI3" s="66">
        <f>+AI2*AI1</f>
        <v>581.57999999999993</v>
      </c>
      <c r="AJ3" s="11"/>
      <c r="AK3" s="8"/>
      <c r="AL3" s="274" t="s">
        <v>388</v>
      </c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6"/>
      <c r="AZ3" s="8"/>
      <c r="BA3" s="274" t="s">
        <v>389</v>
      </c>
      <c r="BB3" s="275"/>
      <c r="BC3" s="275"/>
      <c r="BD3" s="275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6"/>
    </row>
    <row r="4" spans="1:70" s="2" customFormat="1" ht="36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57">
        <v>0.05</v>
      </c>
      <c r="K4" s="12"/>
      <c r="L4" s="12"/>
      <c r="M4" s="28"/>
      <c r="N4" s="58">
        <v>0.05</v>
      </c>
      <c r="O4" s="28"/>
      <c r="P4" s="28"/>
      <c r="Q4" s="12"/>
      <c r="R4" s="12"/>
      <c r="S4" s="12"/>
      <c r="T4" s="12"/>
      <c r="U4" s="12"/>
      <c r="V4" s="12"/>
      <c r="W4" s="277" t="s">
        <v>373</v>
      </c>
      <c r="X4" s="278"/>
      <c r="Y4" s="278"/>
      <c r="Z4" s="278"/>
      <c r="AA4" s="279"/>
      <c r="AB4" s="34"/>
      <c r="AC4" s="277" t="s">
        <v>374</v>
      </c>
      <c r="AD4" s="278"/>
      <c r="AE4" s="278"/>
      <c r="AF4" s="279"/>
      <c r="AG4" s="12"/>
      <c r="AH4" s="13"/>
      <c r="AI4" s="13"/>
      <c r="AJ4" s="13"/>
      <c r="AK4" s="12"/>
      <c r="AL4" s="271" t="s">
        <v>423</v>
      </c>
      <c r="AM4" s="273"/>
      <c r="AN4" s="12"/>
      <c r="AO4" s="271" t="s">
        <v>424</v>
      </c>
      <c r="AP4" s="272"/>
      <c r="AQ4" s="35"/>
      <c r="AR4" s="271" t="s">
        <v>425</v>
      </c>
      <c r="AS4" s="273"/>
      <c r="AT4" s="12"/>
      <c r="AU4" s="271" t="s">
        <v>426</v>
      </c>
      <c r="AV4" s="272"/>
      <c r="AW4" s="35"/>
      <c r="AX4" s="272" t="s">
        <v>427</v>
      </c>
      <c r="AY4" s="273"/>
      <c r="AZ4" s="12"/>
      <c r="BA4" s="271" t="s">
        <v>423</v>
      </c>
      <c r="BB4" s="272"/>
      <c r="BC4" s="273"/>
      <c r="BD4" s="12"/>
      <c r="BE4" s="271" t="s">
        <v>424</v>
      </c>
      <c r="BF4" s="272"/>
      <c r="BG4" s="272"/>
      <c r="BH4" s="35"/>
      <c r="BI4" s="271" t="s">
        <v>425</v>
      </c>
      <c r="BJ4" s="272"/>
      <c r="BK4" s="273"/>
      <c r="BL4" s="12"/>
      <c r="BM4" s="271" t="s">
        <v>426</v>
      </c>
      <c r="BN4" s="272"/>
      <c r="BO4" s="272"/>
      <c r="BP4" s="35"/>
      <c r="BQ4" s="272" t="s">
        <v>427</v>
      </c>
      <c r="BR4" s="273"/>
    </row>
    <row r="5" spans="1:70" s="1" customFormat="1" ht="80" x14ac:dyDescent="0.2">
      <c r="A5" s="49" t="s">
        <v>0</v>
      </c>
      <c r="B5" s="49" t="s">
        <v>1</v>
      </c>
      <c r="C5" s="78"/>
      <c r="D5" s="49" t="s">
        <v>371</v>
      </c>
      <c r="E5" s="49" t="s">
        <v>372</v>
      </c>
      <c r="F5" s="49" t="s">
        <v>406</v>
      </c>
      <c r="G5" s="49" t="s">
        <v>411</v>
      </c>
      <c r="H5" s="50" t="s">
        <v>407</v>
      </c>
      <c r="I5" s="50" t="s">
        <v>413</v>
      </c>
      <c r="J5" s="51" t="s">
        <v>416</v>
      </c>
      <c r="K5" s="52" t="s">
        <v>390</v>
      </c>
      <c r="L5" s="53" t="s">
        <v>410</v>
      </c>
      <c r="M5" s="52" t="s">
        <v>414</v>
      </c>
      <c r="N5" s="54" t="s">
        <v>409</v>
      </c>
      <c r="O5" s="55" t="s">
        <v>415</v>
      </c>
      <c r="P5" s="55" t="s">
        <v>417</v>
      </c>
      <c r="Q5" s="55" t="s">
        <v>397</v>
      </c>
      <c r="R5" s="55" t="s">
        <v>396</v>
      </c>
      <c r="S5" s="55" t="s">
        <v>402</v>
      </c>
      <c r="T5" s="55" t="s">
        <v>403</v>
      </c>
      <c r="U5" s="50" t="s">
        <v>405</v>
      </c>
      <c r="V5" s="34"/>
      <c r="W5" s="60" t="s">
        <v>2</v>
      </c>
      <c r="X5" s="60" t="s">
        <v>3</v>
      </c>
      <c r="Y5" s="60" t="s">
        <v>4</v>
      </c>
      <c r="Z5" s="60" t="s">
        <v>375</v>
      </c>
      <c r="AA5" s="61" t="s">
        <v>376</v>
      </c>
      <c r="AB5" s="34"/>
      <c r="AC5" s="61" t="s">
        <v>418</v>
      </c>
      <c r="AD5" s="61" t="s">
        <v>419</v>
      </c>
      <c r="AE5" s="29" t="s">
        <v>428</v>
      </c>
      <c r="AF5" s="31" t="s">
        <v>420</v>
      </c>
      <c r="AG5" s="8"/>
      <c r="AH5" s="62" t="s">
        <v>385</v>
      </c>
      <c r="AI5" s="63" t="s">
        <v>378</v>
      </c>
      <c r="AJ5" s="77" t="s">
        <v>395</v>
      </c>
      <c r="AK5" s="8"/>
      <c r="AL5" s="67" t="s">
        <v>391</v>
      </c>
      <c r="AM5" s="68" t="s">
        <v>381</v>
      </c>
      <c r="AN5" s="8"/>
      <c r="AO5" s="67" t="s">
        <v>391</v>
      </c>
      <c r="AP5" s="68" t="s">
        <v>381</v>
      </c>
      <c r="AQ5" s="35"/>
      <c r="AR5" s="67" t="s">
        <v>391</v>
      </c>
      <c r="AS5" s="68" t="s">
        <v>381</v>
      </c>
      <c r="AT5" s="8"/>
      <c r="AU5" s="67" t="s">
        <v>391</v>
      </c>
      <c r="AV5" s="62" t="s">
        <v>381</v>
      </c>
      <c r="AW5" s="35"/>
      <c r="AX5" s="77" t="s">
        <v>391</v>
      </c>
      <c r="AY5" s="67" t="s">
        <v>381</v>
      </c>
      <c r="AZ5" s="32"/>
      <c r="BA5" s="67" t="s">
        <v>391</v>
      </c>
      <c r="BB5" s="67" t="s">
        <v>431</v>
      </c>
      <c r="BC5" s="67" t="s">
        <v>432</v>
      </c>
      <c r="BD5" s="36"/>
      <c r="BE5" s="77" t="s">
        <v>391</v>
      </c>
      <c r="BF5" s="67" t="s">
        <v>431</v>
      </c>
      <c r="BG5" s="67" t="s">
        <v>432</v>
      </c>
      <c r="BH5" s="37"/>
      <c r="BI5" s="67" t="s">
        <v>391</v>
      </c>
      <c r="BJ5" s="67" t="s">
        <v>431</v>
      </c>
      <c r="BK5" s="67" t="s">
        <v>432</v>
      </c>
      <c r="BL5" s="36"/>
      <c r="BM5" s="77" t="s">
        <v>391</v>
      </c>
      <c r="BN5" s="67" t="s">
        <v>431</v>
      </c>
      <c r="BO5" s="67" t="s">
        <v>432</v>
      </c>
      <c r="BP5" s="37"/>
      <c r="BQ5" s="77" t="s">
        <v>391</v>
      </c>
      <c r="BR5" s="67" t="s">
        <v>381</v>
      </c>
    </row>
    <row r="6" spans="1:70" x14ac:dyDescent="0.2">
      <c r="A6" s="38" t="s">
        <v>188</v>
      </c>
      <c r="B6" s="39" t="s">
        <v>5</v>
      </c>
      <c r="C6" s="39"/>
      <c r="D6" s="40">
        <v>15633.300561170383</v>
      </c>
      <c r="E6" s="41">
        <v>0.61349592085238114</v>
      </c>
      <c r="F6" s="42">
        <f>[1]EQOUM!U10/[1]COU!FA10</f>
        <v>0.18693998120386415</v>
      </c>
      <c r="G6" s="42">
        <f>[1]EQOUN!DI10/[1]COU!FA10</f>
        <v>6.5224515566876667E-2</v>
      </c>
      <c r="H6" s="33">
        <v>0.16875505094466348</v>
      </c>
      <c r="I6" s="33">
        <f>G6-E6</f>
        <v>-0.54827140528550444</v>
      </c>
      <c r="J6" s="18" t="str">
        <f>IF(I6&lt;-$J$4,"IMPORTABLE",IF(I6&gt;$J$4,"EXPORTABLE","AMBOS"))</f>
        <v>IMPORTABLE</v>
      </c>
      <c r="K6" s="33" t="str">
        <f t="shared" ref="K6:K69" si="0">+IF(OR(E6&gt;=1,H6&gt;=0.3,F6&gt;=0.6),"Transable","No transable")</f>
        <v>No transable</v>
      </c>
      <c r="L6" s="43">
        <v>1</v>
      </c>
      <c r="M6" s="33" t="str">
        <f t="shared" ref="M6:M69" si="1">+IF(K6="Transable",K6,IF(L6=1,"Transable",K6))</f>
        <v>Transable</v>
      </c>
      <c r="N6" s="43">
        <f t="shared" ref="N6:N69" si="2">IF(AND(E6&lt;$N$4,H6&lt;$N$4),1,0)</f>
        <v>0</v>
      </c>
      <c r="O6" s="33" t="str">
        <f t="shared" ref="O6:O69" si="3">IF(M6="No transable",M6,IF(N6=1,"No Transable",M6))</f>
        <v>Transable</v>
      </c>
      <c r="P6" s="33" t="str">
        <f>IF(O6="Transable",J6,O6)</f>
        <v>IMPORTABLE</v>
      </c>
      <c r="Q6" s="44">
        <f>IF(O6="Transable",0,1)</f>
        <v>0</v>
      </c>
      <c r="R6" s="44">
        <f t="shared" ref="R6:R69" si="4">IF(Q6=1,E6,0)</f>
        <v>0</v>
      </c>
      <c r="S6" s="44">
        <f t="shared" ref="S6:S69" si="5">IF(Q6=1,F6,0)</f>
        <v>0</v>
      </c>
      <c r="T6" s="44">
        <f t="shared" ref="T6:T69" si="6">IF(Q6=1,H6,0)</f>
        <v>0</v>
      </c>
      <c r="U6" s="44">
        <f>IF(Q6=1,D6/[1]COU!FA10,0)</f>
        <v>0</v>
      </c>
      <c r="V6" s="15"/>
      <c r="W6" s="33">
        <v>0</v>
      </c>
      <c r="X6" s="33">
        <v>0</v>
      </c>
      <c r="Y6" s="33">
        <f>IF([1]EQOUN!DI10&gt;0,[1]COU!FD10/[1]EQOUN!DI10,0)</f>
        <v>0</v>
      </c>
      <c r="Z6" s="33">
        <f>IF([1]EQOUN!DI10&gt;0,[1]COU!$FG$10/[1]EQOUN!DI10,0)</f>
        <v>0</v>
      </c>
      <c r="AA6" s="45">
        <v>7.7466380744751026E-2</v>
      </c>
      <c r="AB6" s="45"/>
      <c r="AC6" s="45">
        <f>IF([1]COU!EY10&gt;0,[1]EQOUM!N10/[1]COU!EY10,0)</f>
        <v>0.55000000000000004</v>
      </c>
      <c r="AD6" s="45">
        <f>IF([1]EQOUN!DJ10&gt;0,[1]EQOUN!DP10/[1]EQOUN!DJ10,0)</f>
        <v>4.1960713839366975E-2</v>
      </c>
      <c r="AE6" s="48">
        <f>IF([1]EQOUN!F10&gt;0,[1]EQOUN!N10/[1]EQOUN!F10,0)</f>
        <v>0.40089424495091736</v>
      </c>
      <c r="AF6" s="33">
        <v>0.49237192589802131</v>
      </c>
      <c r="AG6" s="39"/>
      <c r="AH6" s="79">
        <f>$AI$1</f>
        <v>1.077</v>
      </c>
      <c r="AI6" s="79">
        <f>+$AI$2</f>
        <v>540</v>
      </c>
      <c r="AJ6" s="79">
        <f>+$AI$3</f>
        <v>581.57999999999993</v>
      </c>
      <c r="AK6" s="80"/>
      <c r="AL6" s="79">
        <v>1</v>
      </c>
      <c r="AM6" s="79">
        <f>+IF(OR(P6="IMPORTABLE",P6="AMBOS"),(1/((1+AA6+Z6)*(1+W6+X6)))*((AJ6/AI6)),"-")</f>
        <v>0.99956715053658673</v>
      </c>
      <c r="AN6" s="80"/>
      <c r="AO6" s="79">
        <v>1</v>
      </c>
      <c r="AP6" s="79" t="str">
        <f>+IF(OR(P6="EXPORTABLE",P6="AMBOS"),(1/((1-Y6-Z6)))*((AJ6/AI6)),"-")</f>
        <v>-</v>
      </c>
      <c r="AQ6" s="79"/>
      <c r="AR6" s="79">
        <v>1</v>
      </c>
      <c r="AS6" s="79">
        <f>+IF(OR(P6="IMPORTABLE",P6="AMBOS"),(1/((1+AC6)*(1+AA6+Z6)*(1+W6+X6)))*(AJ6/AI6)*(1+(AC6-AE6)),"-")</f>
        <v>0.74103765499329322</v>
      </c>
      <c r="AT6" s="80"/>
      <c r="AU6" s="79">
        <v>1</v>
      </c>
      <c r="AV6" s="79" t="str">
        <f>+IF(OR(P6="EXPORTABLE",P6="AMBOS"),(1/((1-AD6)*(1-Y6-Z6)))*(AJ6/AI6)*(1-(AD6-AE6)),"-")</f>
        <v>-</v>
      </c>
      <c r="AW6" s="79"/>
      <c r="AX6" s="79">
        <v>1</v>
      </c>
      <c r="AY6" s="79" t="str">
        <f>IF(P6="No transable",1/((1+W6+X6+Z6)*(1+AE6)),"-")</f>
        <v>-</v>
      </c>
      <c r="AZ6" s="80"/>
      <c r="BA6" s="79">
        <v>1</v>
      </c>
      <c r="BB6" s="79">
        <f>+IF(OR(P6="IMPORTABLE",P6="AMBOS"),(1/((1+AC6)*(1+AA6+Z6)*(1+W6+X6)))*((AJ6/AI6)+(AC6)),"-")</f>
        <v>0.97420897590261279</v>
      </c>
      <c r="BC6" s="79">
        <f>+IF(OR(P6="IMPORTABLE",P6="AMBOS"),(1/((1+AC6)*(1+AA6+Z6)*(1+W6+X6)))*(1+(AC6/$AI$1)),"-")</f>
        <v>0.90455800919462659</v>
      </c>
      <c r="BD6" s="80"/>
      <c r="BE6" s="79">
        <v>1</v>
      </c>
      <c r="BF6" s="79" t="str">
        <f>+IF(OR(P6="EXPORTABLE",P6="AMBOS"),(1/((1-AD6)*(1-Y6-Z6)))*((AJ6/AI6)-(AD6)),"-")</f>
        <v>-</v>
      </c>
      <c r="BG6" s="79" t="str">
        <f>+IF(OR(P6="EXPORTABLE",P6="AMBOS"),(1/((1-AD6)*(1-Y6-Z6)))*(1-(AD6/$AI$1)),"-")</f>
        <v>-</v>
      </c>
      <c r="BH6" s="87"/>
      <c r="BI6" s="79">
        <v>1</v>
      </c>
      <c r="BJ6" s="79">
        <f>+IF(OR(P6="IMPORTABLE",P6="AMBOS"),(1/((1+AC6)*(1+AA6+Z6)*(1+W6+X6)))*((AJ6/AI6)+((AC6-AE6))),"-")</f>
        <v>0.73416301903790204</v>
      </c>
      <c r="BK6" s="79">
        <f>+IF(OR(P6="IMPORTABLE",P6="AMBOS"),(1/((1+AC6)*(1+AA6+Z6)*(1+W6+X6)))*(1+((AC6-AE6)/$AI$1)),"-")</f>
        <v>0.68167411238431019</v>
      </c>
      <c r="BL6" s="80"/>
      <c r="BM6" s="79">
        <v>1</v>
      </c>
      <c r="BN6" s="79" t="str">
        <f>+IF(OR(P6="EXPORTABLE",P6="AMBOS"),(1/((1-AD6)*(1-Y6-Z6)))*((AJ6/AI6)-(((AD6-AE6)))),"-")</f>
        <v>-</v>
      </c>
      <c r="BO6" s="79" t="str">
        <f>+IF(OR(P6="EXPORTABLE",P6="AMBOS"),(1/((1-AD6)*(1-Y6-Z6)))*(1-(((AD6-AE6))/$AI$1)),"-")</f>
        <v>-</v>
      </c>
      <c r="BP6" s="87"/>
      <c r="BQ6" s="79">
        <v>1</v>
      </c>
      <c r="BR6" s="79" t="str">
        <f>IF(P6="No transable",1/((1+W6+X6+Z6)*(1+AE6)),"-")</f>
        <v>-</v>
      </c>
    </row>
    <row r="7" spans="1:70" x14ac:dyDescent="0.2">
      <c r="A7" s="14" t="s">
        <v>189</v>
      </c>
      <c r="B7" s="15" t="s">
        <v>6</v>
      </c>
      <c r="C7" s="15"/>
      <c r="D7" s="16">
        <v>102566.12657693487</v>
      </c>
      <c r="E7" s="46">
        <v>0.95353819603761525</v>
      </c>
      <c r="F7" s="17">
        <f>[1]EQOUM!U11/[1]COU!FA11</f>
        <v>0.89879605289037134</v>
      </c>
      <c r="G7" s="17">
        <f>[1]EQOUN!DI11/[1]COU!FA11</f>
        <v>6.3680251511135297E-5</v>
      </c>
      <c r="H7" s="18">
        <v>1.3705936076586821E-3</v>
      </c>
      <c r="I7" s="18">
        <f t="shared" ref="I7:I70" si="7">G7-E7</f>
        <v>-0.95347451578610409</v>
      </c>
      <c r="J7" s="18" t="str">
        <f t="shared" ref="J7:J70" si="8">IF(I7&lt;-$J$4,"IMPORTABLE",IF(I7&gt;$J$4,"EXPORTABLE","AMBOS"))</f>
        <v>IMPORTABLE</v>
      </c>
      <c r="K7" s="18" t="str">
        <f t="shared" si="0"/>
        <v>Transable</v>
      </c>
      <c r="L7" s="19"/>
      <c r="M7" s="18" t="str">
        <f t="shared" si="1"/>
        <v>Transable</v>
      </c>
      <c r="N7" s="19">
        <f t="shared" si="2"/>
        <v>0</v>
      </c>
      <c r="O7" s="18" t="str">
        <f t="shared" si="3"/>
        <v>Transable</v>
      </c>
      <c r="P7" s="18" t="str">
        <f t="shared" ref="P7:P70" si="9">IF(O7="Transable",J7,O7)</f>
        <v>IMPORTABLE</v>
      </c>
      <c r="Q7" s="47">
        <f t="shared" ref="Q7:Q70" si="10">IF(O7="Transable",0,1)</f>
        <v>0</v>
      </c>
      <c r="R7" s="47">
        <f t="shared" si="4"/>
        <v>0</v>
      </c>
      <c r="S7" s="47">
        <f t="shared" si="5"/>
        <v>0</v>
      </c>
      <c r="T7" s="47">
        <f t="shared" si="6"/>
        <v>0</v>
      </c>
      <c r="U7" s="47">
        <f>IF(Q7=1,D7/[1]COU!FA11,0)</f>
        <v>0</v>
      </c>
      <c r="V7" s="15"/>
      <c r="W7" s="18">
        <v>0</v>
      </c>
      <c r="X7" s="18">
        <v>3.1317963786189197E-3</v>
      </c>
      <c r="Y7" s="18">
        <f>IF([1]EQOUN!DI11&gt;0,[1]COU!FD11/[1]EQOUN!DI11,0)</f>
        <v>0</v>
      </c>
      <c r="Z7" s="18">
        <f>IF([1]EQOUN!DI11&gt;0,[1]COU!$FG$10/[1]EQOUN!DI11,0)</f>
        <v>0</v>
      </c>
      <c r="AA7" s="18">
        <v>8.4628674135583091E-4</v>
      </c>
      <c r="AB7" s="18"/>
      <c r="AC7" s="48">
        <f>IF([1]COU!EY11&gt;0,[1]EQOUM!N11/[1]COU!EY11,0)</f>
        <v>0.15771317360191436</v>
      </c>
      <c r="AD7" s="48">
        <f>IF([1]EQOUN!DJ11&gt;0,[1]EQOUN!DP11/[1]EQOUN!DJ11,0)</f>
        <v>0.46247529557426448</v>
      </c>
      <c r="AE7" s="48">
        <f>IF([1]EQOUN!F11&gt;0,[1]EQOUN!N11/[1]EQOUN!F11,0)</f>
        <v>0.4335819530987306</v>
      </c>
      <c r="AF7" s="18">
        <v>0.17053053199901497</v>
      </c>
      <c r="AG7" s="15"/>
      <c r="AH7" s="81">
        <f t="shared" ref="AH7:AH70" si="11">$AI$1</f>
        <v>1.077</v>
      </c>
      <c r="AI7" s="81">
        <f t="shared" ref="AI7:AI70" si="12">+$AI$2</f>
        <v>540</v>
      </c>
      <c r="AJ7" s="81">
        <f t="shared" ref="AJ7:AJ70" si="13">+$AI$3</f>
        <v>581.57999999999993</v>
      </c>
      <c r="AK7" s="82"/>
      <c r="AL7" s="81">
        <v>1</v>
      </c>
      <c r="AM7" s="81">
        <f t="shared" ref="AM7:AM70" si="14">+IF(OR(P7="IMPORTABLE",P7="AMBOS"),(1/((1+AA7+Z7)*(1+W7+X7)))*((AJ7/AI7)),"-")</f>
        <v>1.072729748733753</v>
      </c>
      <c r="AN7" s="82"/>
      <c r="AO7" s="81">
        <v>1</v>
      </c>
      <c r="AP7" s="81" t="str">
        <f t="shared" ref="AP7:AP70" si="15">+IF(OR(P7="EXPORTABLE",P7="AMBOS"),(1/((1-Y7-Z7)))*((AJ7/AI7)),"-")</f>
        <v>-</v>
      </c>
      <c r="AQ7" s="81"/>
      <c r="AR7" s="81">
        <v>1</v>
      </c>
      <c r="AS7" s="81">
        <f t="shared" ref="AS7:AS70" si="16">+IF(OR(P7="IMPORTABLE",P7="AMBOS"),(1/((1+AC7)*(1+AA7+Z7)*(1+W7+X7)))*(AJ7/AI7)*(1+(AC7-AE7)),"-")</f>
        <v>0.67097543669115411</v>
      </c>
      <c r="AT7" s="82"/>
      <c r="AU7" s="81">
        <v>1</v>
      </c>
      <c r="AV7" s="81" t="str">
        <f t="shared" ref="AV7:AV70" si="17">+IF(OR(P7="EXPORTABLE",P7="AMBOS"),(1/((1-AD7)*(1-Y7-Z7)))*(AJ7/AI7)*(1-(AD7-AE7)),"-")</f>
        <v>-</v>
      </c>
      <c r="AW7" s="81"/>
      <c r="AX7" s="81">
        <v>1</v>
      </c>
      <c r="AY7" s="81" t="str">
        <f t="shared" ref="AY7:AY18" si="18">IF(P7="No transable",1/((1+W7+X7+Z7)*(1+AE7)),"-")</f>
        <v>-</v>
      </c>
      <c r="AZ7" s="82"/>
      <c r="BA7" s="81">
        <v>1</v>
      </c>
      <c r="BB7" s="81">
        <f t="shared" ref="BB7:BB70" si="19">+IF(OR(P7="IMPORTABLE",P7="AMBOS"),(1/((1+AC7)*(1+AA7+Z7)*(1+W7+X7)))*((AJ7/AI7)+(AC7)),"-")</f>
        <v>1.0622817685011943</v>
      </c>
      <c r="BC7" s="81">
        <f t="shared" ref="BC7:BC70" si="20">+IF(OR(P7="IMPORTABLE",P7="AMBOS"),(1/((1+AC7)*(1+AA7+Z7)*(1+W7+X7)))*(1+(AC7/$AI$1)),"-")</f>
        <v>0.98633404689061677</v>
      </c>
      <c r="BD7" s="82"/>
      <c r="BE7" s="81">
        <v>1</v>
      </c>
      <c r="BF7" s="81" t="str">
        <f t="shared" ref="BF7:BF70" si="21">+IF(OR(P7="EXPORTABLE",P7="AMBOS"),(1/((1-AD7)*(1-Y7-Z7)))*((AJ7/AI7)-(AD7)),"-")</f>
        <v>-</v>
      </c>
      <c r="BG7" s="81" t="str">
        <f t="shared" ref="BG7:BG70" si="22">+IF(OR(P7="EXPORTABLE",P7="AMBOS"),(1/((1-AD7)*(1-Y7-Z7)))*(1-(AD7/$AI$1)),"-")</f>
        <v>-</v>
      </c>
      <c r="BH7" s="83"/>
      <c r="BI7" s="81">
        <v>1</v>
      </c>
      <c r="BJ7" s="81">
        <f t="shared" ref="BJ7:BJ70" si="23">+IF(OR(P7="IMPORTABLE",P7="AMBOS"),(1/((1+AC7)*(1+AA7+Z7)*(1+W7+X7)))*((AJ7/AI7)+((AC7-AE7))),"-")</f>
        <v>0.68925083809952381</v>
      </c>
      <c r="BK7" s="81">
        <f t="shared" ref="BK7:BK70" si="24">+IF(OR(P7="IMPORTABLE",P7="AMBOS"),(1/((1+AC7)*(1+AA7+Z7)*(1+W7+X7)))*(1+((AC7-AE7)/$AI$1)),"-")</f>
        <v>0.63997292302648456</v>
      </c>
      <c r="BL7" s="82"/>
      <c r="BM7" s="81">
        <v>1</v>
      </c>
      <c r="BN7" s="81" t="str">
        <f t="shared" ref="BN7:BN70" si="25">+IF(OR(P7="EXPORTABLE",P7="AMBOS"),(1/((1-AD7)*(1-Y7-Z7)))*((AJ7/AI7)-(((AD7-AE7)))),"-")</f>
        <v>-</v>
      </c>
      <c r="BO7" s="81" t="str">
        <f t="shared" ref="BO7:BO70" si="26">+IF(OR(P7="EXPORTABLE",P7="AMBOS"),(1/((1-AD7)*(1-Y7-Z7)))*(1-(((AD7-AE7))/$AI$1)),"-")</f>
        <v>-</v>
      </c>
      <c r="BP7" s="83"/>
      <c r="BQ7" s="81">
        <v>1</v>
      </c>
      <c r="BR7" s="81" t="str">
        <f t="shared" ref="BR7:BR70" si="27">IF(P7="No transable",1/((1+W7+X7+Z7)*(1+AE7)),"-")</f>
        <v>-</v>
      </c>
    </row>
    <row r="8" spans="1:70" x14ac:dyDescent="0.2">
      <c r="A8" s="14" t="s">
        <v>190</v>
      </c>
      <c r="B8" s="15" t="s">
        <v>7</v>
      </c>
      <c r="C8" s="15"/>
      <c r="D8" s="16">
        <v>45689.413084247688</v>
      </c>
      <c r="E8" s="46">
        <v>1</v>
      </c>
      <c r="F8" s="17">
        <f>[1]EQOUM!U12/[1]COU!FA12</f>
        <v>1</v>
      </c>
      <c r="G8" s="17">
        <f>[1]EQOUN!DI12/[1]COU!FA12</f>
        <v>0</v>
      </c>
      <c r="H8" s="18" t="s">
        <v>382</v>
      </c>
      <c r="I8" s="18">
        <f t="shared" si="7"/>
        <v>-1</v>
      </c>
      <c r="J8" s="18" t="str">
        <f t="shared" si="8"/>
        <v>IMPORTABLE</v>
      </c>
      <c r="K8" s="18" t="str">
        <f t="shared" si="0"/>
        <v>Transable</v>
      </c>
      <c r="L8" s="19"/>
      <c r="M8" s="18" t="str">
        <f t="shared" si="1"/>
        <v>Transable</v>
      </c>
      <c r="N8" s="19">
        <f t="shared" si="2"/>
        <v>0</v>
      </c>
      <c r="O8" s="18" t="str">
        <f t="shared" si="3"/>
        <v>Transable</v>
      </c>
      <c r="P8" s="18" t="str">
        <f t="shared" si="9"/>
        <v>IMPORTABLE</v>
      </c>
      <c r="Q8" s="47">
        <f t="shared" si="10"/>
        <v>0</v>
      </c>
      <c r="R8" s="47">
        <f t="shared" si="4"/>
        <v>0</v>
      </c>
      <c r="S8" s="47">
        <f t="shared" si="5"/>
        <v>0</v>
      </c>
      <c r="T8" s="47">
        <f t="shared" si="6"/>
        <v>0</v>
      </c>
      <c r="U8" s="47">
        <f>IF(Q8=1,D8/[1]COU!FA12,0)</f>
        <v>0</v>
      </c>
      <c r="V8" s="15"/>
      <c r="W8" s="18">
        <v>0</v>
      </c>
      <c r="X8" s="18">
        <v>0</v>
      </c>
      <c r="Y8" s="18">
        <f>IF([1]EQOUN!DI12&gt;0,[1]COU!FD12/[1]EQOUN!DI12,0)</f>
        <v>0</v>
      </c>
      <c r="Z8" s="18">
        <f>IF([1]EQOUN!DI12&gt;0,[1]COU!$FG$10/[1]EQOUN!DI12,0)</f>
        <v>0</v>
      </c>
      <c r="AA8" s="18">
        <v>9.7416694256464409E-7</v>
      </c>
      <c r="AB8" s="18"/>
      <c r="AC8" s="48">
        <f>IF([1]COU!EY12&gt;0,[1]EQOUM!N12/[1]COU!EY12,0)</f>
        <v>0</v>
      </c>
      <c r="AD8" s="48">
        <f>IF([1]EQOUN!DJ12&gt;0,[1]EQOUN!DP12/[1]EQOUN!DJ12,0)</f>
        <v>0</v>
      </c>
      <c r="AE8" s="48">
        <f>IF([1]EQOUN!F12&gt;0,[1]EQOUN!N12/[1]EQOUN!F12,0)</f>
        <v>0</v>
      </c>
      <c r="AF8" s="18">
        <v>0</v>
      </c>
      <c r="AG8" s="15"/>
      <c r="AH8" s="81">
        <f t="shared" si="11"/>
        <v>1.077</v>
      </c>
      <c r="AI8" s="81">
        <f t="shared" si="12"/>
        <v>540</v>
      </c>
      <c r="AJ8" s="81">
        <f t="shared" si="13"/>
        <v>581.57999999999993</v>
      </c>
      <c r="AK8" s="82"/>
      <c r="AL8" s="81">
        <v>1</v>
      </c>
      <c r="AM8" s="81">
        <f t="shared" si="14"/>
        <v>1.0769989508232247</v>
      </c>
      <c r="AN8" s="82"/>
      <c r="AO8" s="81">
        <v>1</v>
      </c>
      <c r="AP8" s="81" t="str">
        <f t="shared" si="15"/>
        <v>-</v>
      </c>
      <c r="AQ8" s="81"/>
      <c r="AR8" s="81">
        <v>1</v>
      </c>
      <c r="AS8" s="81">
        <f t="shared" si="16"/>
        <v>1.0769989508232247</v>
      </c>
      <c r="AT8" s="82"/>
      <c r="AU8" s="81">
        <v>1</v>
      </c>
      <c r="AV8" s="81" t="str">
        <f t="shared" si="17"/>
        <v>-</v>
      </c>
      <c r="AW8" s="81"/>
      <c r="AX8" s="81">
        <v>1</v>
      </c>
      <c r="AY8" s="81" t="str">
        <f t="shared" si="18"/>
        <v>-</v>
      </c>
      <c r="AZ8" s="82"/>
      <c r="BA8" s="81">
        <v>1</v>
      </c>
      <c r="BB8" s="81">
        <f t="shared" si="19"/>
        <v>1.0769989508232247</v>
      </c>
      <c r="BC8" s="81">
        <f t="shared" si="20"/>
        <v>0.99999902583400635</v>
      </c>
      <c r="BD8" s="82"/>
      <c r="BE8" s="81">
        <v>1</v>
      </c>
      <c r="BF8" s="81" t="str">
        <f t="shared" si="21"/>
        <v>-</v>
      </c>
      <c r="BG8" s="81" t="str">
        <f t="shared" si="22"/>
        <v>-</v>
      </c>
      <c r="BH8" s="83"/>
      <c r="BI8" s="81">
        <v>1</v>
      </c>
      <c r="BJ8" s="81">
        <f t="shared" si="23"/>
        <v>1.0769989508232247</v>
      </c>
      <c r="BK8" s="81">
        <f t="shared" si="24"/>
        <v>0.99999902583400635</v>
      </c>
      <c r="BL8" s="82"/>
      <c r="BM8" s="81">
        <v>1</v>
      </c>
      <c r="BN8" s="81" t="str">
        <f t="shared" si="25"/>
        <v>-</v>
      </c>
      <c r="BO8" s="81" t="str">
        <f t="shared" si="26"/>
        <v>-</v>
      </c>
      <c r="BP8" s="83"/>
      <c r="BQ8" s="81">
        <v>1</v>
      </c>
      <c r="BR8" s="81" t="str">
        <f t="shared" si="27"/>
        <v>-</v>
      </c>
    </row>
    <row r="9" spans="1:70" x14ac:dyDescent="0.2">
      <c r="A9" s="14" t="s">
        <v>191</v>
      </c>
      <c r="B9" s="15" t="s">
        <v>8</v>
      </c>
      <c r="C9" s="15"/>
      <c r="D9" s="16">
        <v>65604.734824321044</v>
      </c>
      <c r="E9" s="46">
        <v>0.999307963505219</v>
      </c>
      <c r="F9" s="17">
        <f>[1]EQOUM!U13/[1]COU!FA13</f>
        <v>0.74984686394183631</v>
      </c>
      <c r="G9" s="17">
        <f>[1]EQOUN!DI13/[1]COU!FA13</f>
        <v>6.920364947810031E-4</v>
      </c>
      <c r="H9" s="18">
        <v>0.99999999999992795</v>
      </c>
      <c r="I9" s="18">
        <f t="shared" si="7"/>
        <v>-0.998615927010438</v>
      </c>
      <c r="J9" s="18" t="str">
        <f t="shared" si="8"/>
        <v>IMPORTABLE</v>
      </c>
      <c r="K9" s="18" t="str">
        <f t="shared" si="0"/>
        <v>Transable</v>
      </c>
      <c r="L9" s="19"/>
      <c r="M9" s="18" t="str">
        <f t="shared" si="1"/>
        <v>Transable</v>
      </c>
      <c r="N9" s="19">
        <f t="shared" si="2"/>
        <v>0</v>
      </c>
      <c r="O9" s="18" t="str">
        <f t="shared" si="3"/>
        <v>Transable</v>
      </c>
      <c r="P9" s="18" t="str">
        <f t="shared" si="9"/>
        <v>IMPORTABLE</v>
      </c>
      <c r="Q9" s="47">
        <f t="shared" si="10"/>
        <v>0</v>
      </c>
      <c r="R9" s="47">
        <f t="shared" si="4"/>
        <v>0</v>
      </c>
      <c r="S9" s="47">
        <f t="shared" si="5"/>
        <v>0</v>
      </c>
      <c r="T9" s="47">
        <f t="shared" si="6"/>
        <v>0</v>
      </c>
      <c r="U9" s="47">
        <f>IF(Q9=1,D9/[1]COU!FA13,0)</f>
        <v>0</v>
      </c>
      <c r="V9" s="15"/>
      <c r="W9" s="18">
        <v>0</v>
      </c>
      <c r="X9" s="18">
        <v>3.1972524814575795E-5</v>
      </c>
      <c r="Y9" s="18">
        <f>IF([1]EQOUN!DI13&gt;0,[1]COU!FD13/[1]EQOUN!DI13,0)</f>
        <v>0</v>
      </c>
      <c r="Z9" s="18">
        <f>IF([1]EQOUN!DI13&gt;0,[1]COU!$FG$10/[1]EQOUN!DI13,0)</f>
        <v>0</v>
      </c>
      <c r="AA9" s="18">
        <v>1.4809153682126478E-5</v>
      </c>
      <c r="AB9" s="18"/>
      <c r="AC9" s="48">
        <f>IF([1]COU!EY13&gt;0,[1]EQOUM!N13/[1]COU!EY13,0)</f>
        <v>3.1269564391534599E-3</v>
      </c>
      <c r="AD9" s="48">
        <f>IF([1]EQOUN!DJ13&gt;0,[1]EQOUN!DP13/[1]EQOUN!DJ13,0)</f>
        <v>3.0496214180237858E-4</v>
      </c>
      <c r="AE9" s="48">
        <f>IF([1]EQOUN!F13&gt;0,[1]EQOUN!N13/[1]EQOUN!F13,0)</f>
        <v>4.6935073723104661E-4</v>
      </c>
      <c r="AF9" s="18">
        <v>3.1251173338373963E-3</v>
      </c>
      <c r="AG9" s="15"/>
      <c r="AH9" s="81">
        <f t="shared" si="11"/>
        <v>1.077</v>
      </c>
      <c r="AI9" s="81">
        <f t="shared" si="12"/>
        <v>540</v>
      </c>
      <c r="AJ9" s="81">
        <f t="shared" si="13"/>
        <v>581.57999999999993</v>
      </c>
      <c r="AK9" s="82"/>
      <c r="AL9" s="81">
        <v>1</v>
      </c>
      <c r="AM9" s="81">
        <f t="shared" si="14"/>
        <v>1.0769496179792939</v>
      </c>
      <c r="AN9" s="82"/>
      <c r="AO9" s="81">
        <v>1</v>
      </c>
      <c r="AP9" s="81" t="str">
        <f t="shared" si="15"/>
        <v>-</v>
      </c>
      <c r="AQ9" s="81"/>
      <c r="AR9" s="81">
        <v>1</v>
      </c>
      <c r="AS9" s="81">
        <f t="shared" si="16"/>
        <v>1.0764457265287506</v>
      </c>
      <c r="AT9" s="82"/>
      <c r="AU9" s="81">
        <v>1</v>
      </c>
      <c r="AV9" s="81" t="str">
        <f t="shared" si="17"/>
        <v>-</v>
      </c>
      <c r="AW9" s="81"/>
      <c r="AX9" s="81">
        <v>1</v>
      </c>
      <c r="AY9" s="81" t="str">
        <f t="shared" si="18"/>
        <v>-</v>
      </c>
      <c r="AZ9" s="82"/>
      <c r="BA9" s="81">
        <v>1</v>
      </c>
      <c r="BB9" s="81">
        <f t="shared" si="19"/>
        <v>1.0767096041098696</v>
      </c>
      <c r="BC9" s="81">
        <f t="shared" si="20"/>
        <v>0.99973036593302678</v>
      </c>
      <c r="BD9" s="82"/>
      <c r="BE9" s="81">
        <v>1</v>
      </c>
      <c r="BF9" s="81" t="str">
        <f t="shared" si="21"/>
        <v>-</v>
      </c>
      <c r="BG9" s="81" t="str">
        <f t="shared" si="22"/>
        <v>-</v>
      </c>
      <c r="BH9" s="83"/>
      <c r="BI9" s="81">
        <v>1</v>
      </c>
      <c r="BJ9" s="81">
        <f t="shared" si="23"/>
        <v>1.0762417383247782</v>
      </c>
      <c r="BK9" s="81">
        <f t="shared" si="24"/>
        <v>0.99929595016228268</v>
      </c>
      <c r="BL9" s="82"/>
      <c r="BM9" s="81">
        <v>1</v>
      </c>
      <c r="BN9" s="81" t="str">
        <f t="shared" si="25"/>
        <v>-</v>
      </c>
      <c r="BO9" s="81" t="str">
        <f t="shared" si="26"/>
        <v>-</v>
      </c>
      <c r="BP9" s="83"/>
      <c r="BQ9" s="81">
        <v>1</v>
      </c>
      <c r="BR9" s="81" t="str">
        <f t="shared" si="27"/>
        <v>-</v>
      </c>
    </row>
    <row r="10" spans="1:70" x14ac:dyDescent="0.2">
      <c r="A10" s="14" t="s">
        <v>192</v>
      </c>
      <c r="B10" s="15" t="s">
        <v>9</v>
      </c>
      <c r="C10" s="15"/>
      <c r="D10" s="16">
        <v>-4989.5126919749291</v>
      </c>
      <c r="E10" s="46">
        <v>0.14090653414379062</v>
      </c>
      <c r="F10" s="17">
        <f>[1]EQOUM!U14/[1]COU!FA14</f>
        <v>9.6792648651954014E-2</v>
      </c>
      <c r="G10" s="17">
        <f>[1]EQOUN!DI14/[1]COU!FA14</f>
        <v>0.27156392171769639</v>
      </c>
      <c r="H10" s="18">
        <v>0.31610521149412324</v>
      </c>
      <c r="I10" s="18">
        <f t="shared" si="7"/>
        <v>0.13065738757390577</v>
      </c>
      <c r="J10" s="18" t="str">
        <f t="shared" si="8"/>
        <v>EXPORTABLE</v>
      </c>
      <c r="K10" s="18" t="str">
        <f t="shared" si="0"/>
        <v>Transable</v>
      </c>
      <c r="L10" s="19"/>
      <c r="M10" s="18" t="str">
        <f t="shared" si="1"/>
        <v>Transable</v>
      </c>
      <c r="N10" s="19">
        <f t="shared" si="2"/>
        <v>0</v>
      </c>
      <c r="O10" s="18" t="str">
        <f t="shared" si="3"/>
        <v>Transable</v>
      </c>
      <c r="P10" s="18" t="str">
        <f t="shared" si="9"/>
        <v>EXPORTABLE</v>
      </c>
      <c r="Q10" s="47">
        <f t="shared" si="10"/>
        <v>0</v>
      </c>
      <c r="R10" s="47">
        <f t="shared" si="4"/>
        <v>0</v>
      </c>
      <c r="S10" s="47">
        <f t="shared" si="5"/>
        <v>0</v>
      </c>
      <c r="T10" s="47">
        <f t="shared" si="6"/>
        <v>0</v>
      </c>
      <c r="U10" s="47">
        <f>IF(Q10=1,D10/[1]COU!FA14,0)</f>
        <v>0</v>
      </c>
      <c r="V10" s="15"/>
      <c r="W10" s="18">
        <v>0</v>
      </c>
      <c r="X10" s="18">
        <v>0</v>
      </c>
      <c r="Y10" s="18">
        <f>IF([1]EQOUN!DI14&gt;0,[1]COU!FD14/[1]EQOUN!DI14,0)</f>
        <v>0</v>
      </c>
      <c r="Z10" s="18">
        <f>IF([1]EQOUN!DI14&gt;0,[1]COU!$FG$10/[1]EQOUN!DI14,0)</f>
        <v>0</v>
      </c>
      <c r="AA10" s="18">
        <v>4.7310028993872303E-3</v>
      </c>
      <c r="AB10" s="18"/>
      <c r="AC10" s="48">
        <f>IF([1]COU!EY14&gt;0,[1]EQOUM!N14/[1]COU!EY14,0)</f>
        <v>0.18001834745463463</v>
      </c>
      <c r="AD10" s="48">
        <f>IF([1]EQOUN!DJ14&gt;0,[1]EQOUN!DP14/[1]EQOUN!DJ14,0)</f>
        <v>2.1945935356162362E-3</v>
      </c>
      <c r="AE10" s="48">
        <f>IF([1]EQOUN!F14&gt;0,[1]EQOUN!N14/[1]EQOUN!F14,0)</f>
        <v>0.6559150555648644</v>
      </c>
      <c r="AF10" s="18">
        <v>0.58887369009972224</v>
      </c>
      <c r="AG10" s="15"/>
      <c r="AH10" s="81">
        <f t="shared" si="11"/>
        <v>1.077</v>
      </c>
      <c r="AI10" s="81">
        <f t="shared" si="12"/>
        <v>540</v>
      </c>
      <c r="AJ10" s="81">
        <f t="shared" si="13"/>
        <v>581.57999999999993</v>
      </c>
      <c r="AK10" s="82"/>
      <c r="AL10" s="81">
        <v>1</v>
      </c>
      <c r="AM10" s="81" t="str">
        <f t="shared" si="14"/>
        <v>-</v>
      </c>
      <c r="AN10" s="82"/>
      <c r="AO10" s="81">
        <v>1</v>
      </c>
      <c r="AP10" s="81">
        <f t="shared" si="15"/>
        <v>1.077</v>
      </c>
      <c r="AQ10" s="81"/>
      <c r="AR10" s="81">
        <v>1</v>
      </c>
      <c r="AS10" s="81" t="str">
        <f t="shared" si="16"/>
        <v>-</v>
      </c>
      <c r="AT10" s="82"/>
      <c r="AU10" s="81">
        <v>1</v>
      </c>
      <c r="AV10" s="81">
        <f t="shared" si="17"/>
        <v>1.7849742305130256</v>
      </c>
      <c r="AW10" s="81"/>
      <c r="AX10" s="81">
        <v>1</v>
      </c>
      <c r="AY10" s="81" t="str">
        <f t="shared" si="18"/>
        <v>-</v>
      </c>
      <c r="AZ10" s="82"/>
      <c r="BA10" s="81">
        <v>1</v>
      </c>
      <c r="BB10" s="81" t="str">
        <f t="shared" si="19"/>
        <v>-</v>
      </c>
      <c r="BC10" s="81" t="str">
        <f t="shared" si="20"/>
        <v>-</v>
      </c>
      <c r="BD10" s="82"/>
      <c r="BE10" s="81">
        <v>1</v>
      </c>
      <c r="BF10" s="81">
        <f t="shared" si="21"/>
        <v>1.0771693553684392</v>
      </c>
      <c r="BG10" s="81">
        <f t="shared" si="22"/>
        <v>1.0001572473244562</v>
      </c>
      <c r="BH10" s="83"/>
      <c r="BI10" s="81">
        <v>1</v>
      </c>
      <c r="BJ10" s="81" t="str">
        <f t="shared" si="23"/>
        <v>-</v>
      </c>
      <c r="BK10" s="81" t="str">
        <f t="shared" si="24"/>
        <v>-</v>
      </c>
      <c r="BL10" s="82"/>
      <c r="BM10" s="81">
        <v>1</v>
      </c>
      <c r="BN10" s="81">
        <f t="shared" si="25"/>
        <v>1.7345270438670704</v>
      </c>
      <c r="BO10" s="81">
        <f t="shared" si="26"/>
        <v>1.6105172180752745</v>
      </c>
      <c r="BP10" s="83"/>
      <c r="BQ10" s="81">
        <v>1</v>
      </c>
      <c r="BR10" s="81" t="str">
        <f t="shared" si="27"/>
        <v>-</v>
      </c>
    </row>
    <row r="11" spans="1:70" x14ac:dyDescent="0.2">
      <c r="A11" s="14" t="s">
        <v>193</v>
      </c>
      <c r="B11" s="15" t="s">
        <v>10</v>
      </c>
      <c r="C11" s="15"/>
      <c r="D11" s="16">
        <v>10496.509928731281</v>
      </c>
      <c r="E11" s="46">
        <v>9.9930418500116663E-2</v>
      </c>
      <c r="F11" s="17">
        <f>[1]EQOUM!U15/[1]COU!FA15</f>
        <v>0.1001328236552527</v>
      </c>
      <c r="G11" s="17">
        <f>[1]EQOUN!DI15/[1]COU!FA15</f>
        <v>4.488531083025717E-4</v>
      </c>
      <c r="H11" s="18">
        <v>4.9868712100524406E-4</v>
      </c>
      <c r="I11" s="18">
        <f t="shared" si="7"/>
        <v>-9.9481565391814089E-2</v>
      </c>
      <c r="J11" s="18" t="str">
        <f t="shared" si="8"/>
        <v>IMPORTABLE</v>
      </c>
      <c r="K11" s="18" t="str">
        <f t="shared" si="0"/>
        <v>No transable</v>
      </c>
      <c r="L11" s="19">
        <v>1</v>
      </c>
      <c r="M11" s="18" t="str">
        <f t="shared" si="1"/>
        <v>Transable</v>
      </c>
      <c r="N11" s="19">
        <f t="shared" si="2"/>
        <v>0</v>
      </c>
      <c r="O11" s="18" t="str">
        <f t="shared" si="3"/>
        <v>Transable</v>
      </c>
      <c r="P11" s="18" t="str">
        <f t="shared" si="9"/>
        <v>IMPORTABLE</v>
      </c>
      <c r="Q11" s="47">
        <f t="shared" si="10"/>
        <v>0</v>
      </c>
      <c r="R11" s="47">
        <f t="shared" si="4"/>
        <v>0</v>
      </c>
      <c r="S11" s="47">
        <f t="shared" si="5"/>
        <v>0</v>
      </c>
      <c r="T11" s="47">
        <f t="shared" si="6"/>
        <v>0</v>
      </c>
      <c r="U11" s="47">
        <f>IF(Q11=1,D11/[1]COU!FA15,0)</f>
        <v>0</v>
      </c>
      <c r="V11" s="15"/>
      <c r="W11" s="18">
        <v>0</v>
      </c>
      <c r="X11" s="18">
        <v>0</v>
      </c>
      <c r="Y11" s="18">
        <f>IF([1]EQOUN!DI15&gt;0,[1]COU!FD15/[1]EQOUN!DI15,0)</f>
        <v>0</v>
      </c>
      <c r="Z11" s="18">
        <f>IF([1]EQOUN!DI15&gt;0,[1]COU!$FG$10/[1]EQOUN!DI15,0)</f>
        <v>0</v>
      </c>
      <c r="AA11" s="18">
        <v>2.9612892378136729E-2</v>
      </c>
      <c r="AB11" s="18"/>
      <c r="AC11" s="48">
        <f>IF([1]COU!EY15&gt;0,[1]EQOUM!N15/[1]COU!EY15,0)</f>
        <v>6.1494475516697851E-3</v>
      </c>
      <c r="AD11" s="48">
        <f>IF([1]EQOUN!DJ15&gt;0,[1]EQOUN!DP15/[1]EQOUN!DJ15,0)</f>
        <v>6.17491280968802E-3</v>
      </c>
      <c r="AE11" s="48">
        <f>IF([1]EQOUN!F15&gt;0,[1]EQOUN!N15/[1]EQOUN!F15,0)</f>
        <v>6.1494601729308058E-3</v>
      </c>
      <c r="AF11" s="18">
        <v>6.1494589116829106E-3</v>
      </c>
      <c r="AG11" s="15"/>
      <c r="AH11" s="81">
        <f t="shared" si="11"/>
        <v>1.077</v>
      </c>
      <c r="AI11" s="81">
        <f t="shared" si="12"/>
        <v>540</v>
      </c>
      <c r="AJ11" s="81">
        <f t="shared" si="13"/>
        <v>581.57999999999993</v>
      </c>
      <c r="AK11" s="82"/>
      <c r="AL11" s="81">
        <v>1</v>
      </c>
      <c r="AM11" s="81">
        <f t="shared" si="14"/>
        <v>1.0460241979997078</v>
      </c>
      <c r="AN11" s="82"/>
      <c r="AO11" s="81">
        <v>1</v>
      </c>
      <c r="AP11" s="81" t="str">
        <f t="shared" si="15"/>
        <v>-</v>
      </c>
      <c r="AQ11" s="81"/>
      <c r="AR11" s="81">
        <v>1</v>
      </c>
      <c r="AS11" s="81">
        <f t="shared" si="16"/>
        <v>1.0396310283158468</v>
      </c>
      <c r="AT11" s="82"/>
      <c r="AU11" s="81">
        <v>1</v>
      </c>
      <c r="AV11" s="81" t="str">
        <f t="shared" si="17"/>
        <v>-</v>
      </c>
      <c r="AW11" s="81"/>
      <c r="AX11" s="81">
        <v>1</v>
      </c>
      <c r="AY11" s="81" t="str">
        <f t="shared" si="18"/>
        <v>-</v>
      </c>
      <c r="AZ11" s="82"/>
      <c r="BA11" s="81">
        <v>1</v>
      </c>
      <c r="BB11" s="81">
        <f t="shared" si="19"/>
        <v>1.0455671199539278</v>
      </c>
      <c r="BC11" s="81">
        <f t="shared" si="20"/>
        <v>0.97081441035647897</v>
      </c>
      <c r="BD11" s="82"/>
      <c r="BE11" s="81">
        <v>1</v>
      </c>
      <c r="BF11" s="81" t="str">
        <f t="shared" si="21"/>
        <v>-</v>
      </c>
      <c r="BG11" s="81" t="str">
        <f t="shared" si="22"/>
        <v>-</v>
      </c>
      <c r="BH11" s="83"/>
      <c r="BI11" s="81">
        <v>1</v>
      </c>
      <c r="BJ11" s="81">
        <f t="shared" si="23"/>
        <v>1.0396310292539639</v>
      </c>
      <c r="BK11" s="81">
        <f t="shared" si="24"/>
        <v>0.96530271982726445</v>
      </c>
      <c r="BL11" s="82"/>
      <c r="BM11" s="81">
        <v>1</v>
      </c>
      <c r="BN11" s="81" t="str">
        <f t="shared" si="25"/>
        <v>-</v>
      </c>
      <c r="BO11" s="81" t="str">
        <f t="shared" si="26"/>
        <v>-</v>
      </c>
      <c r="BP11" s="83"/>
      <c r="BQ11" s="81">
        <v>1</v>
      </c>
      <c r="BR11" s="81" t="str">
        <f t="shared" si="27"/>
        <v>-</v>
      </c>
    </row>
    <row r="12" spans="1:70" x14ac:dyDescent="0.2">
      <c r="A12" s="14" t="s">
        <v>194</v>
      </c>
      <c r="B12" s="15" t="s">
        <v>11</v>
      </c>
      <c r="C12" s="15"/>
      <c r="D12" s="16">
        <v>-10644.570224463352</v>
      </c>
      <c r="E12" s="46">
        <v>8.3121307204477753E-3</v>
      </c>
      <c r="F12" s="17">
        <f>[1]EQOUM!U16/[1]COU!FA16</f>
        <v>1.4021393797509388E-3</v>
      </c>
      <c r="G12" s="17">
        <f>[1]EQOUN!DI16/[1]COU!FA16</f>
        <v>0.77615435590286763</v>
      </c>
      <c r="H12" s="18">
        <v>0.78265992753015445</v>
      </c>
      <c r="I12" s="18">
        <f t="shared" si="7"/>
        <v>0.76784222518241985</v>
      </c>
      <c r="J12" s="18" t="str">
        <f t="shared" si="8"/>
        <v>EXPORTABLE</v>
      </c>
      <c r="K12" s="18" t="str">
        <f t="shared" si="0"/>
        <v>Transable</v>
      </c>
      <c r="L12" s="19"/>
      <c r="M12" s="18" t="str">
        <f t="shared" si="1"/>
        <v>Transable</v>
      </c>
      <c r="N12" s="19">
        <f t="shared" si="2"/>
        <v>0</v>
      </c>
      <c r="O12" s="18" t="str">
        <f t="shared" si="3"/>
        <v>Transable</v>
      </c>
      <c r="P12" s="18" t="str">
        <f t="shared" si="9"/>
        <v>EXPORTABLE</v>
      </c>
      <c r="Q12" s="47">
        <f t="shared" si="10"/>
        <v>0</v>
      </c>
      <c r="R12" s="47">
        <f t="shared" si="4"/>
        <v>0</v>
      </c>
      <c r="S12" s="47">
        <f t="shared" si="5"/>
        <v>0</v>
      </c>
      <c r="T12" s="47">
        <f t="shared" si="6"/>
        <v>0</v>
      </c>
      <c r="U12" s="47">
        <f>IF(Q12=1,D12/[1]COU!FA16,0)</f>
        <v>0</v>
      </c>
      <c r="V12" s="15"/>
      <c r="W12" s="18">
        <v>0</v>
      </c>
      <c r="X12" s="18">
        <v>0</v>
      </c>
      <c r="Y12" s="18">
        <f>IF([1]EQOUN!DI16&gt;0,[1]COU!FD16/[1]EQOUN!DI16,0)</f>
        <v>0</v>
      </c>
      <c r="Z12" s="18">
        <f>IF([1]EQOUN!DI16&gt;0,[1]COU!$FG$10/[1]EQOUN!DI16,0)</f>
        <v>0</v>
      </c>
      <c r="AA12" s="18">
        <v>1.9581708729538546E-3</v>
      </c>
      <c r="AB12" s="18"/>
      <c r="AC12" s="48">
        <f>IF([1]COU!EY16&gt;0,[1]EQOUM!N16/[1]COU!EY16,0)</f>
        <v>0.25883591263144995</v>
      </c>
      <c r="AD12" s="48">
        <f>IF([1]EQOUN!DJ16&gt;0,[1]EQOUN!DP16/[1]EQOUN!DJ16,0)</f>
        <v>5.4539616257764829E-2</v>
      </c>
      <c r="AE12" s="48">
        <f>IF([1]EQOUN!F16&gt;0,[1]EQOUN!N16/[1]EQOUN!F16,0)</f>
        <v>0.16201650222447425</v>
      </c>
      <c r="AF12" s="18">
        <v>0.1628385250681012</v>
      </c>
      <c r="AG12" s="15"/>
      <c r="AH12" s="81">
        <f t="shared" si="11"/>
        <v>1.077</v>
      </c>
      <c r="AI12" s="81">
        <f t="shared" si="12"/>
        <v>540</v>
      </c>
      <c r="AJ12" s="81">
        <f t="shared" si="13"/>
        <v>581.57999999999993</v>
      </c>
      <c r="AK12" s="82"/>
      <c r="AL12" s="81">
        <v>1</v>
      </c>
      <c r="AM12" s="81" t="str">
        <f t="shared" si="14"/>
        <v>-</v>
      </c>
      <c r="AN12" s="82"/>
      <c r="AO12" s="81">
        <v>1</v>
      </c>
      <c r="AP12" s="81">
        <f t="shared" si="15"/>
        <v>1.077</v>
      </c>
      <c r="AQ12" s="81"/>
      <c r="AR12" s="81">
        <v>1</v>
      </c>
      <c r="AS12" s="81" t="str">
        <f t="shared" si="16"/>
        <v>-</v>
      </c>
      <c r="AT12" s="82"/>
      <c r="AU12" s="81">
        <v>1</v>
      </c>
      <c r="AV12" s="81">
        <f t="shared" si="17"/>
        <v>1.2615574662844162</v>
      </c>
      <c r="AW12" s="81"/>
      <c r="AX12" s="81">
        <v>1</v>
      </c>
      <c r="AY12" s="81" t="str">
        <f t="shared" si="18"/>
        <v>-</v>
      </c>
      <c r="AZ12" s="82"/>
      <c r="BA12" s="81">
        <v>1</v>
      </c>
      <c r="BB12" s="81" t="str">
        <f t="shared" si="19"/>
        <v>-</v>
      </c>
      <c r="BC12" s="81" t="str">
        <f t="shared" si="20"/>
        <v>-</v>
      </c>
      <c r="BD12" s="82"/>
      <c r="BE12" s="81">
        <v>1</v>
      </c>
      <c r="BF12" s="81">
        <f t="shared" si="21"/>
        <v>1.0814418047800434</v>
      </c>
      <c r="BG12" s="81">
        <f t="shared" si="22"/>
        <v>1.0041242384215816</v>
      </c>
      <c r="BH12" s="83"/>
      <c r="BI12" s="81">
        <v>1</v>
      </c>
      <c r="BJ12" s="81" t="str">
        <f t="shared" si="23"/>
        <v>-</v>
      </c>
      <c r="BK12" s="81" t="str">
        <f t="shared" si="24"/>
        <v>-</v>
      </c>
      <c r="BL12" s="82"/>
      <c r="BM12" s="81">
        <v>1</v>
      </c>
      <c r="BN12" s="81">
        <f t="shared" si="25"/>
        <v>1.2528043547191485</v>
      </c>
      <c r="BO12" s="81">
        <f t="shared" si="26"/>
        <v>1.1632352411505558</v>
      </c>
      <c r="BP12" s="83"/>
      <c r="BQ12" s="81">
        <v>1</v>
      </c>
      <c r="BR12" s="81" t="str">
        <f t="shared" si="27"/>
        <v>-</v>
      </c>
    </row>
    <row r="13" spans="1:70" x14ac:dyDescent="0.2">
      <c r="A13" s="14" t="s">
        <v>195</v>
      </c>
      <c r="B13" s="15" t="s">
        <v>12</v>
      </c>
      <c r="C13" s="15"/>
      <c r="D13" s="16">
        <v>-33849.769425106038</v>
      </c>
      <c r="E13" s="46">
        <v>2.561541511722758E-3</v>
      </c>
      <c r="F13" s="17">
        <f>[1]EQOUM!U17/[1]COU!FA17</f>
        <v>1.4281908985309242E-4</v>
      </c>
      <c r="G13" s="17">
        <f>[1]EQOUN!DI17/[1]COU!FA17</f>
        <v>0.8534988118079937</v>
      </c>
      <c r="H13" s="18">
        <v>0.85569069905481765</v>
      </c>
      <c r="I13" s="18">
        <f t="shared" si="7"/>
        <v>0.85093727029627098</v>
      </c>
      <c r="J13" s="18" t="str">
        <f t="shared" si="8"/>
        <v>EXPORTABLE</v>
      </c>
      <c r="K13" s="18" t="str">
        <f t="shared" si="0"/>
        <v>Transable</v>
      </c>
      <c r="L13" s="19"/>
      <c r="M13" s="18" t="str">
        <f t="shared" si="1"/>
        <v>Transable</v>
      </c>
      <c r="N13" s="19">
        <f t="shared" si="2"/>
        <v>0</v>
      </c>
      <c r="O13" s="18" t="str">
        <f t="shared" si="3"/>
        <v>Transable</v>
      </c>
      <c r="P13" s="18" t="str">
        <f>IF(O13="Transable",J13,O13)</f>
        <v>EXPORTABLE</v>
      </c>
      <c r="Q13" s="47">
        <f t="shared" si="10"/>
        <v>0</v>
      </c>
      <c r="R13" s="47">
        <f t="shared" si="4"/>
        <v>0</v>
      </c>
      <c r="S13" s="47">
        <f t="shared" si="5"/>
        <v>0</v>
      </c>
      <c r="T13" s="47">
        <f t="shared" si="6"/>
        <v>0</v>
      </c>
      <c r="U13" s="47">
        <f>IF(Q13=1,D13/[1]COU!FA17,0)</f>
        <v>0</v>
      </c>
      <c r="V13" s="15"/>
      <c r="W13" s="18">
        <v>0</v>
      </c>
      <c r="X13" s="18">
        <v>0</v>
      </c>
      <c r="Y13" s="18">
        <f>IF([1]EQOUN!DI17&gt;0,[1]COU!FD17/[1]EQOUN!DI17,0)</f>
        <v>0</v>
      </c>
      <c r="Z13" s="18">
        <f>IF([1]EQOUN!DI17&gt;0,[1]COU!$FG$10/[1]EQOUN!DI17,0)</f>
        <v>0</v>
      </c>
      <c r="AA13" s="18">
        <v>1.1421725275173435E-3</v>
      </c>
      <c r="AB13" s="18"/>
      <c r="AC13" s="48">
        <f>IF([1]COU!EY17&gt;0,[1]EQOUM!N17/[1]COU!EY17,0)</f>
        <v>8.4331082934613097E-2</v>
      </c>
      <c r="AD13" s="48">
        <f>IF([1]EQOUN!DJ17&gt;0,[1]EQOUN!DP17/[1]EQOUN!DJ17,0)</f>
        <v>1.3593412828920909E-2</v>
      </c>
      <c r="AE13" s="48">
        <f>IF([1]EQOUN!F17&gt;0,[1]EQOUN!N17/[1]EQOUN!F17,0)</f>
        <v>2.4613285229799772E-2</v>
      </c>
      <c r="AF13" s="18">
        <v>2.4766253627288334E-2</v>
      </c>
      <c r="AG13" s="15"/>
      <c r="AH13" s="81">
        <f t="shared" si="11"/>
        <v>1.077</v>
      </c>
      <c r="AI13" s="81">
        <f t="shared" si="12"/>
        <v>540</v>
      </c>
      <c r="AJ13" s="81">
        <f t="shared" si="13"/>
        <v>581.57999999999993</v>
      </c>
      <c r="AK13" s="82"/>
      <c r="AL13" s="81">
        <v>1</v>
      </c>
      <c r="AM13" s="81" t="str">
        <f t="shared" si="14"/>
        <v>-</v>
      </c>
      <c r="AN13" s="82"/>
      <c r="AO13" s="81">
        <v>1</v>
      </c>
      <c r="AP13" s="81">
        <f t="shared" si="15"/>
        <v>1.077</v>
      </c>
      <c r="AQ13" s="81"/>
      <c r="AR13" s="81">
        <v>1</v>
      </c>
      <c r="AS13" s="81" t="str">
        <f t="shared" si="16"/>
        <v>-</v>
      </c>
      <c r="AT13" s="82"/>
      <c r="AU13" s="81">
        <v>1</v>
      </c>
      <c r="AV13" s="81">
        <f t="shared" si="17"/>
        <v>1.1038738150548224</v>
      </c>
      <c r="AW13" s="81"/>
      <c r="AX13" s="81">
        <v>1</v>
      </c>
      <c r="AY13" s="81" t="str">
        <f t="shared" si="18"/>
        <v>-</v>
      </c>
      <c r="AZ13" s="82"/>
      <c r="BA13" s="81">
        <v>1</v>
      </c>
      <c r="BB13" s="81" t="str">
        <f t="shared" si="19"/>
        <v>-</v>
      </c>
      <c r="BC13" s="81" t="str">
        <f t="shared" si="20"/>
        <v>-</v>
      </c>
      <c r="BD13" s="82"/>
      <c r="BE13" s="81">
        <v>1</v>
      </c>
      <c r="BF13" s="81">
        <f t="shared" si="21"/>
        <v>1.0780611169891197</v>
      </c>
      <c r="BG13" s="81">
        <f t="shared" si="22"/>
        <v>1.0009852525432867</v>
      </c>
      <c r="BH13" s="83"/>
      <c r="BI13" s="81">
        <v>1</v>
      </c>
      <c r="BJ13" s="81" t="str">
        <f t="shared" si="23"/>
        <v>-</v>
      </c>
      <c r="BK13" s="81" t="str">
        <f t="shared" si="24"/>
        <v>-</v>
      </c>
      <c r="BL13" s="82"/>
      <c r="BM13" s="81">
        <v>1</v>
      </c>
      <c r="BN13" s="81">
        <f t="shared" si="25"/>
        <v>1.1030135915061323</v>
      </c>
      <c r="BO13" s="81">
        <f t="shared" si="26"/>
        <v>1.0241537525590829</v>
      </c>
      <c r="BP13" s="83"/>
      <c r="BQ13" s="81">
        <v>1</v>
      </c>
      <c r="BR13" s="81" t="str">
        <f t="shared" si="27"/>
        <v>-</v>
      </c>
    </row>
    <row r="14" spans="1:70" x14ac:dyDescent="0.2">
      <c r="A14" s="14" t="s">
        <v>196</v>
      </c>
      <c r="B14" s="15" t="s">
        <v>13</v>
      </c>
      <c r="C14" s="15"/>
      <c r="D14" s="16">
        <v>1104.8323487363762</v>
      </c>
      <c r="E14" s="46">
        <v>0.14379623247170273</v>
      </c>
      <c r="F14" s="17">
        <f>[1]EQOUM!U18/[1]COU!FA18</f>
        <v>4.2354351433169048E-2</v>
      </c>
      <c r="G14" s="17">
        <f>[1]EQOUN!DI18/[1]COU!FA18</f>
        <v>2.7020338180982215E-3</v>
      </c>
      <c r="H14" s="18">
        <v>3.1558303298506803E-3</v>
      </c>
      <c r="I14" s="18">
        <f t="shared" si="7"/>
        <v>-0.14109419865360451</v>
      </c>
      <c r="J14" s="18" t="str">
        <f t="shared" si="8"/>
        <v>IMPORTABLE</v>
      </c>
      <c r="K14" s="18" t="str">
        <f t="shared" si="0"/>
        <v>No transable</v>
      </c>
      <c r="L14" s="19">
        <v>1</v>
      </c>
      <c r="M14" s="18" t="str">
        <f t="shared" si="1"/>
        <v>Transable</v>
      </c>
      <c r="N14" s="19">
        <f t="shared" si="2"/>
        <v>0</v>
      </c>
      <c r="O14" s="18" t="str">
        <f t="shared" si="3"/>
        <v>Transable</v>
      </c>
      <c r="P14" s="18" t="str">
        <f t="shared" si="9"/>
        <v>IMPORTABLE</v>
      </c>
      <c r="Q14" s="47">
        <f t="shared" si="10"/>
        <v>0</v>
      </c>
      <c r="R14" s="47">
        <f t="shared" si="4"/>
        <v>0</v>
      </c>
      <c r="S14" s="47">
        <f t="shared" si="5"/>
        <v>0</v>
      </c>
      <c r="T14" s="47">
        <f t="shared" si="6"/>
        <v>0</v>
      </c>
      <c r="U14" s="47">
        <f>IF(Q14=1,D14/[1]COU!FA18,0)</f>
        <v>0</v>
      </c>
      <c r="V14" s="15"/>
      <c r="W14" s="18">
        <v>0</v>
      </c>
      <c r="X14" s="18">
        <v>0</v>
      </c>
      <c r="Y14" s="18">
        <f>IF([1]EQOUN!DI18&gt;0,[1]COU!FD18/[1]EQOUN!DI18,0)</f>
        <v>0</v>
      </c>
      <c r="Z14" s="18">
        <f>IF([1]EQOUN!DI18&gt;0,[1]COU!$FG$10/[1]EQOUN!DI18,0)</f>
        <v>0</v>
      </c>
      <c r="AA14" s="18">
        <v>0.12484665328605467</v>
      </c>
      <c r="AB14" s="18"/>
      <c r="AC14" s="48">
        <f>IF([1]COU!EY18&gt;0,[1]EQOUM!N18/[1]COU!EY18,0)</f>
        <v>0.3106627354053571</v>
      </c>
      <c r="AD14" s="48">
        <f>IF([1]EQOUN!DJ18&gt;0,[1]EQOUN!DP18/[1]EQOUN!DJ18,0)</f>
        <v>2.3414867304655026E-2</v>
      </c>
      <c r="AE14" s="48">
        <f>IF([1]EQOUN!F18&gt;0,[1]EQOUN!N18/[1]EQOUN!F18,0)</f>
        <v>1.0215093974056071</v>
      </c>
      <c r="AF14" s="18">
        <v>0.9192699763688128</v>
      </c>
      <c r="AG14" s="15"/>
      <c r="AH14" s="81">
        <f t="shared" si="11"/>
        <v>1.077</v>
      </c>
      <c r="AI14" s="81">
        <f t="shared" si="12"/>
        <v>540</v>
      </c>
      <c r="AJ14" s="81">
        <f t="shared" si="13"/>
        <v>581.57999999999993</v>
      </c>
      <c r="AK14" s="82"/>
      <c r="AL14" s="81">
        <v>1</v>
      </c>
      <c r="AM14" s="81">
        <f t="shared" si="14"/>
        <v>0.95746384349699709</v>
      </c>
      <c r="AN14" s="82"/>
      <c r="AO14" s="81">
        <v>1</v>
      </c>
      <c r="AP14" s="81" t="str">
        <f t="shared" si="15"/>
        <v>-</v>
      </c>
      <c r="AQ14" s="81"/>
      <c r="AR14" s="81">
        <v>1</v>
      </c>
      <c r="AS14" s="81">
        <f t="shared" si="16"/>
        <v>0.21123196599894367</v>
      </c>
      <c r="AT14" s="82"/>
      <c r="AU14" s="81">
        <v>1</v>
      </c>
      <c r="AV14" s="81" t="str">
        <f t="shared" si="17"/>
        <v>-</v>
      </c>
      <c r="AW14" s="81"/>
      <c r="AX14" s="81">
        <v>1</v>
      </c>
      <c r="AY14" s="81" t="str">
        <f t="shared" si="18"/>
        <v>-</v>
      </c>
      <c r="AZ14" s="82"/>
      <c r="BA14" s="81">
        <v>1</v>
      </c>
      <c r="BB14" s="81">
        <f t="shared" si="19"/>
        <v>0.94123843592648337</v>
      </c>
      <c r="BC14" s="81">
        <f t="shared" si="20"/>
        <v>0.87394469445355938</v>
      </c>
      <c r="BD14" s="82"/>
      <c r="BE14" s="81">
        <v>1</v>
      </c>
      <c r="BF14" s="81" t="str">
        <f t="shared" si="21"/>
        <v>-</v>
      </c>
      <c r="BG14" s="81" t="str">
        <f t="shared" si="22"/>
        <v>-</v>
      </c>
      <c r="BH14" s="83"/>
      <c r="BI14" s="81">
        <v>1</v>
      </c>
      <c r="BJ14" s="81">
        <f t="shared" si="23"/>
        <v>0.24835832682894077</v>
      </c>
      <c r="BK14" s="81">
        <f t="shared" si="24"/>
        <v>0.23060197477153274</v>
      </c>
      <c r="BL14" s="82"/>
      <c r="BM14" s="81">
        <v>1</v>
      </c>
      <c r="BN14" s="81" t="str">
        <f t="shared" si="25"/>
        <v>-</v>
      </c>
      <c r="BO14" s="81" t="str">
        <f t="shared" si="26"/>
        <v>-</v>
      </c>
      <c r="BP14" s="83"/>
      <c r="BQ14" s="81">
        <v>1</v>
      </c>
      <c r="BR14" s="81" t="str">
        <f>IF(P14="No transable",1/((1+W14+X14+Z14)*(1+AE14)),"-")</f>
        <v>-</v>
      </c>
    </row>
    <row r="15" spans="1:70" x14ac:dyDescent="0.2">
      <c r="A15" s="14" t="s">
        <v>197</v>
      </c>
      <c r="B15" s="15" t="s">
        <v>14</v>
      </c>
      <c r="C15" s="15"/>
      <c r="D15" s="16">
        <v>-6863.527073294129</v>
      </c>
      <c r="E15" s="46">
        <v>0</v>
      </c>
      <c r="F15" s="17">
        <f>[1]EQOUM!U19/[1]COU!FA19</f>
        <v>0</v>
      </c>
      <c r="G15" s="17">
        <f>[1]EQOUN!DI19/[1]COU!FA19</f>
        <v>0.57638108560096601</v>
      </c>
      <c r="H15" s="18">
        <v>0.57638108560096601</v>
      </c>
      <c r="I15" s="18">
        <f t="shared" si="7"/>
        <v>0.57638108560096601</v>
      </c>
      <c r="J15" s="18" t="str">
        <f t="shared" si="8"/>
        <v>EXPORTABLE</v>
      </c>
      <c r="K15" s="18" t="str">
        <f t="shared" si="0"/>
        <v>Transable</v>
      </c>
      <c r="L15" s="19"/>
      <c r="M15" s="18" t="str">
        <f t="shared" si="1"/>
        <v>Transable</v>
      </c>
      <c r="N15" s="19">
        <f t="shared" si="2"/>
        <v>0</v>
      </c>
      <c r="O15" s="18" t="str">
        <f t="shared" si="3"/>
        <v>Transable</v>
      </c>
      <c r="P15" s="18" t="str">
        <f t="shared" si="9"/>
        <v>EXPORTABLE</v>
      </c>
      <c r="Q15" s="47">
        <f t="shared" si="10"/>
        <v>0</v>
      </c>
      <c r="R15" s="47">
        <f t="shared" si="4"/>
        <v>0</v>
      </c>
      <c r="S15" s="47">
        <f t="shared" si="5"/>
        <v>0</v>
      </c>
      <c r="T15" s="47">
        <f t="shared" si="6"/>
        <v>0</v>
      </c>
      <c r="U15" s="47">
        <f>IF(Q15=1,D15/[1]COU!FA19,0)</f>
        <v>0</v>
      </c>
      <c r="V15" s="15"/>
      <c r="W15" s="18">
        <v>0</v>
      </c>
      <c r="X15" s="18">
        <v>0</v>
      </c>
      <c r="Y15" s="18">
        <f>IF([1]EQOUN!DI19&gt;0,[1]COU!FD19/[1]EQOUN!DI19,0)</f>
        <v>0</v>
      </c>
      <c r="Z15" s="18">
        <f>IF([1]EQOUN!DI19&gt;0,[1]COU!$FG$10/[1]EQOUN!DI19,0)</f>
        <v>0</v>
      </c>
      <c r="AA15" s="18">
        <v>0</v>
      </c>
      <c r="AB15" s="18"/>
      <c r="AC15" s="48">
        <f>IF([1]COU!EY19&gt;0,[1]EQOUM!N19/[1]COU!EY19,0)</f>
        <v>0</v>
      </c>
      <c r="AD15" s="48">
        <f>IF([1]EQOUN!DJ19&gt;0,[1]EQOUN!DP19/[1]EQOUN!DJ19,0)</f>
        <v>2.3237839746161736E-3</v>
      </c>
      <c r="AE15" s="48">
        <f>IF([1]EQOUN!F19&gt;0,[1]EQOUN!N19/[1]EQOUN!F19,0)</f>
        <v>0.32005267563156337</v>
      </c>
      <c r="AF15" s="18">
        <v>0.32005267570805007</v>
      </c>
      <c r="AG15" s="15"/>
      <c r="AH15" s="81">
        <f t="shared" si="11"/>
        <v>1.077</v>
      </c>
      <c r="AI15" s="81">
        <f t="shared" si="12"/>
        <v>540</v>
      </c>
      <c r="AJ15" s="81">
        <f t="shared" si="13"/>
        <v>581.57999999999993</v>
      </c>
      <c r="AK15" s="82"/>
      <c r="AL15" s="81">
        <v>1</v>
      </c>
      <c r="AM15" s="81" t="str">
        <f t="shared" si="14"/>
        <v>-</v>
      </c>
      <c r="AN15" s="82"/>
      <c r="AO15" s="81">
        <v>1</v>
      </c>
      <c r="AP15" s="81">
        <f t="shared" si="15"/>
        <v>1.077</v>
      </c>
      <c r="AQ15" s="81"/>
      <c r="AR15" s="81">
        <v>1</v>
      </c>
      <c r="AS15" s="81" t="str">
        <f t="shared" si="16"/>
        <v>-</v>
      </c>
      <c r="AT15" s="82"/>
      <c r="AU15" s="81">
        <v>1</v>
      </c>
      <c r="AV15" s="81">
        <f t="shared" si="17"/>
        <v>1.4224995980844586</v>
      </c>
      <c r="AW15" s="81"/>
      <c r="AX15" s="81">
        <v>1</v>
      </c>
      <c r="AY15" s="81" t="str">
        <f t="shared" si="18"/>
        <v>-</v>
      </c>
      <c r="AZ15" s="82"/>
      <c r="BA15" s="81">
        <v>1</v>
      </c>
      <c r="BB15" s="81" t="str">
        <f t="shared" si="19"/>
        <v>-</v>
      </c>
      <c r="BC15" s="81" t="str">
        <f t="shared" si="20"/>
        <v>-</v>
      </c>
      <c r="BD15" s="82"/>
      <c r="BE15" s="81">
        <v>1</v>
      </c>
      <c r="BF15" s="81">
        <f t="shared" si="21"/>
        <v>1.0771793481323613</v>
      </c>
      <c r="BG15" s="81">
        <f t="shared" si="22"/>
        <v>1.0001665256567887</v>
      </c>
      <c r="BH15" s="83"/>
      <c r="BI15" s="81">
        <v>1</v>
      </c>
      <c r="BJ15" s="81" t="str">
        <f t="shared" si="23"/>
        <v>-</v>
      </c>
      <c r="BK15" s="81" t="str">
        <f t="shared" si="24"/>
        <v>-</v>
      </c>
      <c r="BL15" s="82"/>
      <c r="BM15" s="81">
        <v>1</v>
      </c>
      <c r="BN15" s="81">
        <f t="shared" si="25"/>
        <v>1.3979774893435577</v>
      </c>
      <c r="BO15" s="81">
        <f t="shared" si="26"/>
        <v>1.2980292380163025</v>
      </c>
      <c r="BP15" s="83"/>
      <c r="BQ15" s="81">
        <v>1</v>
      </c>
      <c r="BR15" s="81" t="str">
        <f t="shared" si="27"/>
        <v>-</v>
      </c>
    </row>
    <row r="16" spans="1:70" x14ac:dyDescent="0.2">
      <c r="A16" s="14" t="s">
        <v>198</v>
      </c>
      <c r="B16" s="15" t="s">
        <v>15</v>
      </c>
      <c r="C16" s="15"/>
      <c r="D16" s="16">
        <v>1378.4096707554638</v>
      </c>
      <c r="E16" s="46">
        <v>5.2158039077405821E-2</v>
      </c>
      <c r="F16" s="17">
        <f>[1]EQOUM!U20/[1]COU!FA20</f>
        <v>8.4632779896575538E-3</v>
      </c>
      <c r="G16" s="17">
        <f>[1]EQOUN!DI20/[1]COU!FA20</f>
        <v>2.3626781662169176E-4</v>
      </c>
      <c r="H16" s="18">
        <v>2.492692098076323E-4</v>
      </c>
      <c r="I16" s="18">
        <f t="shared" si="7"/>
        <v>-5.1921771260784129E-2</v>
      </c>
      <c r="J16" s="18" t="str">
        <f t="shared" si="8"/>
        <v>IMPORTABLE</v>
      </c>
      <c r="K16" s="18" t="str">
        <f t="shared" si="0"/>
        <v>No transable</v>
      </c>
      <c r="L16" s="19">
        <v>1</v>
      </c>
      <c r="M16" s="18" t="str">
        <f t="shared" si="1"/>
        <v>Transable</v>
      </c>
      <c r="N16" s="19">
        <f t="shared" si="2"/>
        <v>0</v>
      </c>
      <c r="O16" s="18" t="str">
        <f t="shared" si="3"/>
        <v>Transable</v>
      </c>
      <c r="P16" s="18" t="str">
        <f t="shared" si="9"/>
        <v>IMPORTABLE</v>
      </c>
      <c r="Q16" s="47">
        <f t="shared" si="10"/>
        <v>0</v>
      </c>
      <c r="R16" s="47">
        <f t="shared" si="4"/>
        <v>0</v>
      </c>
      <c r="S16" s="47">
        <f t="shared" si="5"/>
        <v>0</v>
      </c>
      <c r="T16" s="47">
        <f t="shared" si="6"/>
        <v>0</v>
      </c>
      <c r="U16" s="47">
        <f>IF(Q16=1,D16/[1]COU!FA20,0)</f>
        <v>0</v>
      </c>
      <c r="V16" s="15"/>
      <c r="W16" s="18">
        <v>0</v>
      </c>
      <c r="X16" s="18">
        <v>0</v>
      </c>
      <c r="Y16" s="18">
        <f>IF([1]EQOUN!DI20&gt;0,[1]COU!FD20/[1]EQOUN!DI20,0)</f>
        <v>0</v>
      </c>
      <c r="Z16" s="18">
        <f>IF([1]EQOUN!DI20&gt;0,[1]COU!$FG$10/[1]EQOUN!DI20,0)</f>
        <v>0</v>
      </c>
      <c r="AA16" s="18">
        <v>0.3987955734317758</v>
      </c>
      <c r="AB16" s="18"/>
      <c r="AC16" s="48">
        <f>IF([1]COU!EY20&gt;0,[1]EQOUM!N20/[1]COU!EY20,0)</f>
        <v>0.1429426451344554</v>
      </c>
      <c r="AD16" s="48">
        <f>IF([1]EQOUN!DJ20&gt;0,[1]EQOUN!DP20/[1]EQOUN!DJ20,0)</f>
        <v>3.8363171355498722E-3</v>
      </c>
      <c r="AE16" s="48">
        <f>IF([1]EQOUN!F20&gt;0,[1]EQOUN!N20/[1]EQOUN!F20,0)</f>
        <v>0.39990162598573459</v>
      </c>
      <c r="AF16" s="18">
        <v>0.38649004660934733</v>
      </c>
      <c r="AG16" s="15"/>
      <c r="AH16" s="81">
        <f t="shared" si="11"/>
        <v>1.077</v>
      </c>
      <c r="AI16" s="81">
        <f t="shared" si="12"/>
        <v>540</v>
      </c>
      <c r="AJ16" s="81">
        <f t="shared" si="13"/>
        <v>581.57999999999993</v>
      </c>
      <c r="AK16" s="82"/>
      <c r="AL16" s="81">
        <v>1</v>
      </c>
      <c r="AM16" s="81">
        <f t="shared" si="14"/>
        <v>0.76994810425208215</v>
      </c>
      <c r="AN16" s="82"/>
      <c r="AO16" s="81">
        <v>1</v>
      </c>
      <c r="AP16" s="81" t="str">
        <f t="shared" si="15"/>
        <v>-</v>
      </c>
      <c r="AQ16" s="81"/>
      <c r="AR16" s="81">
        <v>1</v>
      </c>
      <c r="AS16" s="81">
        <f t="shared" si="16"/>
        <v>0.50055269746960107</v>
      </c>
      <c r="AT16" s="82"/>
      <c r="AU16" s="81">
        <v>1</v>
      </c>
      <c r="AV16" s="81" t="str">
        <f t="shared" si="17"/>
        <v>-</v>
      </c>
      <c r="AW16" s="81"/>
      <c r="AX16" s="81">
        <v>1</v>
      </c>
      <c r="AY16" s="81" t="str">
        <f t="shared" si="18"/>
        <v>-</v>
      </c>
      <c r="AZ16" s="82"/>
      <c r="BA16" s="81">
        <v>1</v>
      </c>
      <c r="BB16" s="81">
        <f t="shared" si="19"/>
        <v>0.76306358128656226</v>
      </c>
      <c r="BC16" s="81">
        <f t="shared" si="20"/>
        <v>0.70850843202094915</v>
      </c>
      <c r="BD16" s="82"/>
      <c r="BE16" s="81">
        <v>1</v>
      </c>
      <c r="BF16" s="81" t="str">
        <f t="shared" si="21"/>
        <v>-</v>
      </c>
      <c r="BG16" s="81" t="str">
        <f t="shared" si="22"/>
        <v>-</v>
      </c>
      <c r="BH16" s="83"/>
      <c r="BI16" s="81">
        <v>1</v>
      </c>
      <c r="BJ16" s="81">
        <f t="shared" si="23"/>
        <v>0.51292857034646844</v>
      </c>
      <c r="BK16" s="81">
        <f t="shared" si="24"/>
        <v>0.47625679697907936</v>
      </c>
      <c r="BL16" s="82"/>
      <c r="BM16" s="81">
        <v>1</v>
      </c>
      <c r="BN16" s="81" t="str">
        <f t="shared" si="25"/>
        <v>-</v>
      </c>
      <c r="BO16" s="81" t="str">
        <f t="shared" si="26"/>
        <v>-</v>
      </c>
      <c r="BP16" s="83"/>
      <c r="BQ16" s="81">
        <v>1</v>
      </c>
      <c r="BR16" s="81" t="str">
        <f t="shared" si="27"/>
        <v>-</v>
      </c>
    </row>
    <row r="17" spans="1:70" x14ac:dyDescent="0.2">
      <c r="A17" s="14" t="s">
        <v>199</v>
      </c>
      <c r="B17" s="15" t="s">
        <v>16</v>
      </c>
      <c r="C17" s="15"/>
      <c r="D17" s="16">
        <v>-43782.650952173062</v>
      </c>
      <c r="E17" s="46">
        <v>4.4201183785047622E-2</v>
      </c>
      <c r="F17" s="17">
        <f>[1]EQOUM!U21/[1]COU!FA21</f>
        <v>2.2210268413550616E-2</v>
      </c>
      <c r="G17" s="17">
        <f>[1]EQOUN!DI21/[1]COU!FA21</f>
        <v>0.84790900652087664</v>
      </c>
      <c r="H17" s="18">
        <v>0.88712079585814008</v>
      </c>
      <c r="I17" s="18">
        <f t="shared" si="7"/>
        <v>0.80370782273582897</v>
      </c>
      <c r="J17" s="18" t="str">
        <f t="shared" si="8"/>
        <v>EXPORTABLE</v>
      </c>
      <c r="K17" s="18" t="str">
        <f t="shared" si="0"/>
        <v>Transable</v>
      </c>
      <c r="L17" s="19"/>
      <c r="M17" s="18" t="str">
        <f t="shared" si="1"/>
        <v>Transable</v>
      </c>
      <c r="N17" s="19">
        <f t="shared" si="2"/>
        <v>0</v>
      </c>
      <c r="O17" s="18" t="str">
        <f t="shared" si="3"/>
        <v>Transable</v>
      </c>
      <c r="P17" s="18" t="str">
        <f t="shared" si="9"/>
        <v>EXPORTABLE</v>
      </c>
      <c r="Q17" s="47">
        <f t="shared" si="10"/>
        <v>0</v>
      </c>
      <c r="R17" s="47">
        <f t="shared" si="4"/>
        <v>0</v>
      </c>
      <c r="S17" s="47">
        <f t="shared" si="5"/>
        <v>0</v>
      </c>
      <c r="T17" s="47">
        <f t="shared" si="6"/>
        <v>0</v>
      </c>
      <c r="U17" s="47">
        <f>IF(Q17=1,D17/[1]COU!FA21,0)</f>
        <v>0</v>
      </c>
      <c r="V17" s="15"/>
      <c r="W17" s="18">
        <v>0</v>
      </c>
      <c r="X17" s="18">
        <v>2.9846928002710089E-4</v>
      </c>
      <c r="Y17" s="18">
        <f>IF([1]EQOUN!DI21&gt;0,[1]COU!FD21/[1]EQOUN!DI21,0)</f>
        <v>0</v>
      </c>
      <c r="Z17" s="18">
        <f>IF([1]EQOUN!DI21&gt;0,[1]COU!$FG$10/[1]EQOUN!DI21,0)</f>
        <v>0</v>
      </c>
      <c r="AA17" s="18">
        <v>0.1013746752473033</v>
      </c>
      <c r="AB17" s="18"/>
      <c r="AC17" s="48">
        <f>IF([1]COU!EY21&gt;0,[1]EQOUM!N21/[1]COU!EY21,0)</f>
        <v>0.59249250368766404</v>
      </c>
      <c r="AD17" s="48">
        <f>IF([1]EQOUN!DJ21&gt;0,[1]EQOUN!DP21/[1]EQOUN!DJ21,0)</f>
        <v>0.11790501703148168</v>
      </c>
      <c r="AE17" s="48">
        <f>IF([1]EQOUN!F21&gt;0,[1]EQOUN!N21/[1]EQOUN!F21,0)</f>
        <v>0.32561030177689271</v>
      </c>
      <c r="AF17" s="18">
        <v>0.3377324360098144</v>
      </c>
      <c r="AG17" s="15"/>
      <c r="AH17" s="81">
        <f t="shared" si="11"/>
        <v>1.077</v>
      </c>
      <c r="AI17" s="81">
        <f t="shared" si="12"/>
        <v>540</v>
      </c>
      <c r="AJ17" s="81">
        <f t="shared" si="13"/>
        <v>581.57999999999993</v>
      </c>
      <c r="AK17" s="82"/>
      <c r="AL17" s="81">
        <v>1</v>
      </c>
      <c r="AM17" s="81" t="str">
        <f t="shared" si="14"/>
        <v>-</v>
      </c>
      <c r="AN17" s="82"/>
      <c r="AO17" s="81">
        <v>1</v>
      </c>
      <c r="AP17" s="81">
        <f t="shared" si="15"/>
        <v>1.077</v>
      </c>
      <c r="AQ17" s="81"/>
      <c r="AR17" s="81">
        <v>1</v>
      </c>
      <c r="AS17" s="81" t="str">
        <f t="shared" si="16"/>
        <v>-</v>
      </c>
      <c r="AT17" s="82"/>
      <c r="AU17" s="81">
        <v>1</v>
      </c>
      <c r="AV17" s="81">
        <f t="shared" si="17"/>
        <v>1.4745561609403568</v>
      </c>
      <c r="AW17" s="81"/>
      <c r="AX17" s="81">
        <v>1</v>
      </c>
      <c r="AY17" s="81" t="str">
        <f t="shared" si="18"/>
        <v>-</v>
      </c>
      <c r="AZ17" s="82"/>
      <c r="BA17" s="81">
        <v>1</v>
      </c>
      <c r="BB17" s="81" t="str">
        <f t="shared" si="19"/>
        <v>-</v>
      </c>
      <c r="BC17" s="81" t="str">
        <f t="shared" si="20"/>
        <v>-</v>
      </c>
      <c r="BD17" s="82"/>
      <c r="BE17" s="81">
        <v>1</v>
      </c>
      <c r="BF17" s="81">
        <f t="shared" si="21"/>
        <v>1.0872921867675425</v>
      </c>
      <c r="BG17" s="81">
        <f t="shared" si="22"/>
        <v>1.0095563479735772</v>
      </c>
      <c r="BH17" s="83"/>
      <c r="BI17" s="81">
        <v>1</v>
      </c>
      <c r="BJ17" s="81" t="str">
        <f t="shared" si="23"/>
        <v>-</v>
      </c>
      <c r="BK17" s="81" t="str">
        <f t="shared" si="24"/>
        <v>-</v>
      </c>
      <c r="BL17" s="82"/>
      <c r="BM17" s="81">
        <v>1</v>
      </c>
      <c r="BN17" s="81">
        <f t="shared" si="25"/>
        <v>1.4564251124317549</v>
      </c>
      <c r="BO17" s="81">
        <f t="shared" si="26"/>
        <v>1.3522981545327344</v>
      </c>
      <c r="BP17" s="83"/>
      <c r="BQ17" s="81">
        <v>1</v>
      </c>
      <c r="BR17" s="81" t="str">
        <f>IF(P17="No transable",1/((1+W17+X17+Z17)*(1+AE17)),"-")</f>
        <v>-</v>
      </c>
    </row>
    <row r="18" spans="1:70" x14ac:dyDescent="0.2">
      <c r="A18" s="14" t="s">
        <v>200</v>
      </c>
      <c r="B18" s="15" t="s">
        <v>17</v>
      </c>
      <c r="C18" s="15"/>
      <c r="D18" s="16">
        <v>-5003.4857160090069</v>
      </c>
      <c r="E18" s="46">
        <v>6.8832309810771916E-2</v>
      </c>
      <c r="F18" s="17">
        <f>[1]EQOUM!U22/[1]COU!FA22</f>
        <v>1.2834131281670279E-2</v>
      </c>
      <c r="G18" s="17">
        <f>[1]EQOUN!DI22/[1]COU!FA22</f>
        <v>0.16519494153430728</v>
      </c>
      <c r="H18" s="18">
        <v>0.17740622153753749</v>
      </c>
      <c r="I18" s="18">
        <f t="shared" si="7"/>
        <v>9.6362631723535361E-2</v>
      </c>
      <c r="J18" s="18" t="str">
        <f t="shared" si="8"/>
        <v>EXPORTABLE</v>
      </c>
      <c r="K18" s="18" t="str">
        <f t="shared" si="0"/>
        <v>No transable</v>
      </c>
      <c r="L18" s="19">
        <v>1</v>
      </c>
      <c r="M18" s="18" t="str">
        <f t="shared" si="1"/>
        <v>Transable</v>
      </c>
      <c r="N18" s="19">
        <f t="shared" si="2"/>
        <v>0</v>
      </c>
      <c r="O18" s="18" t="str">
        <f t="shared" si="3"/>
        <v>Transable</v>
      </c>
      <c r="P18" s="18" t="str">
        <f t="shared" si="9"/>
        <v>EXPORTABLE</v>
      </c>
      <c r="Q18" s="47">
        <f t="shared" si="10"/>
        <v>0</v>
      </c>
      <c r="R18" s="47">
        <f t="shared" si="4"/>
        <v>0</v>
      </c>
      <c r="S18" s="47">
        <f t="shared" si="5"/>
        <v>0</v>
      </c>
      <c r="T18" s="47">
        <f t="shared" si="6"/>
        <v>0</v>
      </c>
      <c r="U18" s="47">
        <f>IF(Q18=1,D18/[1]COU!FA22,0)</f>
        <v>0</v>
      </c>
      <c r="V18" s="15"/>
      <c r="W18" s="18">
        <v>0</v>
      </c>
      <c r="X18" s="18">
        <v>1.6167958980444672E-3</v>
      </c>
      <c r="Y18" s="18">
        <f>IF([1]EQOUN!DI22&gt;0,[1]COU!FD22/[1]EQOUN!DI22,0)</f>
        <v>0</v>
      </c>
      <c r="Z18" s="18">
        <f>IF([1]EQOUN!DI22&gt;0,[1]COU!$FG$10/[1]EQOUN!DI22,0)</f>
        <v>0</v>
      </c>
      <c r="AA18" s="18">
        <v>1.9395740034907707E-2</v>
      </c>
      <c r="AB18" s="18"/>
      <c r="AC18" s="48">
        <f>IF([1]COU!EY22&gt;0,[1]EQOUM!N22/[1]COU!EY22,0)</f>
        <v>0.16842996535453145</v>
      </c>
      <c r="AD18" s="48">
        <f>IF([1]EQOUN!DJ22&gt;0,[1]EQOUN!DP22/[1]EQOUN!DJ22,0)</f>
        <v>1.8379534677886746E-2</v>
      </c>
      <c r="AE18" s="48">
        <f>IF([1]EQOUN!F22&gt;0,[1]EQOUN!N22/[1]EQOUN!F22,0)</f>
        <v>0.49867914111771972</v>
      </c>
      <c r="AF18" s="18">
        <v>0.47587621648335748</v>
      </c>
      <c r="AG18" s="15"/>
      <c r="AH18" s="81">
        <f t="shared" si="11"/>
        <v>1.077</v>
      </c>
      <c r="AI18" s="81">
        <f t="shared" si="12"/>
        <v>540</v>
      </c>
      <c r="AJ18" s="81">
        <f t="shared" si="13"/>
        <v>581.57999999999993</v>
      </c>
      <c r="AK18" s="82"/>
      <c r="AL18" s="81">
        <v>1</v>
      </c>
      <c r="AM18" s="81" t="str">
        <f t="shared" si="14"/>
        <v>-</v>
      </c>
      <c r="AN18" s="82"/>
      <c r="AO18" s="81">
        <v>1</v>
      </c>
      <c r="AP18" s="81">
        <f t="shared" si="15"/>
        <v>1.077</v>
      </c>
      <c r="AQ18" s="81"/>
      <c r="AR18" s="81">
        <v>1</v>
      </c>
      <c r="AS18" s="81" t="str">
        <f t="shared" si="16"/>
        <v>-</v>
      </c>
      <c r="AT18" s="82"/>
      <c r="AU18" s="81">
        <v>1</v>
      </c>
      <c r="AV18" s="81">
        <f>+IF(OR(P18="EXPORTABLE",P18="AMBOS"),(1/((1-AD18)*(1-Y18-Z18)))*(AJ18/AI18)*(1-(AD18-AE18)),"-")</f>
        <v>1.6241334940103813</v>
      </c>
      <c r="AW18" s="81"/>
      <c r="AX18" s="81">
        <v>1</v>
      </c>
      <c r="AY18" s="81" t="str">
        <f t="shared" si="18"/>
        <v>-</v>
      </c>
      <c r="AZ18" s="82"/>
      <c r="BA18" s="81">
        <v>1</v>
      </c>
      <c r="BB18" s="81" t="str">
        <f t="shared" si="19"/>
        <v>-</v>
      </c>
      <c r="BC18" s="81" t="str">
        <f t="shared" si="20"/>
        <v>-</v>
      </c>
      <c r="BD18" s="82"/>
      <c r="BE18" s="81">
        <v>1</v>
      </c>
      <c r="BF18" s="81">
        <f t="shared" si="21"/>
        <v>1.0784417223562395</v>
      </c>
      <c r="BG18" s="81">
        <f t="shared" si="22"/>
        <v>1.0013386465703247</v>
      </c>
      <c r="BH18" s="83"/>
      <c r="BI18" s="81">
        <v>1</v>
      </c>
      <c r="BJ18" s="81" t="str">
        <f t="shared" si="23"/>
        <v>-</v>
      </c>
      <c r="BK18" s="81" t="str">
        <f t="shared" si="24"/>
        <v>-</v>
      </c>
      <c r="BL18" s="82"/>
      <c r="BM18" s="81">
        <v>1</v>
      </c>
      <c r="BN18" s="81">
        <f t="shared" si="25"/>
        <v>1.5864579656342166</v>
      </c>
      <c r="BO18" s="81">
        <f t="shared" si="26"/>
        <v>1.4730343227801455</v>
      </c>
      <c r="BP18" s="83"/>
      <c r="BQ18" s="81">
        <v>1</v>
      </c>
      <c r="BR18" s="81" t="str">
        <f t="shared" si="27"/>
        <v>-</v>
      </c>
    </row>
    <row r="19" spans="1:70" x14ac:dyDescent="0.2">
      <c r="A19" s="14" t="s">
        <v>201</v>
      </c>
      <c r="B19" s="15" t="s">
        <v>18</v>
      </c>
      <c r="C19" s="15"/>
      <c r="D19" s="16">
        <v>7.0027389709960346</v>
      </c>
      <c r="E19" s="46">
        <v>2.8928384190498728E-4</v>
      </c>
      <c r="F19" s="17">
        <f>[1]EQOUM!U23/[1]COU!FA23</f>
        <v>2.9432315803736719E-4</v>
      </c>
      <c r="G19" s="17">
        <f>[1]EQOUN!DI23/[1]COU!FA23</f>
        <v>2.0503334887822432E-4</v>
      </c>
      <c r="H19" s="18">
        <v>2.0509267887631625E-4</v>
      </c>
      <c r="I19" s="18">
        <f t="shared" si="7"/>
        <v>-8.4250493026762958E-5</v>
      </c>
      <c r="J19" s="18" t="str">
        <f t="shared" si="8"/>
        <v>AMBOS</v>
      </c>
      <c r="K19" s="18" t="str">
        <f t="shared" si="0"/>
        <v>No transable</v>
      </c>
      <c r="L19" s="19">
        <v>1</v>
      </c>
      <c r="M19" s="18" t="str">
        <f t="shared" si="1"/>
        <v>Transable</v>
      </c>
      <c r="N19" s="19">
        <f t="shared" si="2"/>
        <v>1</v>
      </c>
      <c r="O19" s="18" t="str">
        <f t="shared" si="3"/>
        <v>No Transable</v>
      </c>
      <c r="P19" s="18" t="str">
        <f>IF(O19="Transable",J19,O19)</f>
        <v>No Transable</v>
      </c>
      <c r="Q19" s="47">
        <f t="shared" si="10"/>
        <v>1</v>
      </c>
      <c r="R19" s="47">
        <f t="shared" si="4"/>
        <v>2.8928384190498728E-4</v>
      </c>
      <c r="S19" s="47">
        <f t="shared" si="5"/>
        <v>2.9432315803736719E-4</v>
      </c>
      <c r="T19" s="47">
        <f t="shared" si="6"/>
        <v>2.0509267887631625E-4</v>
      </c>
      <c r="U19" s="47">
        <f>IF(Q19=1,D19/[1]COU!FA23,0)</f>
        <v>8.4250493026762944E-5</v>
      </c>
      <c r="V19" s="15"/>
      <c r="W19" s="18">
        <v>0</v>
      </c>
      <c r="X19" s="18">
        <v>0</v>
      </c>
      <c r="Y19" s="18">
        <f>IF([1]EQOUN!DI23&gt;0,[1]COU!FD23/[1]EQOUN!DI23,0)</f>
        <v>0</v>
      </c>
      <c r="Z19" s="18">
        <f>IF([1]EQOUN!DI23&gt;0,[1]COU!$FG$10/[1]EQOUN!DI23,0)</f>
        <v>0</v>
      </c>
      <c r="AA19" s="18">
        <v>8.5541170812241169E-5</v>
      </c>
      <c r="AB19" s="18"/>
      <c r="AC19" s="48">
        <f>IF([1]COU!EY23&gt;0,[1]EQOUM!N23/[1]COU!EY23,0)</f>
        <v>0</v>
      </c>
      <c r="AD19" s="48">
        <f>IF([1]EQOUN!DJ23&gt;0,[1]EQOUN!DP23/[1]EQOUN!DJ23,0)</f>
        <v>0</v>
      </c>
      <c r="AE19" s="48">
        <f>IF([1]EQOUN!F23&gt;0,[1]EQOUN!N23/[1]EQOUN!F23,0)</f>
        <v>0</v>
      </c>
      <c r="AF19" s="18">
        <v>0</v>
      </c>
      <c r="AG19" s="15"/>
      <c r="AH19" s="81">
        <f t="shared" si="11"/>
        <v>1.077</v>
      </c>
      <c r="AI19" s="81">
        <f t="shared" si="12"/>
        <v>540</v>
      </c>
      <c r="AJ19" s="81">
        <f t="shared" si="13"/>
        <v>581.57999999999993</v>
      </c>
      <c r="AK19" s="82"/>
      <c r="AL19" s="81">
        <v>1</v>
      </c>
      <c r="AM19" s="81" t="str">
        <f t="shared" si="14"/>
        <v>-</v>
      </c>
      <c r="AN19" s="82"/>
      <c r="AO19" s="81">
        <v>1</v>
      </c>
      <c r="AP19" s="81" t="str">
        <f t="shared" si="15"/>
        <v>-</v>
      </c>
      <c r="AQ19" s="81"/>
      <c r="AR19" s="81">
        <v>1</v>
      </c>
      <c r="AS19" s="81" t="str">
        <f t="shared" si="16"/>
        <v>-</v>
      </c>
      <c r="AT19" s="82"/>
      <c r="AU19" s="81">
        <v>1</v>
      </c>
      <c r="AV19" s="81" t="str">
        <f t="shared" si="17"/>
        <v>-</v>
      </c>
      <c r="AW19" s="81"/>
      <c r="AX19" s="81">
        <v>1</v>
      </c>
      <c r="AY19" s="81">
        <f>IF(P19="No transable",1/((1+W19+X19+Z19)*(1+AE19)),"-")</f>
        <v>1</v>
      </c>
      <c r="AZ19" s="82"/>
      <c r="BA19" s="81">
        <v>1</v>
      </c>
      <c r="BB19" s="81" t="str">
        <f t="shared" si="19"/>
        <v>-</v>
      </c>
      <c r="BC19" s="81" t="str">
        <f t="shared" si="20"/>
        <v>-</v>
      </c>
      <c r="BD19" s="82"/>
      <c r="BE19" s="81">
        <v>1</v>
      </c>
      <c r="BF19" s="81" t="str">
        <f t="shared" si="21"/>
        <v>-</v>
      </c>
      <c r="BG19" s="81" t="str">
        <f t="shared" si="22"/>
        <v>-</v>
      </c>
      <c r="BH19" s="83"/>
      <c r="BI19" s="81">
        <v>1</v>
      </c>
      <c r="BJ19" s="81" t="str">
        <f t="shared" si="23"/>
        <v>-</v>
      </c>
      <c r="BK19" s="81" t="str">
        <f t="shared" si="24"/>
        <v>-</v>
      </c>
      <c r="BL19" s="82"/>
      <c r="BM19" s="81">
        <v>1</v>
      </c>
      <c r="BN19" s="81" t="str">
        <f t="shared" si="25"/>
        <v>-</v>
      </c>
      <c r="BO19" s="81" t="str">
        <f t="shared" si="26"/>
        <v>-</v>
      </c>
      <c r="BP19" s="83"/>
      <c r="BQ19" s="81">
        <v>1</v>
      </c>
      <c r="BR19" s="81">
        <f t="shared" si="27"/>
        <v>1</v>
      </c>
    </row>
    <row r="20" spans="1:70" x14ac:dyDescent="0.2">
      <c r="A20" s="14" t="s">
        <v>202</v>
      </c>
      <c r="B20" s="15" t="s">
        <v>19</v>
      </c>
      <c r="C20" s="15"/>
      <c r="D20" s="16">
        <v>-21752.277639376443</v>
      </c>
      <c r="E20" s="46">
        <v>1.7798582145788385E-2</v>
      </c>
      <c r="F20" s="17">
        <f>[1]EQOUM!U24/[1]COU!FA24</f>
        <v>7.5568915809285774E-3</v>
      </c>
      <c r="G20" s="17">
        <f>[1]EQOUN!DI24/[1]COU!FA24</f>
        <v>0.90734847644793759</v>
      </c>
      <c r="H20" s="18">
        <v>0.9237906400402035</v>
      </c>
      <c r="I20" s="18">
        <f t="shared" si="7"/>
        <v>0.88954989430214926</v>
      </c>
      <c r="J20" s="18" t="str">
        <f t="shared" si="8"/>
        <v>EXPORTABLE</v>
      </c>
      <c r="K20" s="18" t="str">
        <f t="shared" si="0"/>
        <v>Transable</v>
      </c>
      <c r="L20" s="19"/>
      <c r="M20" s="18" t="str">
        <f t="shared" si="1"/>
        <v>Transable</v>
      </c>
      <c r="N20" s="19">
        <f t="shared" si="2"/>
        <v>0</v>
      </c>
      <c r="O20" s="18" t="str">
        <f t="shared" si="3"/>
        <v>Transable</v>
      </c>
      <c r="P20" s="18" t="str">
        <f t="shared" si="9"/>
        <v>EXPORTABLE</v>
      </c>
      <c r="Q20" s="47">
        <f t="shared" si="10"/>
        <v>0</v>
      </c>
      <c r="R20" s="47">
        <f t="shared" si="4"/>
        <v>0</v>
      </c>
      <c r="S20" s="47">
        <f t="shared" si="5"/>
        <v>0</v>
      </c>
      <c r="T20" s="47">
        <f t="shared" si="6"/>
        <v>0</v>
      </c>
      <c r="U20" s="47">
        <f>IF(Q20=1,D20/[1]COU!FA24,0)</f>
        <v>0</v>
      </c>
      <c r="V20" s="15"/>
      <c r="W20" s="18">
        <v>0</v>
      </c>
      <c r="X20" s="18">
        <v>0</v>
      </c>
      <c r="Y20" s="18">
        <f>IF([1]EQOUN!DI24&gt;0,[1]COU!FD24/[1]EQOUN!DI24,0)</f>
        <v>0</v>
      </c>
      <c r="Z20" s="18">
        <f>IF([1]EQOUN!DI24&gt;0,[1]COU!$FG$10/[1]EQOUN!DI24,0)</f>
        <v>0</v>
      </c>
      <c r="AA20" s="18">
        <v>5.1613315348112782E-2</v>
      </c>
      <c r="AB20" s="18"/>
      <c r="AC20" s="48">
        <f>IF([1]COU!EY24&gt;0,[1]EQOUM!N24/[1]COU!EY24,0)</f>
        <v>0.15216392646217053</v>
      </c>
      <c r="AD20" s="48">
        <f>IF([1]EQOUN!DJ24&gt;0,[1]EQOUN!DP24/[1]EQOUN!DJ24,0)</f>
        <v>0.17337496733969737</v>
      </c>
      <c r="AE20" s="48">
        <f>IF([1]EQOUN!F24&gt;0,[1]EQOUN!N24/[1]EQOUN!F24,0)</f>
        <v>0.16886324387866075</v>
      </c>
      <c r="AF20" s="18">
        <v>0.16855933870825504</v>
      </c>
      <c r="AG20" s="15"/>
      <c r="AH20" s="81">
        <f t="shared" si="11"/>
        <v>1.077</v>
      </c>
      <c r="AI20" s="81">
        <f t="shared" si="12"/>
        <v>540</v>
      </c>
      <c r="AJ20" s="81">
        <f t="shared" si="13"/>
        <v>581.57999999999993</v>
      </c>
      <c r="AK20" s="82"/>
      <c r="AL20" s="81">
        <v>1</v>
      </c>
      <c r="AM20" s="81" t="str">
        <f t="shared" si="14"/>
        <v>-</v>
      </c>
      <c r="AN20" s="82"/>
      <c r="AO20" s="81">
        <v>1</v>
      </c>
      <c r="AP20" s="81">
        <f t="shared" si="15"/>
        <v>1.077</v>
      </c>
      <c r="AQ20" s="81"/>
      <c r="AR20" s="81">
        <v>1</v>
      </c>
      <c r="AS20" s="81" t="str">
        <f t="shared" si="16"/>
        <v>-</v>
      </c>
      <c r="AT20" s="82"/>
      <c r="AU20" s="81">
        <v>1</v>
      </c>
      <c r="AV20" s="81">
        <f t="shared" si="17"/>
        <v>1.297009927683928</v>
      </c>
      <c r="AW20" s="81"/>
      <c r="AX20" s="81">
        <v>1</v>
      </c>
      <c r="AY20" s="81" t="str">
        <f t="shared" ref="AY20:AY83" si="28">IF(P20="No transable",1/((1+W20+X20+Z20)*(1+AE20)),"-")</f>
        <v>-</v>
      </c>
      <c r="AZ20" s="82"/>
      <c r="BA20" s="81">
        <v>1</v>
      </c>
      <c r="BB20" s="81" t="str">
        <f t="shared" si="19"/>
        <v>-</v>
      </c>
      <c r="BC20" s="81" t="str">
        <f t="shared" si="20"/>
        <v>-</v>
      </c>
      <c r="BD20" s="82"/>
      <c r="BE20" s="81">
        <v>1</v>
      </c>
      <c r="BF20" s="81">
        <f t="shared" si="21"/>
        <v>1.0931498526631758</v>
      </c>
      <c r="BG20" s="81">
        <f t="shared" si="22"/>
        <v>1.0149952206714723</v>
      </c>
      <c r="BH20" s="83"/>
      <c r="BI20" s="81">
        <v>1</v>
      </c>
      <c r="BJ20" s="81" t="str">
        <f t="shared" si="23"/>
        <v>-</v>
      </c>
      <c r="BK20" s="81" t="str">
        <f t="shared" si="24"/>
        <v>-</v>
      </c>
      <c r="BL20" s="82"/>
      <c r="BM20" s="81">
        <v>1</v>
      </c>
      <c r="BN20" s="81">
        <f t="shared" si="25"/>
        <v>1.2974301940595805</v>
      </c>
      <c r="BO20" s="81">
        <f t="shared" si="26"/>
        <v>1.2046705608724051</v>
      </c>
      <c r="BP20" s="83"/>
      <c r="BQ20" s="81">
        <v>1</v>
      </c>
      <c r="BR20" s="81" t="str">
        <f t="shared" si="27"/>
        <v>-</v>
      </c>
    </row>
    <row r="21" spans="1:70" x14ac:dyDescent="0.2">
      <c r="A21" s="14" t="s">
        <v>203</v>
      </c>
      <c r="B21" s="15" t="s">
        <v>20</v>
      </c>
      <c r="C21" s="15"/>
      <c r="D21" s="16">
        <v>-173.81307222648599</v>
      </c>
      <c r="E21" s="46">
        <v>0</v>
      </c>
      <c r="F21" s="17">
        <f>[1]EQOUM!U25/[1]COU!FA25</f>
        <v>0</v>
      </c>
      <c r="G21" s="17">
        <f>[1]EQOUN!DI25/[1]COU!FA25</f>
        <v>2.4387791627607899E-2</v>
      </c>
      <c r="H21" s="18">
        <v>2.4387791627607899E-2</v>
      </c>
      <c r="I21" s="18">
        <f t="shared" si="7"/>
        <v>2.4387791627607899E-2</v>
      </c>
      <c r="J21" s="18" t="str">
        <f t="shared" si="8"/>
        <v>AMBOS</v>
      </c>
      <c r="K21" s="18" t="str">
        <f t="shared" si="0"/>
        <v>No transable</v>
      </c>
      <c r="L21" s="19">
        <v>1</v>
      </c>
      <c r="M21" s="18" t="str">
        <f t="shared" si="1"/>
        <v>Transable</v>
      </c>
      <c r="N21" s="19">
        <f t="shared" si="2"/>
        <v>1</v>
      </c>
      <c r="O21" s="18" t="str">
        <f t="shared" si="3"/>
        <v>No Transable</v>
      </c>
      <c r="P21" s="18" t="str">
        <f t="shared" si="9"/>
        <v>No Transable</v>
      </c>
      <c r="Q21" s="47">
        <f t="shared" si="10"/>
        <v>1</v>
      </c>
      <c r="R21" s="47">
        <f t="shared" si="4"/>
        <v>0</v>
      </c>
      <c r="S21" s="47">
        <f t="shared" si="5"/>
        <v>0</v>
      </c>
      <c r="T21" s="47">
        <f t="shared" si="6"/>
        <v>2.4387791627607899E-2</v>
      </c>
      <c r="U21" s="47">
        <f>IF(Q21=1,D21/[1]COU!FA25,0)</f>
        <v>-2.4387791627607899E-2</v>
      </c>
      <c r="V21" s="15"/>
      <c r="W21" s="18">
        <v>0</v>
      </c>
      <c r="X21" s="18">
        <v>6.1988072249974692E-3</v>
      </c>
      <c r="Y21" s="18">
        <f>IF([1]EQOUN!DI25&gt;0,[1]COU!FD25/[1]EQOUN!DI25,0)</f>
        <v>0</v>
      </c>
      <c r="Z21" s="18">
        <f>IF([1]EQOUN!DI25&gt;0,[1]COU!$FG$10/[1]EQOUN!DI25,0)</f>
        <v>0</v>
      </c>
      <c r="AA21" s="18">
        <v>0</v>
      </c>
      <c r="AB21" s="18"/>
      <c r="AC21" s="48">
        <f>IF([1]COU!EY25&gt;0,[1]EQOUM!N25/[1]COU!EY25,0)</f>
        <v>0</v>
      </c>
      <c r="AD21" s="48">
        <f>IF([1]EQOUN!DJ25&gt;0,[1]EQOUN!DP25/[1]EQOUN!DJ25,0)</f>
        <v>0</v>
      </c>
      <c r="AE21" s="48">
        <f>IF([1]EQOUN!F25&gt;0,[1]EQOUN!N25/[1]EQOUN!F25,0)</f>
        <v>0.14845298433037243</v>
      </c>
      <c r="AF21" s="18">
        <v>0.14845299777098711</v>
      </c>
      <c r="AG21" s="15"/>
      <c r="AH21" s="81">
        <f t="shared" si="11"/>
        <v>1.077</v>
      </c>
      <c r="AI21" s="81">
        <f t="shared" si="12"/>
        <v>540</v>
      </c>
      <c r="AJ21" s="81">
        <f t="shared" si="13"/>
        <v>581.57999999999993</v>
      </c>
      <c r="AK21" s="82"/>
      <c r="AL21" s="81">
        <v>1</v>
      </c>
      <c r="AM21" s="81" t="str">
        <f t="shared" si="14"/>
        <v>-</v>
      </c>
      <c r="AN21" s="82"/>
      <c r="AO21" s="81">
        <v>1</v>
      </c>
      <c r="AP21" s="81" t="str">
        <f t="shared" si="15"/>
        <v>-</v>
      </c>
      <c r="AQ21" s="81"/>
      <c r="AR21" s="81">
        <v>1</v>
      </c>
      <c r="AS21" s="81" t="str">
        <f t="shared" si="16"/>
        <v>-</v>
      </c>
      <c r="AT21" s="82"/>
      <c r="AU21" s="81">
        <v>1</v>
      </c>
      <c r="AV21" s="81" t="str">
        <f t="shared" si="17"/>
        <v>-</v>
      </c>
      <c r="AW21" s="81"/>
      <c r="AX21" s="81">
        <v>1</v>
      </c>
      <c r="AY21" s="81">
        <f t="shared" si="28"/>
        <v>0.86537228325669557</v>
      </c>
      <c r="AZ21" s="82"/>
      <c r="BA21" s="81">
        <v>1</v>
      </c>
      <c r="BB21" s="81" t="str">
        <f t="shared" si="19"/>
        <v>-</v>
      </c>
      <c r="BC21" s="81" t="str">
        <f t="shared" si="20"/>
        <v>-</v>
      </c>
      <c r="BD21" s="82"/>
      <c r="BE21" s="81">
        <v>1</v>
      </c>
      <c r="BF21" s="81" t="str">
        <f t="shared" si="21"/>
        <v>-</v>
      </c>
      <c r="BG21" s="81" t="str">
        <f t="shared" si="22"/>
        <v>-</v>
      </c>
      <c r="BH21" s="83"/>
      <c r="BI21" s="81">
        <v>1</v>
      </c>
      <c r="BJ21" s="81" t="str">
        <f t="shared" si="23"/>
        <v>-</v>
      </c>
      <c r="BK21" s="81" t="str">
        <f t="shared" si="24"/>
        <v>-</v>
      </c>
      <c r="BL21" s="82"/>
      <c r="BM21" s="81">
        <v>1</v>
      </c>
      <c r="BN21" s="81" t="str">
        <f t="shared" si="25"/>
        <v>-</v>
      </c>
      <c r="BO21" s="81" t="str">
        <f t="shared" si="26"/>
        <v>-</v>
      </c>
      <c r="BP21" s="83"/>
      <c r="BQ21" s="81">
        <v>1</v>
      </c>
      <c r="BR21" s="81">
        <f t="shared" si="27"/>
        <v>0.86537228325669557</v>
      </c>
    </row>
    <row r="22" spans="1:70" x14ac:dyDescent="0.2">
      <c r="A22" s="14" t="s">
        <v>204</v>
      </c>
      <c r="B22" s="15" t="s">
        <v>21</v>
      </c>
      <c r="C22" s="15"/>
      <c r="D22" s="16">
        <v>-376252.84927690338</v>
      </c>
      <c r="E22" s="46">
        <v>1.0635878496559287E-3</v>
      </c>
      <c r="F22" s="17">
        <f>[1]EQOUM!U26/[1]COU!FA26</f>
        <v>7.993138805586663E-4</v>
      </c>
      <c r="G22" s="17">
        <f>[1]EQOUN!DI26/[1]COU!FA26</f>
        <v>1.0339149766165983</v>
      </c>
      <c r="H22" s="18">
        <v>1.0350158068529689</v>
      </c>
      <c r="I22" s="18">
        <f t="shared" si="7"/>
        <v>1.0328513887669424</v>
      </c>
      <c r="J22" s="18" t="str">
        <f t="shared" si="8"/>
        <v>EXPORTABLE</v>
      </c>
      <c r="K22" s="18" t="str">
        <f t="shared" si="0"/>
        <v>Transable</v>
      </c>
      <c r="L22" s="19"/>
      <c r="M22" s="18" t="str">
        <f t="shared" si="1"/>
        <v>Transable</v>
      </c>
      <c r="N22" s="19">
        <f t="shared" si="2"/>
        <v>0</v>
      </c>
      <c r="O22" s="18" t="str">
        <f t="shared" si="3"/>
        <v>Transable</v>
      </c>
      <c r="P22" s="18" t="str">
        <f t="shared" si="9"/>
        <v>EXPORTABLE</v>
      </c>
      <c r="Q22" s="47">
        <f t="shared" si="10"/>
        <v>0</v>
      </c>
      <c r="R22" s="47">
        <f t="shared" si="4"/>
        <v>0</v>
      </c>
      <c r="S22" s="47">
        <f t="shared" si="5"/>
        <v>0</v>
      </c>
      <c r="T22" s="47">
        <f t="shared" si="6"/>
        <v>0</v>
      </c>
      <c r="U22" s="47">
        <f>IF(Q22=1,D22/[1]COU!FA26,0)</f>
        <v>0</v>
      </c>
      <c r="V22" s="15"/>
      <c r="W22" s="18">
        <v>0</v>
      </c>
      <c r="X22" s="18">
        <v>0</v>
      </c>
      <c r="Y22" s="18">
        <f>IF([1]EQOUN!DI26&gt;0,[1]COU!FD26/[1]EQOUN!DI26,0)</f>
        <v>0.14682516089912928</v>
      </c>
      <c r="Z22" s="18">
        <f>IF([1]EQOUN!DI26&gt;0,[1]COU!$FG$10/[1]EQOUN!DI26,0)</f>
        <v>0</v>
      </c>
      <c r="AA22" s="18">
        <v>5.1768586237378516E-3</v>
      </c>
      <c r="AB22" s="18"/>
      <c r="AC22" s="48">
        <f>IF([1]COU!EY26&gt;0,[1]EQOUM!N26/[1]COU!EY26,0)</f>
        <v>0.10559635402629644</v>
      </c>
      <c r="AD22" s="48">
        <f>IF([1]EQOUN!DJ26&gt;0,[1]EQOUN!DP26/[1]EQOUN!DJ26,0)</f>
        <v>0.11806342080743382</v>
      </c>
      <c r="AE22" s="48">
        <f>IF([1]EQOUN!F26&gt;0,[1]EQOUN!N26/[1]EQOUN!F26,0)</f>
        <v>0.11544287631696493</v>
      </c>
      <c r="AF22" s="18">
        <v>0.1154324104596107</v>
      </c>
      <c r="AG22" s="15"/>
      <c r="AH22" s="81">
        <f t="shared" si="11"/>
        <v>1.077</v>
      </c>
      <c r="AI22" s="81">
        <f t="shared" si="12"/>
        <v>540</v>
      </c>
      <c r="AJ22" s="81">
        <f t="shared" si="13"/>
        <v>581.57999999999993</v>
      </c>
      <c r="AK22" s="82"/>
      <c r="AL22" s="81">
        <v>1</v>
      </c>
      <c r="AM22" s="81" t="str">
        <f t="shared" si="14"/>
        <v>-</v>
      </c>
      <c r="AN22" s="82"/>
      <c r="AO22" s="81">
        <v>1</v>
      </c>
      <c r="AP22" s="81">
        <f t="shared" si="15"/>
        <v>1.2623438369736857</v>
      </c>
      <c r="AQ22" s="81"/>
      <c r="AR22" s="81">
        <v>1</v>
      </c>
      <c r="AS22" s="81" t="str">
        <f t="shared" si="16"/>
        <v>-</v>
      </c>
      <c r="AT22" s="82"/>
      <c r="AU22" s="81">
        <v>1</v>
      </c>
      <c r="AV22" s="81">
        <f t="shared" si="17"/>
        <v>1.4275808924257387</v>
      </c>
      <c r="AW22" s="81"/>
      <c r="AX22" s="81">
        <v>1</v>
      </c>
      <c r="AY22" s="81" t="str">
        <f t="shared" si="28"/>
        <v>-</v>
      </c>
      <c r="AZ22" s="82"/>
      <c r="BA22" s="81">
        <v>1</v>
      </c>
      <c r="BB22" s="81" t="str">
        <f t="shared" si="19"/>
        <v>-</v>
      </c>
      <c r="BC22" s="81" t="str">
        <f t="shared" si="20"/>
        <v>-</v>
      </c>
      <c r="BD22" s="82"/>
      <c r="BE22" s="81">
        <v>1</v>
      </c>
      <c r="BF22" s="81">
        <f t="shared" si="21"/>
        <v>1.2744256105567404</v>
      </c>
      <c r="BG22" s="81">
        <f t="shared" si="22"/>
        <v>1.1833106876107153</v>
      </c>
      <c r="BH22" s="83"/>
      <c r="BI22" s="81">
        <v>1</v>
      </c>
      <c r="BJ22" s="81" t="str">
        <f t="shared" si="23"/>
        <v>-</v>
      </c>
      <c r="BK22" s="81" t="str">
        <f t="shared" si="24"/>
        <v>-</v>
      </c>
      <c r="BL22" s="82"/>
      <c r="BM22" s="81">
        <v>1</v>
      </c>
      <c r="BN22" s="81">
        <f t="shared" si="25"/>
        <v>1.4278490603729457</v>
      </c>
      <c r="BO22" s="81">
        <f t="shared" si="26"/>
        <v>1.3257651442645737</v>
      </c>
      <c r="BP22" s="83"/>
      <c r="BQ22" s="81">
        <v>1</v>
      </c>
      <c r="BR22" s="81" t="str">
        <f t="shared" si="27"/>
        <v>-</v>
      </c>
    </row>
    <row r="23" spans="1:70" x14ac:dyDescent="0.2">
      <c r="A23" s="14" t="s">
        <v>205</v>
      </c>
      <c r="B23" s="15" t="s">
        <v>22</v>
      </c>
      <c r="C23" s="15"/>
      <c r="D23" s="16">
        <v>-1067.2853977969548</v>
      </c>
      <c r="E23" s="46">
        <v>1.586815620826984E-2</v>
      </c>
      <c r="F23" s="17">
        <f>[1]EQOUM!U27/[1]COU!FA27</f>
        <v>5.8398107240908766E-3</v>
      </c>
      <c r="G23" s="17">
        <f>[1]EQOUN!DI27/[1]COU!FA27</f>
        <v>8.0805733218086734E-2</v>
      </c>
      <c r="H23" s="18">
        <v>8.2108646039490904E-2</v>
      </c>
      <c r="I23" s="18">
        <f t="shared" si="7"/>
        <v>6.4937577009816894E-2</v>
      </c>
      <c r="J23" s="18" t="str">
        <f t="shared" si="8"/>
        <v>EXPORTABLE</v>
      </c>
      <c r="K23" s="18" t="str">
        <f t="shared" si="0"/>
        <v>No transable</v>
      </c>
      <c r="L23" s="19">
        <v>1</v>
      </c>
      <c r="M23" s="18" t="str">
        <f t="shared" si="1"/>
        <v>Transable</v>
      </c>
      <c r="N23" s="19">
        <f t="shared" si="2"/>
        <v>0</v>
      </c>
      <c r="O23" s="18" t="str">
        <f t="shared" si="3"/>
        <v>Transable</v>
      </c>
      <c r="P23" s="18" t="str">
        <f t="shared" si="9"/>
        <v>EXPORTABLE</v>
      </c>
      <c r="Q23" s="47">
        <f t="shared" si="10"/>
        <v>0</v>
      </c>
      <c r="R23" s="47">
        <f t="shared" si="4"/>
        <v>0</v>
      </c>
      <c r="S23" s="47">
        <f t="shared" si="5"/>
        <v>0</v>
      </c>
      <c r="T23" s="47">
        <f t="shared" si="6"/>
        <v>0</v>
      </c>
      <c r="U23" s="47">
        <f>IF(Q23=1,D23/[1]COU!FA27,0)</f>
        <v>0</v>
      </c>
      <c r="V23" s="15"/>
      <c r="W23" s="18">
        <v>0</v>
      </c>
      <c r="X23" s="18">
        <v>0</v>
      </c>
      <c r="Y23" s="18">
        <f>IF([1]EQOUN!DI27&gt;0,[1]COU!FD27/[1]EQOUN!DI27,0)</f>
        <v>0</v>
      </c>
      <c r="Z23" s="18">
        <f>IF([1]EQOUN!DI27&gt;0,[1]COU!$FG$10/[1]EQOUN!DI27,0)</f>
        <v>0</v>
      </c>
      <c r="AA23" s="18">
        <v>1.3259665002122597E-3</v>
      </c>
      <c r="AB23" s="18"/>
      <c r="AC23" s="48">
        <f>IF([1]COU!EY27&gt;0,[1]EQOUM!N27/[1]COU!EY27,0)</f>
        <v>0.42478313096979509</v>
      </c>
      <c r="AD23" s="48">
        <f>IF([1]EQOUN!DJ27&gt;0,[1]EQOUN!DP27/[1]EQOUN!DJ27,0)</f>
        <v>2.1484501789503431E-2</v>
      </c>
      <c r="AE23" s="48">
        <f>IF([1]EQOUN!F27&gt;0,[1]EQOUN!N27/[1]EQOUN!F27,0)</f>
        <v>0.38665402803238369</v>
      </c>
      <c r="AF23" s="18">
        <v>0.38729197752474254</v>
      </c>
      <c r="AG23" s="15"/>
      <c r="AH23" s="81">
        <f t="shared" si="11"/>
        <v>1.077</v>
      </c>
      <c r="AI23" s="81">
        <f t="shared" si="12"/>
        <v>540</v>
      </c>
      <c r="AJ23" s="81">
        <f t="shared" si="13"/>
        <v>581.57999999999993</v>
      </c>
      <c r="AK23" s="82"/>
      <c r="AL23" s="81">
        <v>1</v>
      </c>
      <c r="AM23" s="81" t="str">
        <f t="shared" si="14"/>
        <v>-</v>
      </c>
      <c r="AN23" s="82"/>
      <c r="AO23" s="81">
        <v>1</v>
      </c>
      <c r="AP23" s="81">
        <f t="shared" si="15"/>
        <v>1.077</v>
      </c>
      <c r="AQ23" s="81"/>
      <c r="AR23" s="81">
        <v>1</v>
      </c>
      <c r="AS23" s="81" t="str">
        <f t="shared" si="16"/>
        <v>-</v>
      </c>
      <c r="AT23" s="82"/>
      <c r="AU23" s="81">
        <v>1</v>
      </c>
      <c r="AV23" s="81">
        <f t="shared" si="17"/>
        <v>1.5025695376848252</v>
      </c>
      <c r="AW23" s="81"/>
      <c r="AX23" s="81">
        <v>1</v>
      </c>
      <c r="AY23" s="81" t="str">
        <f t="shared" si="28"/>
        <v>-</v>
      </c>
      <c r="AZ23" s="82"/>
      <c r="BA23" s="81">
        <v>1</v>
      </c>
      <c r="BB23" s="81" t="str">
        <f t="shared" si="19"/>
        <v>-</v>
      </c>
      <c r="BC23" s="81" t="str">
        <f t="shared" si="20"/>
        <v>-</v>
      </c>
      <c r="BD23" s="82"/>
      <c r="BE23" s="81">
        <v>1</v>
      </c>
      <c r="BF23" s="81">
        <f t="shared" si="21"/>
        <v>1.07869062895868</v>
      </c>
      <c r="BG23" s="81">
        <f t="shared" si="22"/>
        <v>1.0015697576218012</v>
      </c>
      <c r="BH23" s="83"/>
      <c r="BI23" s="81">
        <v>1</v>
      </c>
      <c r="BJ23" s="81" t="str">
        <f t="shared" si="23"/>
        <v>-</v>
      </c>
      <c r="BK23" s="81" t="str">
        <f t="shared" si="24"/>
        <v>-</v>
      </c>
      <c r="BL23" s="82"/>
      <c r="BM23" s="81">
        <v>1</v>
      </c>
      <c r="BN23" s="81">
        <f t="shared" si="25"/>
        <v>1.4738341179882295</v>
      </c>
      <c r="BO23" s="81">
        <f t="shared" si="26"/>
        <v>1.3684625050958492</v>
      </c>
      <c r="BP23" s="83"/>
      <c r="BQ23" s="81">
        <v>1</v>
      </c>
      <c r="BR23" s="81" t="str">
        <f t="shared" si="27"/>
        <v>-</v>
      </c>
    </row>
    <row r="24" spans="1:70" x14ac:dyDescent="0.2">
      <c r="A24" s="14" t="s">
        <v>206</v>
      </c>
      <c r="B24" s="15" t="s">
        <v>23</v>
      </c>
      <c r="C24" s="15"/>
      <c r="D24" s="16">
        <v>-358242.19272803457</v>
      </c>
      <c r="E24" s="46">
        <v>8.7594630013286524E-5</v>
      </c>
      <c r="F24" s="17">
        <f>[1]EQOUM!U28/[1]COU!FA28</f>
        <v>5.8606994759632754E-5</v>
      </c>
      <c r="G24" s="17">
        <f>[1]EQOUN!DI28/[1]COU!FA28</f>
        <v>0.93131084649991269</v>
      </c>
      <c r="H24" s="18">
        <v>0.93139243147534501</v>
      </c>
      <c r="I24" s="18">
        <f t="shared" si="7"/>
        <v>0.9312232518698994</v>
      </c>
      <c r="J24" s="18" t="str">
        <f t="shared" si="8"/>
        <v>EXPORTABLE</v>
      </c>
      <c r="K24" s="18" t="str">
        <f t="shared" si="0"/>
        <v>Transable</v>
      </c>
      <c r="L24" s="19"/>
      <c r="M24" s="18" t="str">
        <f t="shared" si="1"/>
        <v>Transable</v>
      </c>
      <c r="N24" s="19">
        <f t="shared" si="2"/>
        <v>0</v>
      </c>
      <c r="O24" s="18" t="str">
        <f t="shared" si="3"/>
        <v>Transable</v>
      </c>
      <c r="P24" s="18" t="str">
        <f t="shared" si="9"/>
        <v>EXPORTABLE</v>
      </c>
      <c r="Q24" s="47">
        <f t="shared" si="10"/>
        <v>0</v>
      </c>
      <c r="R24" s="47">
        <f t="shared" si="4"/>
        <v>0</v>
      </c>
      <c r="S24" s="47">
        <f t="shared" si="5"/>
        <v>0</v>
      </c>
      <c r="T24" s="47">
        <f t="shared" si="6"/>
        <v>0</v>
      </c>
      <c r="U24" s="47">
        <f>IF(Q24=1,D24/[1]COU!FA28,0)</f>
        <v>0</v>
      </c>
      <c r="V24" s="15"/>
      <c r="W24" s="18">
        <v>0</v>
      </c>
      <c r="X24" s="18">
        <v>0</v>
      </c>
      <c r="Y24" s="18">
        <f>IF([1]EQOUN!DI28&gt;0,[1]COU!FD28/[1]EQOUN!DI28,0)</f>
        <v>0</v>
      </c>
      <c r="Z24" s="18">
        <f>IF([1]EQOUN!DI28&gt;0,[1]COU!$FG$10/[1]EQOUN!DI28,0)</f>
        <v>0</v>
      </c>
      <c r="AA24" s="18">
        <v>4.1804333725462259E-2</v>
      </c>
      <c r="AB24" s="18"/>
      <c r="AC24" s="48">
        <f>IF([1]COU!EY28&gt;0,[1]EQOUM!N28/[1]COU!EY28,0)</f>
        <v>0</v>
      </c>
      <c r="AD24" s="48">
        <f>IF([1]EQOUN!DJ28&gt;0,[1]EQOUN!DP28/[1]EQOUN!DJ28,0)</f>
        <v>5.5340186380141439E-2</v>
      </c>
      <c r="AE24" s="48">
        <f>IF([1]EQOUN!F28&gt;0,[1]EQOUN!N28/[1]EQOUN!F28,0)</f>
        <v>6.5638750516056429E-2</v>
      </c>
      <c r="AF24" s="18">
        <v>6.5635262630754768E-2</v>
      </c>
      <c r="AG24" s="15"/>
      <c r="AH24" s="81">
        <f t="shared" si="11"/>
        <v>1.077</v>
      </c>
      <c r="AI24" s="81">
        <f t="shared" si="12"/>
        <v>540</v>
      </c>
      <c r="AJ24" s="81">
        <f t="shared" si="13"/>
        <v>581.57999999999993</v>
      </c>
      <c r="AK24" s="82"/>
      <c r="AL24" s="81">
        <v>1</v>
      </c>
      <c r="AM24" s="81" t="str">
        <f t="shared" si="14"/>
        <v>-</v>
      </c>
      <c r="AN24" s="82"/>
      <c r="AO24" s="81">
        <v>1</v>
      </c>
      <c r="AP24" s="81">
        <f t="shared" si="15"/>
        <v>1.077</v>
      </c>
      <c r="AQ24" s="81"/>
      <c r="AR24" s="81">
        <v>1</v>
      </c>
      <c r="AS24" s="81" t="str">
        <f t="shared" si="16"/>
        <v>-</v>
      </c>
      <c r="AT24" s="82"/>
      <c r="AU24" s="81">
        <v>1</v>
      </c>
      <c r="AV24" s="81">
        <f t="shared" si="17"/>
        <v>1.1518342771509495</v>
      </c>
      <c r="AW24" s="81"/>
      <c r="AX24" s="81">
        <v>1</v>
      </c>
      <c r="AY24" s="81" t="str">
        <f t="shared" si="28"/>
        <v>-</v>
      </c>
      <c r="AZ24" s="82"/>
      <c r="BA24" s="81">
        <v>1</v>
      </c>
      <c r="BB24" s="81" t="str">
        <f t="shared" si="19"/>
        <v>-</v>
      </c>
      <c r="BC24" s="81" t="str">
        <f t="shared" si="20"/>
        <v>-</v>
      </c>
      <c r="BD24" s="82"/>
      <c r="BE24" s="81">
        <v>1</v>
      </c>
      <c r="BF24" s="81">
        <f t="shared" si="21"/>
        <v>1.0815108242034159</v>
      </c>
      <c r="BG24" s="81">
        <f t="shared" si="22"/>
        <v>1.0041883233086502</v>
      </c>
      <c r="BH24" s="83"/>
      <c r="BI24" s="81">
        <v>1</v>
      </c>
      <c r="BJ24" s="81" t="str">
        <f t="shared" si="23"/>
        <v>-</v>
      </c>
      <c r="BK24" s="81" t="str">
        <f t="shared" si="24"/>
        <v>-</v>
      </c>
      <c r="BL24" s="82"/>
      <c r="BM24" s="81">
        <v>1</v>
      </c>
      <c r="BN24" s="81">
        <f t="shared" si="25"/>
        <v>1.1509948327001194</v>
      </c>
      <c r="BO24" s="81">
        <f t="shared" si="26"/>
        <v>1.068704580037251</v>
      </c>
      <c r="BP24" s="83"/>
      <c r="BQ24" s="81">
        <v>1</v>
      </c>
      <c r="BR24" s="81" t="str">
        <f t="shared" si="27"/>
        <v>-</v>
      </c>
    </row>
    <row r="25" spans="1:70" x14ac:dyDescent="0.2">
      <c r="A25" s="14" t="s">
        <v>207</v>
      </c>
      <c r="B25" s="15" t="s">
        <v>24</v>
      </c>
      <c r="C25" s="15"/>
      <c r="D25" s="16">
        <v>0</v>
      </c>
      <c r="E25" s="46">
        <v>0</v>
      </c>
      <c r="F25" s="17">
        <f>[1]EQOUM!U29/[1]COU!FA29</f>
        <v>0</v>
      </c>
      <c r="G25" s="17">
        <f>[1]EQOUN!DI29/[1]COU!FA29</f>
        <v>0</v>
      </c>
      <c r="H25" s="18">
        <v>0</v>
      </c>
      <c r="I25" s="18">
        <f t="shared" si="7"/>
        <v>0</v>
      </c>
      <c r="J25" s="18" t="str">
        <f t="shared" si="8"/>
        <v>AMBOS</v>
      </c>
      <c r="K25" s="18" t="str">
        <f t="shared" si="0"/>
        <v>No transable</v>
      </c>
      <c r="L25" s="19">
        <v>1</v>
      </c>
      <c r="M25" s="18" t="str">
        <f t="shared" si="1"/>
        <v>Transable</v>
      </c>
      <c r="N25" s="19">
        <f t="shared" si="2"/>
        <v>1</v>
      </c>
      <c r="O25" s="18" t="str">
        <f t="shared" si="3"/>
        <v>No Transable</v>
      </c>
      <c r="P25" s="18" t="str">
        <f t="shared" si="9"/>
        <v>No Transable</v>
      </c>
      <c r="Q25" s="47">
        <f t="shared" si="10"/>
        <v>1</v>
      </c>
      <c r="R25" s="47">
        <f t="shared" si="4"/>
        <v>0</v>
      </c>
      <c r="S25" s="47">
        <f t="shared" si="5"/>
        <v>0</v>
      </c>
      <c r="T25" s="47">
        <f t="shared" si="6"/>
        <v>0</v>
      </c>
      <c r="U25" s="47">
        <f>IF(Q25=1,D25/[1]COU!FA29,0)</f>
        <v>0</v>
      </c>
      <c r="V25" s="15"/>
      <c r="W25" s="18">
        <v>7.3323850672731838E-3</v>
      </c>
      <c r="X25" s="18">
        <v>0</v>
      </c>
      <c r="Y25" s="18">
        <f>IF([1]EQOUN!DI29&gt;0,[1]COU!FD29/[1]EQOUN!DI29,0)</f>
        <v>0</v>
      </c>
      <c r="Z25" s="18">
        <f>IF([1]EQOUN!DI29&gt;0,[1]COU!$FG$10/[1]EQOUN!DI29,0)</f>
        <v>0</v>
      </c>
      <c r="AA25" s="18">
        <v>0</v>
      </c>
      <c r="AB25" s="18"/>
      <c r="AC25" s="48">
        <f>IF([1]COU!EY29&gt;0,[1]EQOUM!N29/[1]COU!EY29,0)</f>
        <v>0</v>
      </c>
      <c r="AD25" s="48">
        <f>IF([1]EQOUN!DJ29&gt;0,[1]EQOUN!DP29/[1]EQOUN!DJ29,0)</f>
        <v>0</v>
      </c>
      <c r="AE25" s="48">
        <f>IF([1]EQOUN!F29&gt;0,[1]EQOUN!N29/[1]EQOUN!F29,0)</f>
        <v>0</v>
      </c>
      <c r="AF25" s="18">
        <v>0</v>
      </c>
      <c r="AG25" s="15"/>
      <c r="AH25" s="81">
        <f t="shared" si="11"/>
        <v>1.077</v>
      </c>
      <c r="AI25" s="81">
        <f t="shared" si="12"/>
        <v>540</v>
      </c>
      <c r="AJ25" s="81">
        <f t="shared" si="13"/>
        <v>581.57999999999993</v>
      </c>
      <c r="AK25" s="82"/>
      <c r="AL25" s="81">
        <v>1</v>
      </c>
      <c r="AM25" s="81" t="str">
        <f t="shared" si="14"/>
        <v>-</v>
      </c>
      <c r="AN25" s="82"/>
      <c r="AO25" s="81">
        <v>1</v>
      </c>
      <c r="AP25" s="81" t="str">
        <f t="shared" si="15"/>
        <v>-</v>
      </c>
      <c r="AQ25" s="81"/>
      <c r="AR25" s="81">
        <v>1</v>
      </c>
      <c r="AS25" s="81" t="str">
        <f t="shared" si="16"/>
        <v>-</v>
      </c>
      <c r="AT25" s="82"/>
      <c r="AU25" s="81">
        <v>1</v>
      </c>
      <c r="AV25" s="81" t="str">
        <f t="shared" si="17"/>
        <v>-</v>
      </c>
      <c r="AW25" s="81"/>
      <c r="AX25" s="81">
        <v>1</v>
      </c>
      <c r="AY25" s="81">
        <f t="shared" si="28"/>
        <v>0.99272098745561188</v>
      </c>
      <c r="AZ25" s="82"/>
      <c r="BA25" s="81">
        <v>1</v>
      </c>
      <c r="BB25" s="81" t="str">
        <f t="shared" si="19"/>
        <v>-</v>
      </c>
      <c r="BC25" s="81" t="str">
        <f t="shared" si="20"/>
        <v>-</v>
      </c>
      <c r="BD25" s="82"/>
      <c r="BE25" s="81">
        <v>1</v>
      </c>
      <c r="BF25" s="81" t="str">
        <f t="shared" si="21"/>
        <v>-</v>
      </c>
      <c r="BG25" s="81" t="str">
        <f t="shared" si="22"/>
        <v>-</v>
      </c>
      <c r="BH25" s="83"/>
      <c r="BI25" s="81">
        <v>1</v>
      </c>
      <c r="BJ25" s="81" t="str">
        <f t="shared" si="23"/>
        <v>-</v>
      </c>
      <c r="BK25" s="81" t="str">
        <f t="shared" si="24"/>
        <v>-</v>
      </c>
      <c r="BL25" s="82"/>
      <c r="BM25" s="81">
        <v>1</v>
      </c>
      <c r="BN25" s="81" t="str">
        <f t="shared" si="25"/>
        <v>-</v>
      </c>
      <c r="BO25" s="81" t="str">
        <f t="shared" si="26"/>
        <v>-</v>
      </c>
      <c r="BP25" s="83"/>
      <c r="BQ25" s="81">
        <v>1</v>
      </c>
      <c r="BR25" s="81">
        <f t="shared" si="27"/>
        <v>0.99272098745561188</v>
      </c>
    </row>
    <row r="26" spans="1:70" x14ac:dyDescent="0.2">
      <c r="A26" s="14" t="s">
        <v>208</v>
      </c>
      <c r="B26" s="15" t="s">
        <v>25</v>
      </c>
      <c r="C26" s="15"/>
      <c r="D26" s="16">
        <v>39.364589291007633</v>
      </c>
      <c r="E26" s="46">
        <v>5.919742051644334E-4</v>
      </c>
      <c r="F26" s="17">
        <f>[1]EQOUM!U30/[1]COU!FA30</f>
        <v>5.7437943970196773E-4</v>
      </c>
      <c r="G26" s="17">
        <f>[1]EQOUN!DI30/[1]COU!FA30</f>
        <v>4.1591712836768901E-4</v>
      </c>
      <c r="H26" s="18">
        <v>4.1616348641677903E-4</v>
      </c>
      <c r="I26" s="18">
        <f t="shared" si="7"/>
        <v>-1.7605707679674439E-4</v>
      </c>
      <c r="J26" s="18" t="str">
        <f t="shared" si="8"/>
        <v>AMBOS</v>
      </c>
      <c r="K26" s="18" t="str">
        <f t="shared" si="0"/>
        <v>No transable</v>
      </c>
      <c r="L26" s="19">
        <v>1</v>
      </c>
      <c r="M26" s="18" t="str">
        <f t="shared" si="1"/>
        <v>Transable</v>
      </c>
      <c r="N26" s="19">
        <f t="shared" si="2"/>
        <v>1</v>
      </c>
      <c r="O26" s="18" t="str">
        <f t="shared" si="3"/>
        <v>No Transable</v>
      </c>
      <c r="P26" s="18" t="str">
        <f t="shared" si="9"/>
        <v>No Transable</v>
      </c>
      <c r="Q26" s="47">
        <f t="shared" si="10"/>
        <v>1</v>
      </c>
      <c r="R26" s="47">
        <f t="shared" si="4"/>
        <v>5.919742051644334E-4</v>
      </c>
      <c r="S26" s="47">
        <f t="shared" si="5"/>
        <v>5.7437943970196773E-4</v>
      </c>
      <c r="T26" s="47">
        <f t="shared" si="6"/>
        <v>4.1616348641677903E-4</v>
      </c>
      <c r="U26" s="47">
        <f>IF(Q26=1,D26/[1]COU!FA30,0)</f>
        <v>1.7605707679674445E-4</v>
      </c>
      <c r="V26" s="15"/>
      <c r="W26" s="18">
        <v>0</v>
      </c>
      <c r="X26" s="18">
        <v>0</v>
      </c>
      <c r="Y26" s="18">
        <f>IF([1]EQOUN!DI30&gt;0,[1]COU!FD30/[1]EQOUN!DI30,0)</f>
        <v>0</v>
      </c>
      <c r="Z26" s="18">
        <f>IF([1]EQOUN!DI30&gt;0,[1]COU!$FG$10/[1]EQOUN!DI30,0)</f>
        <v>0</v>
      </c>
      <c r="AA26" s="18">
        <v>0.11711850945723</v>
      </c>
      <c r="AB26" s="18"/>
      <c r="AC26" s="48">
        <f>IF([1]COU!EY30&gt;0,[1]EQOUM!N30/[1]COU!EY30,0)</f>
        <v>0</v>
      </c>
      <c r="AD26" s="48">
        <f>IF([1]EQOUN!DJ30&gt;0,[1]EQOUN!DP30/[1]EQOUN!DJ30,0)</f>
        <v>0</v>
      </c>
      <c r="AE26" s="48">
        <f>IF([1]EQOUN!F30&gt;0,[1]EQOUN!N30/[1]EQOUN!F30,0)</f>
        <v>0</v>
      </c>
      <c r="AF26" s="18">
        <v>0</v>
      </c>
      <c r="AG26" s="15"/>
      <c r="AH26" s="81">
        <f t="shared" si="11"/>
        <v>1.077</v>
      </c>
      <c r="AI26" s="81">
        <f t="shared" si="12"/>
        <v>540</v>
      </c>
      <c r="AJ26" s="81">
        <f t="shared" si="13"/>
        <v>581.57999999999993</v>
      </c>
      <c r="AK26" s="82"/>
      <c r="AL26" s="81">
        <v>1</v>
      </c>
      <c r="AM26" s="81" t="str">
        <f t="shared" si="14"/>
        <v>-</v>
      </c>
      <c r="AN26" s="82"/>
      <c r="AO26" s="81">
        <v>1</v>
      </c>
      <c r="AP26" s="81" t="str">
        <f t="shared" si="15"/>
        <v>-</v>
      </c>
      <c r="AQ26" s="81"/>
      <c r="AR26" s="81">
        <v>1</v>
      </c>
      <c r="AS26" s="81" t="str">
        <f t="shared" si="16"/>
        <v>-</v>
      </c>
      <c r="AT26" s="82"/>
      <c r="AU26" s="81">
        <v>1</v>
      </c>
      <c r="AV26" s="81" t="str">
        <f t="shared" si="17"/>
        <v>-</v>
      </c>
      <c r="AW26" s="81"/>
      <c r="AX26" s="81">
        <v>1</v>
      </c>
      <c r="AY26" s="81">
        <f t="shared" si="28"/>
        <v>1</v>
      </c>
      <c r="AZ26" s="82"/>
      <c r="BA26" s="81">
        <v>1</v>
      </c>
      <c r="BB26" s="81" t="str">
        <f t="shared" si="19"/>
        <v>-</v>
      </c>
      <c r="BC26" s="81" t="str">
        <f t="shared" si="20"/>
        <v>-</v>
      </c>
      <c r="BD26" s="82"/>
      <c r="BE26" s="81">
        <v>1</v>
      </c>
      <c r="BF26" s="81" t="str">
        <f t="shared" si="21"/>
        <v>-</v>
      </c>
      <c r="BG26" s="81" t="str">
        <f t="shared" si="22"/>
        <v>-</v>
      </c>
      <c r="BH26" s="83"/>
      <c r="BI26" s="81">
        <v>1</v>
      </c>
      <c r="BJ26" s="81" t="str">
        <f t="shared" si="23"/>
        <v>-</v>
      </c>
      <c r="BK26" s="81" t="str">
        <f t="shared" si="24"/>
        <v>-</v>
      </c>
      <c r="BL26" s="82"/>
      <c r="BM26" s="81">
        <v>1</v>
      </c>
      <c r="BN26" s="81" t="str">
        <f t="shared" si="25"/>
        <v>-</v>
      </c>
      <c r="BO26" s="81" t="str">
        <f t="shared" si="26"/>
        <v>-</v>
      </c>
      <c r="BP26" s="83"/>
      <c r="BQ26" s="81">
        <v>1</v>
      </c>
      <c r="BR26" s="81">
        <f t="shared" si="27"/>
        <v>1</v>
      </c>
    </row>
    <row r="27" spans="1:70" x14ac:dyDescent="0.2">
      <c r="A27" s="14" t="s">
        <v>209</v>
      </c>
      <c r="B27" s="15" t="s">
        <v>26</v>
      </c>
      <c r="C27" s="15"/>
      <c r="D27" s="16">
        <v>-3982.8677341456087</v>
      </c>
      <c r="E27" s="46">
        <v>1.9295184900445617E-2</v>
      </c>
      <c r="F27" s="17">
        <f>[1]EQOUM!U31/[1]COU!FA31</f>
        <v>1.0342684887342088E-2</v>
      </c>
      <c r="G27" s="17">
        <f>[1]EQOUN!DI31/[1]COU!FA31</f>
        <v>0.41466553686351226</v>
      </c>
      <c r="H27" s="18">
        <v>0.42282400420499444</v>
      </c>
      <c r="I27" s="18">
        <f t="shared" si="7"/>
        <v>0.39537035196306664</v>
      </c>
      <c r="J27" s="18" t="str">
        <f t="shared" si="8"/>
        <v>EXPORTABLE</v>
      </c>
      <c r="K27" s="18" t="str">
        <f t="shared" si="0"/>
        <v>Transable</v>
      </c>
      <c r="L27" s="19"/>
      <c r="M27" s="18" t="str">
        <f t="shared" si="1"/>
        <v>Transable</v>
      </c>
      <c r="N27" s="19">
        <f t="shared" si="2"/>
        <v>0</v>
      </c>
      <c r="O27" s="18" t="str">
        <f t="shared" si="3"/>
        <v>Transable</v>
      </c>
      <c r="P27" s="18" t="str">
        <f t="shared" si="9"/>
        <v>EXPORTABLE</v>
      </c>
      <c r="Q27" s="47">
        <f t="shared" si="10"/>
        <v>0</v>
      </c>
      <c r="R27" s="47">
        <f t="shared" si="4"/>
        <v>0</v>
      </c>
      <c r="S27" s="47">
        <f t="shared" si="5"/>
        <v>0</v>
      </c>
      <c r="T27" s="47">
        <f t="shared" si="6"/>
        <v>0</v>
      </c>
      <c r="U27" s="47">
        <f>IF(Q27=1,D27/[1]COU!FA31,0)</f>
        <v>0</v>
      </c>
      <c r="V27" s="15"/>
      <c r="W27" s="18">
        <v>0</v>
      </c>
      <c r="X27" s="18">
        <v>0</v>
      </c>
      <c r="Y27" s="18">
        <f>IF([1]EQOUN!DI31&gt;0,[1]COU!FD31/[1]EQOUN!DI31,0)</f>
        <v>0</v>
      </c>
      <c r="Z27" s="18">
        <f>IF([1]EQOUN!DI31&gt;0,[1]COU!$FG$10/[1]EQOUN!DI31,0)</f>
        <v>0</v>
      </c>
      <c r="AA27" s="18">
        <v>7.1983044883248609E-2</v>
      </c>
      <c r="AB27" s="18"/>
      <c r="AC27" s="48">
        <f>IF([1]COU!EY31&gt;0,[1]EQOUM!N31/[1]COU!EY31,0)</f>
        <v>0.46445645267215629</v>
      </c>
      <c r="AD27" s="48">
        <f>IF([1]EQOUN!DJ31&gt;0,[1]EQOUN!DP31/[1]EQOUN!DJ31,0)</f>
        <v>2.1730846586821763E-2</v>
      </c>
      <c r="AE27" s="48">
        <f>IF([1]EQOUN!F31&gt;0,[1]EQOUN!N31/[1]EQOUN!F31,0)</f>
        <v>0.49933690648476692</v>
      </c>
      <c r="AF27" s="18">
        <v>0.498679338733308</v>
      </c>
      <c r="AG27" s="15"/>
      <c r="AH27" s="81">
        <f t="shared" si="11"/>
        <v>1.077</v>
      </c>
      <c r="AI27" s="81">
        <f t="shared" si="12"/>
        <v>540</v>
      </c>
      <c r="AJ27" s="81">
        <f t="shared" si="13"/>
        <v>581.57999999999993</v>
      </c>
      <c r="AK27" s="82"/>
      <c r="AL27" s="81">
        <v>1</v>
      </c>
      <c r="AM27" s="81" t="str">
        <f t="shared" si="14"/>
        <v>-</v>
      </c>
      <c r="AN27" s="82"/>
      <c r="AO27" s="81">
        <v>1</v>
      </c>
      <c r="AP27" s="81">
        <f t="shared" si="15"/>
        <v>1.077</v>
      </c>
      <c r="AQ27" s="81"/>
      <c r="AR27" s="81">
        <v>1</v>
      </c>
      <c r="AS27" s="81" t="str">
        <f t="shared" si="16"/>
        <v>-</v>
      </c>
      <c r="AT27" s="82"/>
      <c r="AU27" s="81">
        <v>1</v>
      </c>
      <c r="AV27" s="81">
        <f t="shared" si="17"/>
        <v>1.6267319898187125</v>
      </c>
      <c r="AW27" s="81"/>
      <c r="AX27" s="81">
        <v>1</v>
      </c>
      <c r="AY27" s="81" t="str">
        <f t="shared" si="28"/>
        <v>-</v>
      </c>
      <c r="AZ27" s="82"/>
      <c r="BA27" s="81">
        <v>1</v>
      </c>
      <c r="BB27" s="81" t="str">
        <f t="shared" si="19"/>
        <v>-</v>
      </c>
      <c r="BC27" s="81" t="str">
        <f t="shared" si="20"/>
        <v>-</v>
      </c>
      <c r="BD27" s="82"/>
      <c r="BE27" s="81">
        <v>1</v>
      </c>
      <c r="BF27" s="81">
        <f t="shared" si="21"/>
        <v>1.0787104445963027</v>
      </c>
      <c r="BG27" s="81">
        <f t="shared" si="22"/>
        <v>1.0015881565425282</v>
      </c>
      <c r="BH27" s="83"/>
      <c r="BI27" s="81">
        <v>1</v>
      </c>
      <c r="BJ27" s="81" t="str">
        <f t="shared" si="23"/>
        <v>-</v>
      </c>
      <c r="BK27" s="81" t="str">
        <f t="shared" si="24"/>
        <v>-</v>
      </c>
      <c r="BL27" s="82"/>
      <c r="BM27" s="81">
        <v>1</v>
      </c>
      <c r="BN27" s="81">
        <f t="shared" si="25"/>
        <v>1.5891394045022569</v>
      </c>
      <c r="BO27" s="81">
        <f t="shared" si="26"/>
        <v>1.4755240524626343</v>
      </c>
      <c r="BP27" s="83"/>
      <c r="BQ27" s="81">
        <v>1</v>
      </c>
      <c r="BR27" s="81" t="str">
        <f t="shared" si="27"/>
        <v>-</v>
      </c>
    </row>
    <row r="28" spans="1:70" x14ac:dyDescent="0.2">
      <c r="A28" s="14" t="s">
        <v>210</v>
      </c>
      <c r="B28" s="15" t="s">
        <v>27</v>
      </c>
      <c r="C28" s="15"/>
      <c r="D28" s="16">
        <v>5199.361884173306</v>
      </c>
      <c r="E28" s="46">
        <v>0.18819586145080661</v>
      </c>
      <c r="F28" s="17">
        <f>[1]EQOUM!U32/[1]COU!FA32</f>
        <v>0.14546566965622268</v>
      </c>
      <c r="G28" s="17">
        <f>[1]EQOUN!DI32/[1]COU!FA32</f>
        <v>3.1699975473134122E-4</v>
      </c>
      <c r="H28" s="18">
        <v>3.9048797570540077E-4</v>
      </c>
      <c r="I28" s="18">
        <f t="shared" si="7"/>
        <v>-0.18787886169607526</v>
      </c>
      <c r="J28" s="18" t="str">
        <f t="shared" si="8"/>
        <v>IMPORTABLE</v>
      </c>
      <c r="K28" s="18" t="str">
        <f t="shared" si="0"/>
        <v>No transable</v>
      </c>
      <c r="L28" s="19">
        <v>1</v>
      </c>
      <c r="M28" s="18" t="str">
        <f t="shared" si="1"/>
        <v>Transable</v>
      </c>
      <c r="N28" s="19">
        <f t="shared" si="2"/>
        <v>0</v>
      </c>
      <c r="O28" s="18" t="str">
        <f t="shared" si="3"/>
        <v>Transable</v>
      </c>
      <c r="P28" s="18" t="str">
        <f t="shared" si="9"/>
        <v>IMPORTABLE</v>
      </c>
      <c r="Q28" s="47">
        <f t="shared" si="10"/>
        <v>0</v>
      </c>
      <c r="R28" s="47">
        <f t="shared" si="4"/>
        <v>0</v>
      </c>
      <c r="S28" s="47">
        <f t="shared" si="5"/>
        <v>0</v>
      </c>
      <c r="T28" s="47">
        <f t="shared" si="6"/>
        <v>0</v>
      </c>
      <c r="U28" s="47">
        <f>IF(Q28=1,D28/[1]COU!FA32,0)</f>
        <v>0</v>
      </c>
      <c r="V28" s="15"/>
      <c r="W28" s="18">
        <v>0</v>
      </c>
      <c r="X28" s="18">
        <v>0</v>
      </c>
      <c r="Y28" s="18">
        <f>IF([1]EQOUN!DI32&gt;0,[1]COU!FD32/[1]EQOUN!DI32,0)</f>
        <v>0</v>
      </c>
      <c r="Z28" s="18">
        <f>IF([1]EQOUN!DI32&gt;0,[1]COU!$FG$10/[1]EQOUN!DI32,0)</f>
        <v>0</v>
      </c>
      <c r="AA28" s="18">
        <v>1.101588152436188E-2</v>
      </c>
      <c r="AB28" s="18"/>
      <c r="AC28" s="48">
        <f>IF([1]COU!EY32&gt;0,[1]EQOUM!N32/[1]COU!EY32,0)</f>
        <v>5.4445786093751183E-2</v>
      </c>
      <c r="AD28" s="48">
        <f>IF([1]EQOUN!DJ32&gt;0,[1]EQOUN!DP32/[1]EQOUN!DJ32,0)</f>
        <v>0.46247529557426431</v>
      </c>
      <c r="AE28" s="48">
        <f>IF([1]EQOUN!F32&gt;0,[1]EQOUN!N32/[1]EQOUN!F32,0)</f>
        <v>0.56620006360553554</v>
      </c>
      <c r="AF28" s="18">
        <v>0.46989276741829278</v>
      </c>
      <c r="AG28" s="15"/>
      <c r="AH28" s="81">
        <f t="shared" si="11"/>
        <v>1.077</v>
      </c>
      <c r="AI28" s="81">
        <f t="shared" si="12"/>
        <v>540</v>
      </c>
      <c r="AJ28" s="81">
        <f t="shared" si="13"/>
        <v>581.57999999999993</v>
      </c>
      <c r="AK28" s="82"/>
      <c r="AL28" s="81">
        <v>1</v>
      </c>
      <c r="AM28" s="81">
        <f t="shared" si="14"/>
        <v>1.0652651651486922</v>
      </c>
      <c r="AN28" s="82"/>
      <c r="AO28" s="81">
        <v>1</v>
      </c>
      <c r="AP28" s="81" t="str">
        <f t="shared" si="15"/>
        <v>-</v>
      </c>
      <c r="AQ28" s="81"/>
      <c r="AR28" s="81">
        <v>1</v>
      </c>
      <c r="AS28" s="81">
        <f t="shared" si="16"/>
        <v>0.49325547795712676</v>
      </c>
      <c r="AT28" s="82"/>
      <c r="AU28" s="81">
        <v>1</v>
      </c>
      <c r="AV28" s="81" t="str">
        <f t="shared" si="17"/>
        <v>-</v>
      </c>
      <c r="AW28" s="81"/>
      <c r="AX28" s="81">
        <v>1</v>
      </c>
      <c r="AY28" s="81" t="str">
        <f t="shared" si="28"/>
        <v>-</v>
      </c>
      <c r="AZ28" s="82"/>
      <c r="BA28" s="81">
        <v>1</v>
      </c>
      <c r="BB28" s="81">
        <f t="shared" si="19"/>
        <v>1.0613326286288867</v>
      </c>
      <c r="BC28" s="81">
        <f t="shared" si="20"/>
        <v>0.98545276567213236</v>
      </c>
      <c r="BD28" s="82"/>
      <c r="BE28" s="81">
        <v>1</v>
      </c>
      <c r="BF28" s="81" t="str">
        <f t="shared" si="21"/>
        <v>-</v>
      </c>
      <c r="BG28" s="81" t="str">
        <f t="shared" si="22"/>
        <v>-</v>
      </c>
      <c r="BH28" s="83"/>
      <c r="BI28" s="81">
        <v>1</v>
      </c>
      <c r="BJ28" s="81">
        <f t="shared" si="23"/>
        <v>0.5302187129449818</v>
      </c>
      <c r="BK28" s="81">
        <f t="shared" si="24"/>
        <v>0.4923107826787203</v>
      </c>
      <c r="BL28" s="82"/>
      <c r="BM28" s="81">
        <v>1</v>
      </c>
      <c r="BN28" s="81" t="str">
        <f t="shared" si="25"/>
        <v>-</v>
      </c>
      <c r="BO28" s="81" t="str">
        <f t="shared" si="26"/>
        <v>-</v>
      </c>
      <c r="BP28" s="83"/>
      <c r="BQ28" s="81">
        <v>1</v>
      </c>
      <c r="BR28" s="81" t="str">
        <f t="shared" si="27"/>
        <v>-</v>
      </c>
    </row>
    <row r="29" spans="1:70" x14ac:dyDescent="0.2">
      <c r="A29" s="14" t="s">
        <v>211</v>
      </c>
      <c r="B29" s="15" t="s">
        <v>28</v>
      </c>
      <c r="C29" s="15"/>
      <c r="D29" s="16">
        <v>-81.470837068068846</v>
      </c>
      <c r="E29" s="46">
        <v>5.9464889942247552E-3</v>
      </c>
      <c r="F29" s="17">
        <f>[1]EQOUM!U33/[1]COU!FA33</f>
        <v>5.7150445707043751E-3</v>
      </c>
      <c r="G29" s="17">
        <f>[1]EQOUN!DI33/[1]COU!FA33</f>
        <v>1.596611931640966E-2</v>
      </c>
      <c r="H29" s="18">
        <v>1.6061629620175346E-2</v>
      </c>
      <c r="I29" s="18">
        <f t="shared" si="7"/>
        <v>1.0019630322184905E-2</v>
      </c>
      <c r="J29" s="18" t="str">
        <f t="shared" si="8"/>
        <v>AMBOS</v>
      </c>
      <c r="K29" s="18" t="str">
        <f t="shared" si="0"/>
        <v>No transable</v>
      </c>
      <c r="L29" s="19">
        <v>1</v>
      </c>
      <c r="M29" s="18" t="str">
        <f t="shared" si="1"/>
        <v>Transable</v>
      </c>
      <c r="N29" s="19">
        <f t="shared" si="2"/>
        <v>1</v>
      </c>
      <c r="O29" s="18" t="str">
        <f t="shared" si="3"/>
        <v>No Transable</v>
      </c>
      <c r="P29" s="18" t="str">
        <f t="shared" si="9"/>
        <v>No Transable</v>
      </c>
      <c r="Q29" s="47">
        <f t="shared" si="10"/>
        <v>1</v>
      </c>
      <c r="R29" s="47">
        <f t="shared" si="4"/>
        <v>5.9464889942247552E-3</v>
      </c>
      <c r="S29" s="47">
        <f t="shared" si="5"/>
        <v>5.7150445707043751E-3</v>
      </c>
      <c r="T29" s="47">
        <f t="shared" si="6"/>
        <v>1.6061629620175346E-2</v>
      </c>
      <c r="U29" s="47">
        <f>IF(Q29=1,D29/[1]COU!FA33,0)</f>
        <v>-1.0019630322184904E-2</v>
      </c>
      <c r="V29" s="15"/>
      <c r="W29" s="18">
        <v>0</v>
      </c>
      <c r="X29" s="18">
        <v>4.9954258590751491E-3</v>
      </c>
      <c r="Y29" s="18">
        <f>IF([1]EQOUN!DI33&gt;0,[1]COU!FD33/[1]EQOUN!DI33,0)</f>
        <v>0</v>
      </c>
      <c r="Z29" s="18">
        <f>IF([1]EQOUN!DI33&gt;0,[1]COU!$FG$10/[1]EQOUN!DI33,0)</f>
        <v>0</v>
      </c>
      <c r="AA29" s="18">
        <v>4.8573323612013872E-3</v>
      </c>
      <c r="AB29" s="18"/>
      <c r="AC29" s="48">
        <f>IF([1]COU!EY33&gt;0,[1]EQOUM!N33/[1]COU!EY33,0)</f>
        <v>0</v>
      </c>
      <c r="AD29" s="48">
        <f>IF([1]EQOUN!DJ33&gt;0,[1]EQOUN!DP33/[1]EQOUN!DJ33,0)</f>
        <v>0</v>
      </c>
      <c r="AE29" s="48">
        <f>IF([1]EQOUN!F33&gt;0,[1]EQOUN!N33/[1]EQOUN!F33,0)</f>
        <v>0</v>
      </c>
      <c r="AF29" s="18">
        <v>0</v>
      </c>
      <c r="AG29" s="15"/>
      <c r="AH29" s="81">
        <f t="shared" si="11"/>
        <v>1.077</v>
      </c>
      <c r="AI29" s="81">
        <f t="shared" si="12"/>
        <v>540</v>
      </c>
      <c r="AJ29" s="81">
        <f t="shared" si="13"/>
        <v>581.57999999999993</v>
      </c>
      <c r="AK29" s="82"/>
      <c r="AL29" s="81">
        <v>1</v>
      </c>
      <c r="AM29" s="81" t="str">
        <f t="shared" si="14"/>
        <v>-</v>
      </c>
      <c r="AN29" s="82"/>
      <c r="AO29" s="81">
        <v>1</v>
      </c>
      <c r="AP29" s="81" t="str">
        <f t="shared" si="15"/>
        <v>-</v>
      </c>
      <c r="AQ29" s="81"/>
      <c r="AR29" s="81">
        <v>1</v>
      </c>
      <c r="AS29" s="81" t="str">
        <f t="shared" si="16"/>
        <v>-</v>
      </c>
      <c r="AT29" s="82"/>
      <c r="AU29" s="81">
        <v>1</v>
      </c>
      <c r="AV29" s="81" t="str">
        <f t="shared" si="17"/>
        <v>-</v>
      </c>
      <c r="AW29" s="81"/>
      <c r="AX29" s="81">
        <v>1</v>
      </c>
      <c r="AY29" s="81">
        <f t="shared" si="28"/>
        <v>0.99502940438280596</v>
      </c>
      <c r="AZ29" s="82"/>
      <c r="BA29" s="81">
        <v>1</v>
      </c>
      <c r="BB29" s="81" t="str">
        <f t="shared" si="19"/>
        <v>-</v>
      </c>
      <c r="BC29" s="81" t="str">
        <f t="shared" si="20"/>
        <v>-</v>
      </c>
      <c r="BD29" s="82"/>
      <c r="BE29" s="81">
        <v>1</v>
      </c>
      <c r="BF29" s="81" t="str">
        <f t="shared" si="21"/>
        <v>-</v>
      </c>
      <c r="BG29" s="81" t="str">
        <f t="shared" si="22"/>
        <v>-</v>
      </c>
      <c r="BH29" s="83"/>
      <c r="BI29" s="81">
        <v>1</v>
      </c>
      <c r="BJ29" s="81" t="str">
        <f t="shared" si="23"/>
        <v>-</v>
      </c>
      <c r="BK29" s="81" t="str">
        <f t="shared" si="24"/>
        <v>-</v>
      </c>
      <c r="BL29" s="82"/>
      <c r="BM29" s="81">
        <v>1</v>
      </c>
      <c r="BN29" s="81" t="str">
        <f t="shared" si="25"/>
        <v>-</v>
      </c>
      <c r="BO29" s="81" t="str">
        <f t="shared" si="26"/>
        <v>-</v>
      </c>
      <c r="BP29" s="83"/>
      <c r="BQ29" s="81">
        <v>1</v>
      </c>
      <c r="BR29" s="81">
        <f t="shared" si="27"/>
        <v>0.99502940438280596</v>
      </c>
    </row>
    <row r="30" spans="1:70" x14ac:dyDescent="0.2">
      <c r="A30" s="14" t="s">
        <v>212</v>
      </c>
      <c r="B30" s="15" t="s">
        <v>29</v>
      </c>
      <c r="C30" s="15"/>
      <c r="D30" s="16">
        <v>23056.555506258886</v>
      </c>
      <c r="E30" s="46">
        <v>0.77759751122638388</v>
      </c>
      <c r="F30" s="17">
        <f>[1]EQOUM!U34/[1]COU!FA34</f>
        <v>0.57285987710584874</v>
      </c>
      <c r="G30" s="17">
        <f>[1]EQOUN!DI34/[1]COU!FA34</f>
        <v>6.726723734037629E-2</v>
      </c>
      <c r="H30" s="18">
        <v>0.30245721489586269</v>
      </c>
      <c r="I30" s="18">
        <f t="shared" si="7"/>
        <v>-0.71033027388600756</v>
      </c>
      <c r="J30" s="18" t="str">
        <f t="shared" si="8"/>
        <v>IMPORTABLE</v>
      </c>
      <c r="K30" s="18" t="str">
        <f t="shared" si="0"/>
        <v>Transable</v>
      </c>
      <c r="L30" s="19"/>
      <c r="M30" s="18" t="str">
        <f t="shared" si="1"/>
        <v>Transable</v>
      </c>
      <c r="N30" s="19">
        <f t="shared" si="2"/>
        <v>0</v>
      </c>
      <c r="O30" s="18" t="str">
        <f t="shared" si="3"/>
        <v>Transable</v>
      </c>
      <c r="P30" s="18" t="str">
        <f t="shared" si="9"/>
        <v>IMPORTABLE</v>
      </c>
      <c r="Q30" s="47">
        <f t="shared" si="10"/>
        <v>0</v>
      </c>
      <c r="R30" s="47">
        <f t="shared" si="4"/>
        <v>0</v>
      </c>
      <c r="S30" s="47">
        <f t="shared" si="5"/>
        <v>0</v>
      </c>
      <c r="T30" s="47">
        <f t="shared" si="6"/>
        <v>0</v>
      </c>
      <c r="U30" s="47">
        <f>IF(Q30=1,D30/[1]COU!FA34,0)</f>
        <v>0</v>
      </c>
      <c r="V30" s="15"/>
      <c r="W30" s="18">
        <v>0</v>
      </c>
      <c r="X30" s="18">
        <v>7.6024549006083915E-3</v>
      </c>
      <c r="Y30" s="18">
        <f>IF([1]EQOUN!DI34&gt;0,[1]COU!FD34/[1]EQOUN!DI34,0)</f>
        <v>0</v>
      </c>
      <c r="Z30" s="18">
        <f>IF([1]EQOUN!DI34&gt;0,[1]COU!$FG$10/[1]EQOUN!DI34,0)</f>
        <v>0</v>
      </c>
      <c r="AA30" s="18">
        <v>9.3003586804901832E-3</v>
      </c>
      <c r="AB30" s="18"/>
      <c r="AC30" s="48">
        <f>IF([1]COU!EY34&gt;0,[1]EQOUM!N34/[1]COU!EY34,0)</f>
        <v>1.7709572114081654E-2</v>
      </c>
      <c r="AD30" s="48">
        <f>IF([1]EQOUN!DJ34&gt;0,[1]EQOUN!DP34/[1]EQOUN!DJ34,0)</f>
        <v>6.6300551618785245E-2</v>
      </c>
      <c r="AE30" s="48">
        <f>IF([1]EQOUN!F34&gt;0,[1]EQOUN!N34/[1]EQOUN!F34,0)</f>
        <v>0.65095235788177119</v>
      </c>
      <c r="AF30" s="18">
        <v>0.15853753244315971</v>
      </c>
      <c r="AG30" s="15"/>
      <c r="AH30" s="81">
        <f t="shared" si="11"/>
        <v>1.077</v>
      </c>
      <c r="AI30" s="81">
        <f t="shared" si="12"/>
        <v>540</v>
      </c>
      <c r="AJ30" s="81">
        <f t="shared" si="13"/>
        <v>581.57999999999993</v>
      </c>
      <c r="AK30" s="82"/>
      <c r="AL30" s="81">
        <v>1</v>
      </c>
      <c r="AM30" s="81">
        <f t="shared" si="14"/>
        <v>1.0590246252550624</v>
      </c>
      <c r="AN30" s="82"/>
      <c r="AO30" s="81">
        <v>1</v>
      </c>
      <c r="AP30" s="81" t="str">
        <f t="shared" si="15"/>
        <v>-</v>
      </c>
      <c r="AQ30" s="81"/>
      <c r="AR30" s="81">
        <v>1</v>
      </c>
      <c r="AS30" s="81">
        <f t="shared" si="16"/>
        <v>0.38164613167107397</v>
      </c>
      <c r="AT30" s="82"/>
      <c r="AU30" s="81">
        <v>1</v>
      </c>
      <c r="AV30" s="81" t="str">
        <f t="shared" si="17"/>
        <v>-</v>
      </c>
      <c r="AW30" s="81"/>
      <c r="AX30" s="81">
        <v>1</v>
      </c>
      <c r="AY30" s="81" t="str">
        <f t="shared" si="28"/>
        <v>-</v>
      </c>
      <c r="AZ30" s="82"/>
      <c r="BA30" s="81">
        <v>1</v>
      </c>
      <c r="BB30" s="81">
        <f t="shared" si="19"/>
        <v>1.0577070807637536</v>
      </c>
      <c r="BC30" s="81">
        <f t="shared" si="20"/>
        <v>0.98208642596448803</v>
      </c>
      <c r="BD30" s="82"/>
      <c r="BE30" s="81">
        <v>1</v>
      </c>
      <c r="BF30" s="81" t="str">
        <f t="shared" si="21"/>
        <v>-</v>
      </c>
      <c r="BG30" s="81" t="str">
        <f t="shared" si="22"/>
        <v>-</v>
      </c>
      <c r="BH30" s="83"/>
      <c r="BI30" s="81">
        <v>1</v>
      </c>
      <c r="BJ30" s="81">
        <f t="shared" si="23"/>
        <v>0.42875769024937266</v>
      </c>
      <c r="BK30" s="81">
        <f t="shared" si="24"/>
        <v>0.39810370496691988</v>
      </c>
      <c r="BL30" s="82"/>
      <c r="BM30" s="81">
        <v>1</v>
      </c>
      <c r="BN30" s="81" t="str">
        <f t="shared" si="25"/>
        <v>-</v>
      </c>
      <c r="BO30" s="81" t="str">
        <f t="shared" si="26"/>
        <v>-</v>
      </c>
      <c r="BP30" s="83"/>
      <c r="BQ30" s="81">
        <v>1</v>
      </c>
      <c r="BR30" s="81" t="str">
        <f t="shared" si="27"/>
        <v>-</v>
      </c>
    </row>
    <row r="31" spans="1:70" x14ac:dyDescent="0.2">
      <c r="A31" s="14" t="s">
        <v>213</v>
      </c>
      <c r="B31" s="15" t="s">
        <v>30</v>
      </c>
      <c r="C31" s="15"/>
      <c r="D31" s="16">
        <v>31969.281489455094</v>
      </c>
      <c r="E31" s="46">
        <v>0.68043655826763827</v>
      </c>
      <c r="F31" s="17">
        <f>[1]EQOUM!U35/[1]COU!FA35</f>
        <v>0.11311463791652911</v>
      </c>
      <c r="G31" s="17">
        <f>[1]EQOUN!DI35/[1]COU!FA35</f>
        <v>3.9596437970651169E-2</v>
      </c>
      <c r="H31" s="18">
        <v>0.12390790935282786</v>
      </c>
      <c r="I31" s="18">
        <f t="shared" si="7"/>
        <v>-0.64084012029698711</v>
      </c>
      <c r="J31" s="18" t="str">
        <f t="shared" si="8"/>
        <v>IMPORTABLE</v>
      </c>
      <c r="K31" s="18" t="str">
        <f t="shared" si="0"/>
        <v>No transable</v>
      </c>
      <c r="L31" s="19">
        <v>1</v>
      </c>
      <c r="M31" s="18" t="str">
        <f t="shared" si="1"/>
        <v>Transable</v>
      </c>
      <c r="N31" s="19">
        <f t="shared" si="2"/>
        <v>0</v>
      </c>
      <c r="O31" s="18" t="str">
        <f t="shared" si="3"/>
        <v>Transable</v>
      </c>
      <c r="P31" s="18" t="str">
        <f t="shared" si="9"/>
        <v>IMPORTABLE</v>
      </c>
      <c r="Q31" s="47">
        <f t="shared" si="10"/>
        <v>0</v>
      </c>
      <c r="R31" s="47">
        <f t="shared" si="4"/>
        <v>0</v>
      </c>
      <c r="S31" s="47">
        <f t="shared" si="5"/>
        <v>0</v>
      </c>
      <c r="T31" s="47">
        <f t="shared" si="6"/>
        <v>0</v>
      </c>
      <c r="U31" s="47">
        <f>IF(Q31=1,D31/[1]COU!FA35,0)</f>
        <v>0</v>
      </c>
      <c r="V31" s="15"/>
      <c r="W31" s="18">
        <v>0</v>
      </c>
      <c r="X31" s="18">
        <v>4.6442493343738352E-2</v>
      </c>
      <c r="Y31" s="18">
        <f>IF([1]EQOUN!DI35&gt;0,[1]COU!FD35/[1]EQOUN!DI35,0)</f>
        <v>0</v>
      </c>
      <c r="Z31" s="18">
        <f>IF([1]EQOUN!DI35&gt;0,[1]COU!$FG$10/[1]EQOUN!DI35,0)</f>
        <v>0</v>
      </c>
      <c r="AA31" s="18">
        <v>1.2231728986724822E-2</v>
      </c>
      <c r="AB31" s="18"/>
      <c r="AC31" s="48">
        <f>IF([1]COU!EY35&gt;0,[1]EQOUM!N35/[1]COU!EY35,0)</f>
        <v>0.24057972707919981</v>
      </c>
      <c r="AD31" s="48">
        <f>IF([1]EQOUN!DJ35&gt;0,[1]EQOUN!DP35/[1]EQOUN!DJ35,0)</f>
        <v>5.8288856097338408E-2</v>
      </c>
      <c r="AE31" s="48">
        <f>IF([1]EQOUN!F35&gt;0,[1]EQOUN!N35/[1]EQOUN!F35,0)</f>
        <v>0.46594135406768422</v>
      </c>
      <c r="AF31" s="18">
        <v>0.31259749910500695</v>
      </c>
      <c r="AG31" s="15"/>
      <c r="AH31" s="81">
        <f t="shared" si="11"/>
        <v>1.077</v>
      </c>
      <c r="AI31" s="81">
        <f t="shared" si="12"/>
        <v>540</v>
      </c>
      <c r="AJ31" s="81">
        <f t="shared" si="13"/>
        <v>581.57999999999993</v>
      </c>
      <c r="AK31" s="82"/>
      <c r="AL31" s="81">
        <v>1</v>
      </c>
      <c r="AM31" s="81">
        <f t="shared" si="14"/>
        <v>1.0167645360959137</v>
      </c>
      <c r="AN31" s="82"/>
      <c r="AO31" s="81">
        <v>1</v>
      </c>
      <c r="AP31" s="81" t="str">
        <f t="shared" si="15"/>
        <v>-</v>
      </c>
      <c r="AQ31" s="81"/>
      <c r="AR31" s="81">
        <v>1</v>
      </c>
      <c r="AS31" s="81">
        <f t="shared" si="16"/>
        <v>0.63488448890867966</v>
      </c>
      <c r="AT31" s="82"/>
      <c r="AU31" s="81">
        <v>1</v>
      </c>
      <c r="AV31" s="81" t="str">
        <f t="shared" si="17"/>
        <v>-</v>
      </c>
      <c r="AW31" s="81"/>
      <c r="AX31" s="81">
        <v>1</v>
      </c>
      <c r="AY31" s="81" t="str">
        <f t="shared" si="28"/>
        <v>-</v>
      </c>
      <c r="AZ31" s="82"/>
      <c r="BA31" s="81">
        <v>1</v>
      </c>
      <c r="BB31" s="81">
        <f t="shared" si="19"/>
        <v>1.0026674367656347</v>
      </c>
      <c r="BC31" s="81">
        <f t="shared" si="20"/>
        <v>0.93098183543698687</v>
      </c>
      <c r="BD31" s="82"/>
      <c r="BE31" s="81">
        <v>1</v>
      </c>
      <c r="BF31" s="81" t="str">
        <f t="shared" si="21"/>
        <v>-</v>
      </c>
      <c r="BG31" s="81" t="str">
        <f t="shared" si="22"/>
        <v>-</v>
      </c>
      <c r="BH31" s="83"/>
      <c r="BI31" s="81">
        <v>1</v>
      </c>
      <c r="BJ31" s="81">
        <f t="shared" si="23"/>
        <v>0.64808986277563096</v>
      </c>
      <c r="BK31" s="81">
        <f t="shared" si="24"/>
        <v>0.60175474723828315</v>
      </c>
      <c r="BL31" s="82"/>
      <c r="BM31" s="81">
        <v>1</v>
      </c>
      <c r="BN31" s="81" t="str">
        <f t="shared" si="25"/>
        <v>-</v>
      </c>
      <c r="BO31" s="81" t="str">
        <f t="shared" si="26"/>
        <v>-</v>
      </c>
      <c r="BP31" s="83"/>
      <c r="BQ31" s="81">
        <v>1</v>
      </c>
      <c r="BR31" s="81" t="str">
        <f t="shared" si="27"/>
        <v>-</v>
      </c>
    </row>
    <row r="32" spans="1:70" x14ac:dyDescent="0.2">
      <c r="A32" s="14" t="s">
        <v>214</v>
      </c>
      <c r="B32" s="15" t="s">
        <v>31</v>
      </c>
      <c r="C32" s="15"/>
      <c r="D32" s="16">
        <v>-32994.929939327383</v>
      </c>
      <c r="E32" s="46">
        <v>0.14761017314037012</v>
      </c>
      <c r="F32" s="17">
        <f>[1]EQOUM!U36/[1]COU!FA36</f>
        <v>0.14716959735173613</v>
      </c>
      <c r="G32" s="17">
        <f>[1]EQOUN!DI36/[1]COU!FA36</f>
        <v>0.83255826224015284</v>
      </c>
      <c r="H32" s="18">
        <v>0.97673416083279585</v>
      </c>
      <c r="I32" s="18">
        <f t="shared" si="7"/>
        <v>0.68494808909978278</v>
      </c>
      <c r="J32" s="18" t="str">
        <f t="shared" si="8"/>
        <v>EXPORTABLE</v>
      </c>
      <c r="K32" s="18" t="str">
        <f t="shared" si="0"/>
        <v>Transable</v>
      </c>
      <c r="L32" s="19"/>
      <c r="M32" s="18" t="str">
        <f t="shared" si="1"/>
        <v>Transable</v>
      </c>
      <c r="N32" s="19">
        <f t="shared" si="2"/>
        <v>0</v>
      </c>
      <c r="O32" s="18" t="str">
        <f t="shared" si="3"/>
        <v>Transable</v>
      </c>
      <c r="P32" s="18" t="str">
        <f t="shared" si="9"/>
        <v>EXPORTABLE</v>
      </c>
      <c r="Q32" s="47">
        <f t="shared" si="10"/>
        <v>0</v>
      </c>
      <c r="R32" s="47">
        <f t="shared" si="4"/>
        <v>0</v>
      </c>
      <c r="S32" s="47">
        <f t="shared" si="5"/>
        <v>0</v>
      </c>
      <c r="T32" s="47">
        <f t="shared" si="6"/>
        <v>0</v>
      </c>
      <c r="U32" s="47">
        <f>IF(Q32=1,D32/[1]COU!FA36,0)</f>
        <v>0</v>
      </c>
      <c r="V32" s="15"/>
      <c r="W32" s="18">
        <v>0</v>
      </c>
      <c r="X32" s="18">
        <v>2.4888291755388099E-4</v>
      </c>
      <c r="Y32" s="18">
        <f>IF([1]EQOUN!DI36&gt;0,[1]COU!FD36/[1]EQOUN!DI36,0)</f>
        <v>0</v>
      </c>
      <c r="Z32" s="18">
        <f>IF([1]EQOUN!DI36&gt;0,[1]COU!$FG$10/[1]EQOUN!DI36,0)</f>
        <v>0</v>
      </c>
      <c r="AA32" s="18">
        <v>4.9919517296907344E-4</v>
      </c>
      <c r="AB32" s="18"/>
      <c r="AC32" s="48">
        <f>IF([1]COU!EY36&gt;0,[1]EQOUM!N36/[1]COU!EY36,0)</f>
        <v>0.18502640256735894</v>
      </c>
      <c r="AD32" s="48">
        <f>IF([1]EQOUN!DJ36&gt;0,[1]EQOUN!DP36/[1]EQOUN!DJ36,0)</f>
        <v>0.15545946905260569</v>
      </c>
      <c r="AE32" s="48">
        <f>IF([1]EQOUN!F36&gt;0,[1]EQOUN!N36/[1]EQOUN!F36,0)</f>
        <v>0.44077114267436196</v>
      </c>
      <c r="AF32" s="18">
        <v>0.40302112760330661</v>
      </c>
      <c r="AG32" s="15"/>
      <c r="AH32" s="81">
        <f t="shared" si="11"/>
        <v>1.077</v>
      </c>
      <c r="AI32" s="81">
        <f t="shared" si="12"/>
        <v>540</v>
      </c>
      <c r="AJ32" s="81">
        <f t="shared" si="13"/>
        <v>581.57999999999993</v>
      </c>
      <c r="AK32" s="82"/>
      <c r="AL32" s="81">
        <v>1</v>
      </c>
      <c r="AM32" s="81" t="str">
        <f t="shared" si="14"/>
        <v>-</v>
      </c>
      <c r="AN32" s="82"/>
      <c r="AO32" s="81">
        <v>1</v>
      </c>
      <c r="AP32" s="81">
        <f t="shared" si="15"/>
        <v>1.077</v>
      </c>
      <c r="AQ32" s="81"/>
      <c r="AR32" s="81">
        <v>1</v>
      </c>
      <c r="AS32" s="81" t="str">
        <f t="shared" si="16"/>
        <v>-</v>
      </c>
      <c r="AT32" s="82"/>
      <c r="AU32" s="81">
        <v>1</v>
      </c>
      <c r="AV32" s="81">
        <f t="shared" si="17"/>
        <v>1.639093236813352</v>
      </c>
      <c r="AW32" s="81"/>
      <c r="AX32" s="81">
        <v>1</v>
      </c>
      <c r="AY32" s="81" t="str">
        <f t="shared" si="28"/>
        <v>-</v>
      </c>
      <c r="AZ32" s="82"/>
      <c r="BA32" s="81">
        <v>1</v>
      </c>
      <c r="BB32" s="81" t="str">
        <f t="shared" si="19"/>
        <v>-</v>
      </c>
      <c r="BC32" s="81" t="str">
        <f t="shared" si="20"/>
        <v>-</v>
      </c>
      <c r="BD32" s="82"/>
      <c r="BE32" s="81">
        <v>1</v>
      </c>
      <c r="BF32" s="81">
        <f t="shared" si="21"/>
        <v>1.0911738361610928</v>
      </c>
      <c r="BG32" s="81">
        <f t="shared" si="22"/>
        <v>1.0131604792582103</v>
      </c>
      <c r="BH32" s="83"/>
      <c r="BI32" s="81">
        <v>1</v>
      </c>
      <c r="BJ32" s="81" t="str">
        <f t="shared" si="23"/>
        <v>-</v>
      </c>
      <c r="BK32" s="81" t="str">
        <f t="shared" si="24"/>
        <v>-</v>
      </c>
      <c r="BL32" s="82"/>
      <c r="BM32" s="81">
        <v>1</v>
      </c>
      <c r="BN32" s="81">
        <f t="shared" si="25"/>
        <v>1.6130802770277148</v>
      </c>
      <c r="BO32" s="81">
        <f t="shared" si="26"/>
        <v>1.4977532748632449</v>
      </c>
      <c r="BP32" s="83"/>
      <c r="BQ32" s="81">
        <v>1</v>
      </c>
      <c r="BR32" s="81" t="str">
        <f t="shared" si="27"/>
        <v>-</v>
      </c>
    </row>
    <row r="33" spans="1:74" x14ac:dyDescent="0.2">
      <c r="A33" s="14" t="s">
        <v>215</v>
      </c>
      <c r="B33" s="15" t="s">
        <v>32</v>
      </c>
      <c r="C33" s="15"/>
      <c r="D33" s="16">
        <v>449.36407570232939</v>
      </c>
      <c r="E33" s="46">
        <v>4.9014301413681204E-3</v>
      </c>
      <c r="F33" s="17">
        <f>[1]EQOUM!U37/[1]COU!FA37</f>
        <v>4.9014301413680241E-3</v>
      </c>
      <c r="G33" s="17">
        <f>[1]EQOUN!DI37/[1]COU!FA37</f>
        <v>1.5573801733381953E-3</v>
      </c>
      <c r="H33" s="18">
        <v>1.5650511622777666E-3</v>
      </c>
      <c r="I33" s="18">
        <f t="shared" si="7"/>
        <v>-3.3440499680299253E-3</v>
      </c>
      <c r="J33" s="18" t="str">
        <f t="shared" si="8"/>
        <v>AMBOS</v>
      </c>
      <c r="K33" s="18" t="str">
        <f t="shared" si="0"/>
        <v>No transable</v>
      </c>
      <c r="L33" s="19">
        <v>1</v>
      </c>
      <c r="M33" s="18" t="str">
        <f t="shared" si="1"/>
        <v>Transable</v>
      </c>
      <c r="N33" s="19">
        <f t="shared" si="2"/>
        <v>1</v>
      </c>
      <c r="O33" s="18" t="str">
        <f t="shared" si="3"/>
        <v>No Transable</v>
      </c>
      <c r="P33" s="18" t="str">
        <f t="shared" si="9"/>
        <v>No Transable</v>
      </c>
      <c r="Q33" s="47">
        <f t="shared" si="10"/>
        <v>1</v>
      </c>
      <c r="R33" s="47">
        <f t="shared" si="4"/>
        <v>4.9014301413681204E-3</v>
      </c>
      <c r="S33" s="47">
        <f t="shared" si="5"/>
        <v>4.9014301413680241E-3</v>
      </c>
      <c r="T33" s="47">
        <f t="shared" si="6"/>
        <v>1.5650511622777666E-3</v>
      </c>
      <c r="U33" s="47">
        <f>IF(Q33=1,D33/[1]COU!FA37,0)</f>
        <v>3.3440499680299249E-3</v>
      </c>
      <c r="V33" s="15"/>
      <c r="W33" s="18">
        <v>0</v>
      </c>
      <c r="X33" s="18">
        <v>0</v>
      </c>
      <c r="Y33" s="18">
        <f>IF([1]EQOUN!DI37&gt;0,[1]COU!FD37/[1]EQOUN!DI37,0)</f>
        <v>0</v>
      </c>
      <c r="Z33" s="18">
        <f>IF([1]EQOUN!DI37&gt;0,[1]COU!$FG$10/[1]EQOUN!DI37,0)</f>
        <v>0</v>
      </c>
      <c r="AA33" s="18">
        <v>1.6281872363102501E-3</v>
      </c>
      <c r="AB33" s="18"/>
      <c r="AC33" s="48">
        <f>IF([1]COU!EY37&gt;0,[1]EQOUM!N37/[1]COU!EY37,0)</f>
        <v>0</v>
      </c>
      <c r="AD33" s="48">
        <f>IF([1]EQOUN!DJ37&gt;0,[1]EQOUN!DP37/[1]EQOUN!DJ37,0)</f>
        <v>0</v>
      </c>
      <c r="AE33" s="48">
        <f>IF([1]EQOUN!F37&gt;0,[1]EQOUN!N37/[1]EQOUN!F37,0)</f>
        <v>6.9166059989485872E-3</v>
      </c>
      <c r="AF33" s="18">
        <v>6.882704737829373E-3</v>
      </c>
      <c r="AG33" s="15"/>
      <c r="AH33" s="81">
        <f t="shared" si="11"/>
        <v>1.077</v>
      </c>
      <c r="AI33" s="81">
        <f t="shared" si="12"/>
        <v>540</v>
      </c>
      <c r="AJ33" s="81">
        <f t="shared" si="13"/>
        <v>581.57999999999993</v>
      </c>
      <c r="AK33" s="82"/>
      <c r="AL33" s="81">
        <v>1</v>
      </c>
      <c r="AM33" s="81" t="str">
        <f t="shared" si="14"/>
        <v>-</v>
      </c>
      <c r="AN33" s="82"/>
      <c r="AO33" s="81">
        <v>1</v>
      </c>
      <c r="AP33" s="81" t="str">
        <f t="shared" si="15"/>
        <v>-</v>
      </c>
      <c r="AQ33" s="81"/>
      <c r="AR33" s="81">
        <v>1</v>
      </c>
      <c r="AS33" s="81" t="str">
        <f t="shared" si="16"/>
        <v>-</v>
      </c>
      <c r="AT33" s="82"/>
      <c r="AU33" s="81">
        <v>1</v>
      </c>
      <c r="AV33" s="81" t="str">
        <f t="shared" si="17"/>
        <v>-</v>
      </c>
      <c r="AW33" s="81"/>
      <c r="AX33" s="81">
        <v>1</v>
      </c>
      <c r="AY33" s="81">
        <f t="shared" si="28"/>
        <v>0.9931309048259398</v>
      </c>
      <c r="AZ33" s="82"/>
      <c r="BA33" s="81">
        <v>1</v>
      </c>
      <c r="BB33" s="81" t="str">
        <f t="shared" si="19"/>
        <v>-</v>
      </c>
      <c r="BC33" s="81" t="str">
        <f t="shared" si="20"/>
        <v>-</v>
      </c>
      <c r="BD33" s="82"/>
      <c r="BE33" s="81">
        <v>1</v>
      </c>
      <c r="BF33" s="81" t="str">
        <f t="shared" si="21"/>
        <v>-</v>
      </c>
      <c r="BG33" s="81" t="str">
        <f t="shared" si="22"/>
        <v>-</v>
      </c>
      <c r="BH33" s="83"/>
      <c r="BI33" s="81">
        <v>1</v>
      </c>
      <c r="BJ33" s="81" t="str">
        <f t="shared" si="23"/>
        <v>-</v>
      </c>
      <c r="BK33" s="81" t="str">
        <f t="shared" si="24"/>
        <v>-</v>
      </c>
      <c r="BL33" s="82"/>
      <c r="BM33" s="81">
        <v>1</v>
      </c>
      <c r="BN33" s="81" t="str">
        <f t="shared" si="25"/>
        <v>-</v>
      </c>
      <c r="BO33" s="81" t="str">
        <f t="shared" si="26"/>
        <v>-</v>
      </c>
      <c r="BP33" s="83"/>
      <c r="BQ33" s="81">
        <v>1</v>
      </c>
      <c r="BR33" s="81">
        <f t="shared" si="27"/>
        <v>0.9931309048259398</v>
      </c>
    </row>
    <row r="34" spans="1:74" x14ac:dyDescent="0.2">
      <c r="A34" s="14" t="s">
        <v>216</v>
      </c>
      <c r="B34" s="15" t="s">
        <v>33</v>
      </c>
      <c r="C34" s="15"/>
      <c r="D34" s="16">
        <v>50.657466779538566</v>
      </c>
      <c r="E34" s="46">
        <v>3.0026281896025592E-3</v>
      </c>
      <c r="F34" s="17">
        <f>[1]EQOUM!U38/[1]COU!FA38</f>
        <v>3.0026281896026485E-3</v>
      </c>
      <c r="G34" s="17">
        <f>[1]EQOUN!DI38/[1]COU!FA38</f>
        <v>2.3505758974770043E-3</v>
      </c>
      <c r="H34" s="18">
        <v>2.3576550590185723E-3</v>
      </c>
      <c r="I34" s="18">
        <f t="shared" si="7"/>
        <v>-6.5205229212555484E-4</v>
      </c>
      <c r="J34" s="18" t="str">
        <f t="shared" si="8"/>
        <v>AMBOS</v>
      </c>
      <c r="K34" s="18" t="str">
        <f t="shared" si="0"/>
        <v>No transable</v>
      </c>
      <c r="L34" s="19">
        <v>1</v>
      </c>
      <c r="M34" s="18" t="str">
        <f t="shared" si="1"/>
        <v>Transable</v>
      </c>
      <c r="N34" s="19">
        <f t="shared" si="2"/>
        <v>1</v>
      </c>
      <c r="O34" s="18" t="str">
        <f t="shared" si="3"/>
        <v>No Transable</v>
      </c>
      <c r="P34" s="18" t="str">
        <f t="shared" si="9"/>
        <v>No Transable</v>
      </c>
      <c r="Q34" s="47">
        <f t="shared" si="10"/>
        <v>1</v>
      </c>
      <c r="R34" s="47">
        <f t="shared" si="4"/>
        <v>3.0026281896025592E-3</v>
      </c>
      <c r="S34" s="47">
        <f t="shared" si="5"/>
        <v>3.0026281896026485E-3</v>
      </c>
      <c r="T34" s="47">
        <f t="shared" si="6"/>
        <v>2.3576550590185723E-3</v>
      </c>
      <c r="U34" s="47">
        <f>IF(Q34=1,D34/[1]COU!FA38,0)</f>
        <v>6.5205229212555494E-4</v>
      </c>
      <c r="V34" s="15"/>
      <c r="W34" s="18">
        <v>0</v>
      </c>
      <c r="X34" s="18">
        <v>0</v>
      </c>
      <c r="Y34" s="18">
        <f>IF([1]EQOUN!DI38&gt;0,[1]COU!FD38/[1]EQOUN!DI38,0)</f>
        <v>0</v>
      </c>
      <c r="Z34" s="18">
        <f>IF([1]EQOUN!DI38&gt;0,[1]COU!$FG$10/[1]EQOUN!DI38,0)</f>
        <v>0</v>
      </c>
      <c r="AA34" s="18">
        <v>1.0341341814112033E-3</v>
      </c>
      <c r="AB34" s="18"/>
      <c r="AC34" s="48">
        <f>IF([1]COU!EY38&gt;0,[1]EQOUM!N38/[1]COU!EY38,0)</f>
        <v>0</v>
      </c>
      <c r="AD34" s="48">
        <f>IF([1]EQOUN!DJ38&gt;0,[1]EQOUN!DP38/[1]EQOUN!DJ38,0)</f>
        <v>0</v>
      </c>
      <c r="AE34" s="48">
        <f>IF([1]EQOUN!F38&gt;0,[1]EQOUN!N38/[1]EQOUN!F38,0)</f>
        <v>0</v>
      </c>
      <c r="AF34" s="18">
        <v>0</v>
      </c>
      <c r="AG34" s="15"/>
      <c r="AH34" s="81">
        <f t="shared" si="11"/>
        <v>1.077</v>
      </c>
      <c r="AI34" s="81">
        <f t="shared" si="12"/>
        <v>540</v>
      </c>
      <c r="AJ34" s="81">
        <f t="shared" si="13"/>
        <v>581.57999999999993</v>
      </c>
      <c r="AK34" s="82"/>
      <c r="AL34" s="81">
        <v>1</v>
      </c>
      <c r="AM34" s="81" t="str">
        <f t="shared" si="14"/>
        <v>-</v>
      </c>
      <c r="AN34" s="82"/>
      <c r="AO34" s="81">
        <v>1</v>
      </c>
      <c r="AP34" s="81" t="str">
        <f t="shared" si="15"/>
        <v>-</v>
      </c>
      <c r="AQ34" s="81"/>
      <c r="AR34" s="81">
        <v>1</v>
      </c>
      <c r="AS34" s="81" t="str">
        <f t="shared" si="16"/>
        <v>-</v>
      </c>
      <c r="AT34" s="82"/>
      <c r="AU34" s="81">
        <v>1</v>
      </c>
      <c r="AV34" s="81" t="str">
        <f t="shared" si="17"/>
        <v>-</v>
      </c>
      <c r="AW34" s="81"/>
      <c r="AX34" s="81">
        <v>1</v>
      </c>
      <c r="AY34" s="81">
        <f t="shared" si="28"/>
        <v>1</v>
      </c>
      <c r="AZ34" s="82"/>
      <c r="BA34" s="81">
        <v>1</v>
      </c>
      <c r="BB34" s="81" t="str">
        <f t="shared" si="19"/>
        <v>-</v>
      </c>
      <c r="BC34" s="81" t="str">
        <f t="shared" si="20"/>
        <v>-</v>
      </c>
      <c r="BD34" s="82"/>
      <c r="BE34" s="81">
        <v>1</v>
      </c>
      <c r="BF34" s="81" t="str">
        <f t="shared" si="21"/>
        <v>-</v>
      </c>
      <c r="BG34" s="81" t="str">
        <f t="shared" si="22"/>
        <v>-</v>
      </c>
      <c r="BH34" s="83"/>
      <c r="BI34" s="81">
        <v>1</v>
      </c>
      <c r="BJ34" s="81" t="str">
        <f t="shared" si="23"/>
        <v>-</v>
      </c>
      <c r="BK34" s="81" t="str">
        <f t="shared" si="24"/>
        <v>-</v>
      </c>
      <c r="BL34" s="82"/>
      <c r="BM34" s="81">
        <v>1</v>
      </c>
      <c r="BN34" s="81" t="str">
        <f t="shared" si="25"/>
        <v>-</v>
      </c>
      <c r="BO34" s="81" t="str">
        <f t="shared" si="26"/>
        <v>-</v>
      </c>
      <c r="BP34" s="83"/>
      <c r="BQ34" s="81">
        <v>1</v>
      </c>
      <c r="BR34" s="81">
        <f t="shared" si="27"/>
        <v>1</v>
      </c>
    </row>
    <row r="35" spans="1:74" x14ac:dyDescent="0.2">
      <c r="A35" s="14" t="s">
        <v>217</v>
      </c>
      <c r="B35" s="15" t="s">
        <v>34</v>
      </c>
      <c r="C35" s="15"/>
      <c r="D35" s="16">
        <v>152.53167032774104</v>
      </c>
      <c r="E35" s="46">
        <v>1.2517054159356795E-2</v>
      </c>
      <c r="F35" s="17">
        <f>[1]EQOUM!U39/[1]COU!FA39</f>
        <v>1.2517054159356831E-2</v>
      </c>
      <c r="G35" s="17">
        <f>[1]EQOUN!DI39/[1]COU!FA39</f>
        <v>1.1427051955351023E-2</v>
      </c>
      <c r="H35" s="18">
        <v>1.1571898029715526E-2</v>
      </c>
      <c r="I35" s="18">
        <f t="shared" si="7"/>
        <v>-1.090002204005772E-3</v>
      </c>
      <c r="J35" s="18" t="str">
        <f t="shared" si="8"/>
        <v>AMBOS</v>
      </c>
      <c r="K35" s="18" t="str">
        <f t="shared" si="0"/>
        <v>No transable</v>
      </c>
      <c r="L35" s="19">
        <v>1</v>
      </c>
      <c r="M35" s="18" t="str">
        <f t="shared" si="1"/>
        <v>Transable</v>
      </c>
      <c r="N35" s="19">
        <f t="shared" si="2"/>
        <v>1</v>
      </c>
      <c r="O35" s="18" t="str">
        <f t="shared" si="3"/>
        <v>No Transable</v>
      </c>
      <c r="P35" s="18" t="str">
        <f t="shared" si="9"/>
        <v>No Transable</v>
      </c>
      <c r="Q35" s="47">
        <f t="shared" si="10"/>
        <v>1</v>
      </c>
      <c r="R35" s="47">
        <f t="shared" si="4"/>
        <v>1.2517054159356795E-2</v>
      </c>
      <c r="S35" s="47">
        <f t="shared" si="5"/>
        <v>1.2517054159356831E-2</v>
      </c>
      <c r="T35" s="47">
        <f t="shared" si="6"/>
        <v>1.1571898029715526E-2</v>
      </c>
      <c r="U35" s="47">
        <f>IF(Q35=1,D35/[1]COU!FA39,0)</f>
        <v>1.0900022040057726E-3</v>
      </c>
      <c r="V35" s="15"/>
      <c r="W35" s="18">
        <v>0</v>
      </c>
      <c r="X35" s="18">
        <v>0</v>
      </c>
      <c r="Y35" s="18">
        <f>IF([1]EQOUN!DI39&gt;0,[1]COU!FD39/[1]EQOUN!DI39,0)</f>
        <v>0</v>
      </c>
      <c r="Z35" s="18">
        <f>IF([1]EQOUN!DI39&gt;0,[1]COU!$FG$10/[1]EQOUN!DI39,0)</f>
        <v>0</v>
      </c>
      <c r="AA35" s="18">
        <v>9.8208222874097669E-4</v>
      </c>
      <c r="AB35" s="18"/>
      <c r="AC35" s="48">
        <f>IF([1]COU!EY39&gt;0,[1]EQOUM!N39/[1]COU!EY39,0)</f>
        <v>0</v>
      </c>
      <c r="AD35" s="48">
        <f>IF([1]EQOUN!DJ39&gt;0,[1]EQOUN!DP39/[1]EQOUN!DJ39,0)</f>
        <v>0</v>
      </c>
      <c r="AE35" s="48">
        <f>IF([1]EQOUN!F39&gt;0,[1]EQOUN!N39/[1]EQOUN!F39,0)</f>
        <v>0</v>
      </c>
      <c r="AF35" s="18">
        <v>0</v>
      </c>
      <c r="AG35" s="15"/>
      <c r="AH35" s="81">
        <f t="shared" si="11"/>
        <v>1.077</v>
      </c>
      <c r="AI35" s="81">
        <f t="shared" si="12"/>
        <v>540</v>
      </c>
      <c r="AJ35" s="81">
        <f t="shared" si="13"/>
        <v>581.57999999999993</v>
      </c>
      <c r="AK35" s="82"/>
      <c r="AL35" s="81">
        <v>1</v>
      </c>
      <c r="AM35" s="81" t="str">
        <f t="shared" si="14"/>
        <v>-</v>
      </c>
      <c r="AN35" s="82"/>
      <c r="AO35" s="81">
        <v>1</v>
      </c>
      <c r="AP35" s="81" t="str">
        <f t="shared" si="15"/>
        <v>-</v>
      </c>
      <c r="AQ35" s="81"/>
      <c r="AR35" s="81">
        <v>1</v>
      </c>
      <c r="AS35" s="81" t="str">
        <f t="shared" si="16"/>
        <v>-</v>
      </c>
      <c r="AT35" s="82"/>
      <c r="AU35" s="81">
        <v>1</v>
      </c>
      <c r="AV35" s="81" t="str">
        <f t="shared" si="17"/>
        <v>-</v>
      </c>
      <c r="AW35" s="81"/>
      <c r="AX35" s="81">
        <v>1</v>
      </c>
      <c r="AY35" s="81">
        <f t="shared" si="28"/>
        <v>1</v>
      </c>
      <c r="AZ35" s="82"/>
      <c r="BA35" s="81">
        <v>1</v>
      </c>
      <c r="BB35" s="81" t="str">
        <f t="shared" si="19"/>
        <v>-</v>
      </c>
      <c r="BC35" s="81" t="str">
        <f t="shared" si="20"/>
        <v>-</v>
      </c>
      <c r="BD35" s="82"/>
      <c r="BE35" s="81">
        <v>1</v>
      </c>
      <c r="BF35" s="81" t="str">
        <f t="shared" si="21"/>
        <v>-</v>
      </c>
      <c r="BG35" s="81" t="str">
        <f t="shared" si="22"/>
        <v>-</v>
      </c>
      <c r="BH35" s="83"/>
      <c r="BI35" s="81">
        <v>1</v>
      </c>
      <c r="BJ35" s="81" t="str">
        <f t="shared" si="23"/>
        <v>-</v>
      </c>
      <c r="BK35" s="81" t="str">
        <f t="shared" si="24"/>
        <v>-</v>
      </c>
      <c r="BL35" s="82"/>
      <c r="BM35" s="81">
        <v>1</v>
      </c>
      <c r="BN35" s="81" t="str">
        <f t="shared" si="25"/>
        <v>-</v>
      </c>
      <c r="BO35" s="81" t="str">
        <f t="shared" si="26"/>
        <v>-</v>
      </c>
      <c r="BP35" s="83"/>
      <c r="BQ35" s="81">
        <v>1</v>
      </c>
      <c r="BR35" s="81">
        <f t="shared" si="27"/>
        <v>1</v>
      </c>
    </row>
    <row r="36" spans="1:74" x14ac:dyDescent="0.2">
      <c r="A36" s="14" t="s">
        <v>218</v>
      </c>
      <c r="B36" s="15" t="s">
        <v>35</v>
      </c>
      <c r="C36" s="15"/>
      <c r="D36" s="16">
        <v>-1357.1268267548319</v>
      </c>
      <c r="E36" s="46">
        <v>0.12444776574781456</v>
      </c>
      <c r="F36" s="17">
        <f>[1]EQOUM!U40/[1]COU!FA40</f>
        <v>1.1921687205134245E-3</v>
      </c>
      <c r="G36" s="17">
        <f>[1]EQOUN!DI40/[1]COU!FA40</f>
        <v>0.42885802432091713</v>
      </c>
      <c r="H36" s="18">
        <v>0.48981432237130595</v>
      </c>
      <c r="I36" s="18">
        <f t="shared" si="7"/>
        <v>0.30441025857310255</v>
      </c>
      <c r="J36" s="18" t="str">
        <f t="shared" si="8"/>
        <v>EXPORTABLE</v>
      </c>
      <c r="K36" s="18" t="str">
        <f t="shared" si="0"/>
        <v>Transable</v>
      </c>
      <c r="L36" s="19"/>
      <c r="M36" s="18" t="str">
        <f t="shared" si="1"/>
        <v>Transable</v>
      </c>
      <c r="N36" s="19">
        <f t="shared" si="2"/>
        <v>0</v>
      </c>
      <c r="O36" s="18" t="str">
        <f t="shared" si="3"/>
        <v>Transable</v>
      </c>
      <c r="P36" s="18" t="str">
        <f t="shared" si="9"/>
        <v>EXPORTABLE</v>
      </c>
      <c r="Q36" s="47">
        <f t="shared" si="10"/>
        <v>0</v>
      </c>
      <c r="R36" s="47">
        <f t="shared" si="4"/>
        <v>0</v>
      </c>
      <c r="S36" s="47">
        <f t="shared" si="5"/>
        <v>0</v>
      </c>
      <c r="T36" s="47">
        <f t="shared" si="6"/>
        <v>0</v>
      </c>
      <c r="U36" s="47">
        <f>IF(Q36=1,D36/[1]COU!FA40,0)</f>
        <v>0</v>
      </c>
      <c r="V36" s="15"/>
      <c r="W36" s="18">
        <v>0</v>
      </c>
      <c r="X36" s="18">
        <v>0.10407101345362177</v>
      </c>
      <c r="Y36" s="18">
        <f>IF([1]EQOUN!DI40&gt;0,[1]COU!FD40/[1]EQOUN!DI40,0)</f>
        <v>0</v>
      </c>
      <c r="Z36" s="18">
        <f>IF([1]EQOUN!DI40&gt;0,[1]COU!$FG$10/[1]EQOUN!DI40,0)</f>
        <v>0</v>
      </c>
      <c r="AA36" s="18">
        <v>2.1700392906012271E-2</v>
      </c>
      <c r="AB36" s="18"/>
      <c r="AC36" s="48">
        <f>IF([1]COU!EY40&gt;0,[1]EQOUM!N40/[1]COU!EY40,0)</f>
        <v>0</v>
      </c>
      <c r="AD36" s="48">
        <f>IF([1]EQOUN!DJ40&gt;0,[1]EQOUN!DP40/[1]EQOUN!DJ40,0)</f>
        <v>0</v>
      </c>
      <c r="AE36" s="48">
        <f>IF([1]EQOUN!F40&gt;0,[1]EQOUN!N40/[1]EQOUN!F40,0)</f>
        <v>0</v>
      </c>
      <c r="AF36" s="18">
        <v>0</v>
      </c>
      <c r="AG36" s="15"/>
      <c r="AH36" s="81">
        <f t="shared" si="11"/>
        <v>1.077</v>
      </c>
      <c r="AI36" s="81">
        <f t="shared" si="12"/>
        <v>540</v>
      </c>
      <c r="AJ36" s="81">
        <f t="shared" si="13"/>
        <v>581.57999999999993</v>
      </c>
      <c r="AK36" s="82"/>
      <c r="AL36" s="81">
        <v>1</v>
      </c>
      <c r="AM36" s="81" t="str">
        <f t="shared" si="14"/>
        <v>-</v>
      </c>
      <c r="AN36" s="82"/>
      <c r="AO36" s="81">
        <v>1</v>
      </c>
      <c r="AP36" s="81">
        <f t="shared" si="15"/>
        <v>1.077</v>
      </c>
      <c r="AQ36" s="81"/>
      <c r="AR36" s="81">
        <v>1</v>
      </c>
      <c r="AS36" s="81" t="str">
        <f t="shared" si="16"/>
        <v>-</v>
      </c>
      <c r="AT36" s="82"/>
      <c r="AU36" s="81">
        <v>1</v>
      </c>
      <c r="AV36" s="81">
        <f t="shared" si="17"/>
        <v>1.077</v>
      </c>
      <c r="AW36" s="81"/>
      <c r="AX36" s="81">
        <v>1</v>
      </c>
      <c r="AY36" s="81" t="str">
        <f t="shared" si="28"/>
        <v>-</v>
      </c>
      <c r="AZ36" s="82"/>
      <c r="BA36" s="81">
        <v>1</v>
      </c>
      <c r="BB36" s="81" t="str">
        <f t="shared" si="19"/>
        <v>-</v>
      </c>
      <c r="BC36" s="81" t="str">
        <f t="shared" si="20"/>
        <v>-</v>
      </c>
      <c r="BD36" s="82"/>
      <c r="BE36" s="81">
        <v>1</v>
      </c>
      <c r="BF36" s="81">
        <f t="shared" si="21"/>
        <v>1.077</v>
      </c>
      <c r="BG36" s="81">
        <f t="shared" si="22"/>
        <v>1</v>
      </c>
      <c r="BH36" s="83"/>
      <c r="BI36" s="81">
        <v>1</v>
      </c>
      <c r="BJ36" s="81" t="str">
        <f t="shared" si="23"/>
        <v>-</v>
      </c>
      <c r="BK36" s="81" t="str">
        <f t="shared" si="24"/>
        <v>-</v>
      </c>
      <c r="BL36" s="82"/>
      <c r="BM36" s="81">
        <v>1</v>
      </c>
      <c r="BN36" s="81">
        <f t="shared" si="25"/>
        <v>1.077</v>
      </c>
      <c r="BO36" s="81">
        <f t="shared" si="26"/>
        <v>1</v>
      </c>
      <c r="BP36" s="83"/>
      <c r="BQ36" s="81">
        <v>1</v>
      </c>
      <c r="BR36" s="81" t="str">
        <f t="shared" si="27"/>
        <v>-</v>
      </c>
    </row>
    <row r="37" spans="1:74" x14ac:dyDescent="0.2">
      <c r="A37" s="14" t="s">
        <v>219</v>
      </c>
      <c r="B37" s="15" t="s">
        <v>36</v>
      </c>
      <c r="C37" s="15"/>
      <c r="D37" s="16">
        <v>-3162.8156820589388</v>
      </c>
      <c r="E37" s="46">
        <v>1.1151176377947936E-2</v>
      </c>
      <c r="F37" s="17">
        <f>[1]EQOUM!U41/[1]COU!FA41</f>
        <v>1.2773232073434299E-3</v>
      </c>
      <c r="G37" s="17">
        <f>[1]EQOUN!DI41/[1]COU!FA41</f>
        <v>6.5290098733639529E-2</v>
      </c>
      <c r="H37" s="18">
        <v>6.6026370435966722E-2</v>
      </c>
      <c r="I37" s="18">
        <f t="shared" si="7"/>
        <v>5.4138922355691593E-2</v>
      </c>
      <c r="J37" s="18" t="str">
        <f t="shared" si="8"/>
        <v>EXPORTABLE</v>
      </c>
      <c r="K37" s="18" t="str">
        <f t="shared" si="0"/>
        <v>No transable</v>
      </c>
      <c r="L37" s="19">
        <v>1</v>
      </c>
      <c r="M37" s="18" t="str">
        <f t="shared" si="1"/>
        <v>Transable</v>
      </c>
      <c r="N37" s="19">
        <f t="shared" si="2"/>
        <v>0</v>
      </c>
      <c r="O37" s="18" t="str">
        <f t="shared" si="3"/>
        <v>Transable</v>
      </c>
      <c r="P37" s="18" t="str">
        <f t="shared" si="9"/>
        <v>EXPORTABLE</v>
      </c>
      <c r="Q37" s="47">
        <f t="shared" si="10"/>
        <v>0</v>
      </c>
      <c r="R37" s="47">
        <f t="shared" si="4"/>
        <v>0</v>
      </c>
      <c r="S37" s="47">
        <f t="shared" si="5"/>
        <v>0</v>
      </c>
      <c r="T37" s="47">
        <f t="shared" si="6"/>
        <v>0</v>
      </c>
      <c r="U37" s="47">
        <f>IF(Q37=1,D37/[1]COU!FA41,0)</f>
        <v>0</v>
      </c>
      <c r="V37" s="15"/>
      <c r="W37" s="18">
        <v>0</v>
      </c>
      <c r="X37" s="18">
        <v>1.5789430737681121E-4</v>
      </c>
      <c r="Y37" s="18">
        <f>IF([1]EQOUN!DI41&gt;0,[1]COU!FD41/[1]EQOUN!DI41,0)</f>
        <v>0</v>
      </c>
      <c r="Z37" s="18">
        <f>IF([1]EQOUN!DI41&gt;0,[1]COU!$FG$10/[1]EQOUN!DI41,0)</f>
        <v>0</v>
      </c>
      <c r="AA37" s="18">
        <v>5.2892266742940745E-4</v>
      </c>
      <c r="AB37" s="18"/>
      <c r="AC37" s="48">
        <f>IF([1]COU!EY41&gt;0,[1]EQOUM!N41/[1]COU!EY41,0)</f>
        <v>6.0419036117630046E-4</v>
      </c>
      <c r="AD37" s="48">
        <f>IF([1]EQOUN!DJ41&gt;0,[1]EQOUN!DP41/[1]EQOUN!DJ41,0)</f>
        <v>4.9145065184880848E-3</v>
      </c>
      <c r="AE37" s="48">
        <f>IF([1]EQOUN!F41&gt;0,[1]EQOUN!N41/[1]EQOUN!F41,0)</f>
        <v>0.34860984245248677</v>
      </c>
      <c r="AF37" s="18">
        <v>0.34472909646464928</v>
      </c>
      <c r="AG37" s="15"/>
      <c r="AH37" s="81">
        <f t="shared" si="11"/>
        <v>1.077</v>
      </c>
      <c r="AI37" s="81">
        <f t="shared" si="12"/>
        <v>540</v>
      </c>
      <c r="AJ37" s="81">
        <f t="shared" si="13"/>
        <v>581.57999999999993</v>
      </c>
      <c r="AK37" s="82"/>
      <c r="AL37" s="81">
        <v>1</v>
      </c>
      <c r="AM37" s="81" t="str">
        <f t="shared" si="14"/>
        <v>-</v>
      </c>
      <c r="AN37" s="82"/>
      <c r="AO37" s="81">
        <v>1</v>
      </c>
      <c r="AP37" s="81">
        <f t="shared" si="15"/>
        <v>1.077</v>
      </c>
      <c r="AQ37" s="81"/>
      <c r="AR37" s="81">
        <v>1</v>
      </c>
      <c r="AS37" s="81" t="str">
        <f t="shared" si="16"/>
        <v>-</v>
      </c>
      <c r="AT37" s="82"/>
      <c r="AU37" s="81">
        <v>1</v>
      </c>
      <c r="AV37" s="81">
        <f t="shared" si="17"/>
        <v>1.4543070784176835</v>
      </c>
      <c r="AW37" s="81"/>
      <c r="AX37" s="81">
        <v>1</v>
      </c>
      <c r="AY37" s="81" t="str">
        <f t="shared" si="28"/>
        <v>-</v>
      </c>
      <c r="AZ37" s="82"/>
      <c r="BA37" s="81">
        <v>1</v>
      </c>
      <c r="BB37" s="81" t="str">
        <f t="shared" si="19"/>
        <v>-</v>
      </c>
      <c r="BC37" s="81" t="str">
        <f t="shared" si="20"/>
        <v>-</v>
      </c>
      <c r="BD37" s="82"/>
      <c r="BE37" s="81">
        <v>1</v>
      </c>
      <c r="BF37" s="81">
        <f t="shared" si="21"/>
        <v>1.077380285919554</v>
      </c>
      <c r="BG37" s="81">
        <f t="shared" si="22"/>
        <v>1.0003530974183417</v>
      </c>
      <c r="BH37" s="83"/>
      <c r="BI37" s="81">
        <v>1</v>
      </c>
      <c r="BJ37" s="81" t="str">
        <f t="shared" si="23"/>
        <v>-</v>
      </c>
      <c r="BK37" s="81" t="str">
        <f t="shared" si="24"/>
        <v>-</v>
      </c>
      <c r="BL37" s="82"/>
      <c r="BM37" s="81">
        <v>1</v>
      </c>
      <c r="BN37" s="81">
        <f t="shared" si="25"/>
        <v>1.4277118350538935</v>
      </c>
      <c r="BO37" s="81">
        <f t="shared" si="26"/>
        <v>1.3256377298550546</v>
      </c>
      <c r="BP37" s="83"/>
      <c r="BQ37" s="81">
        <v>1</v>
      </c>
      <c r="BR37" s="81" t="str">
        <f t="shared" si="27"/>
        <v>-</v>
      </c>
    </row>
    <row r="38" spans="1:74" x14ac:dyDescent="0.2">
      <c r="A38" s="14" t="s">
        <v>220</v>
      </c>
      <c r="B38" s="15" t="s">
        <v>37</v>
      </c>
      <c r="C38" s="15"/>
      <c r="D38" s="16">
        <v>0</v>
      </c>
      <c r="E38" s="46">
        <v>0</v>
      </c>
      <c r="F38" s="17">
        <f>[1]EQOUM!U42/[1]COU!FA42</f>
        <v>0</v>
      </c>
      <c r="G38" s="17">
        <f>[1]EQOUN!DI42/[1]COU!FA42</f>
        <v>0</v>
      </c>
      <c r="H38" s="18">
        <v>0</v>
      </c>
      <c r="I38" s="18">
        <f t="shared" si="7"/>
        <v>0</v>
      </c>
      <c r="J38" s="18" t="str">
        <f t="shared" si="8"/>
        <v>AMBOS</v>
      </c>
      <c r="K38" s="18" t="str">
        <f t="shared" si="0"/>
        <v>No transable</v>
      </c>
      <c r="L38" s="19">
        <v>1</v>
      </c>
      <c r="M38" s="18" t="str">
        <f t="shared" si="1"/>
        <v>Transable</v>
      </c>
      <c r="N38" s="19">
        <f t="shared" si="2"/>
        <v>1</v>
      </c>
      <c r="O38" s="18" t="str">
        <f t="shared" si="3"/>
        <v>No Transable</v>
      </c>
      <c r="P38" s="18" t="str">
        <f t="shared" si="9"/>
        <v>No Transable</v>
      </c>
      <c r="Q38" s="47">
        <f t="shared" si="10"/>
        <v>1</v>
      </c>
      <c r="R38" s="47">
        <f t="shared" si="4"/>
        <v>0</v>
      </c>
      <c r="S38" s="47">
        <f t="shared" si="5"/>
        <v>0</v>
      </c>
      <c r="T38" s="47">
        <f t="shared" si="6"/>
        <v>0</v>
      </c>
      <c r="U38" s="47">
        <f>IF(Q38=1,D38/[1]COU!FA42,0)</f>
        <v>0</v>
      </c>
      <c r="V38" s="15"/>
      <c r="W38" s="18">
        <v>0</v>
      </c>
      <c r="X38" s="18">
        <v>0</v>
      </c>
      <c r="Y38" s="18">
        <f>IF([1]EQOUN!DI42&gt;0,[1]COU!FD42/[1]EQOUN!DI42,0)</f>
        <v>0</v>
      </c>
      <c r="Z38" s="18">
        <f>IF([1]EQOUN!DI42&gt;0,[1]COU!$FG$10/[1]EQOUN!DI42,0)</f>
        <v>0</v>
      </c>
      <c r="AA38" s="18">
        <v>0</v>
      </c>
      <c r="AB38" s="18"/>
      <c r="AC38" s="48">
        <f>IF([1]COU!EY42&gt;0,[1]EQOUM!N42/[1]COU!EY42,0)</f>
        <v>0</v>
      </c>
      <c r="AD38" s="48">
        <f>IF([1]EQOUN!DJ42&gt;0,[1]EQOUN!DP42/[1]EQOUN!DJ42,0)</f>
        <v>0</v>
      </c>
      <c r="AE38" s="48">
        <f>IF([1]EQOUN!F42&gt;0,[1]EQOUN!N42/[1]EQOUN!F42,0)</f>
        <v>5.1616454543171493E-3</v>
      </c>
      <c r="AF38" s="18">
        <v>5.1616454543171502E-3</v>
      </c>
      <c r="AG38" s="15"/>
      <c r="AH38" s="81">
        <f t="shared" si="11"/>
        <v>1.077</v>
      </c>
      <c r="AI38" s="81">
        <f t="shared" si="12"/>
        <v>540</v>
      </c>
      <c r="AJ38" s="81">
        <f t="shared" si="13"/>
        <v>581.57999999999993</v>
      </c>
      <c r="AK38" s="82"/>
      <c r="AL38" s="81">
        <v>1</v>
      </c>
      <c r="AM38" s="81" t="str">
        <f t="shared" si="14"/>
        <v>-</v>
      </c>
      <c r="AN38" s="82"/>
      <c r="AO38" s="81">
        <v>1</v>
      </c>
      <c r="AP38" s="81" t="str">
        <f t="shared" si="15"/>
        <v>-</v>
      </c>
      <c r="AQ38" s="81"/>
      <c r="AR38" s="81">
        <v>1</v>
      </c>
      <c r="AS38" s="81" t="str">
        <f t="shared" si="16"/>
        <v>-</v>
      </c>
      <c r="AT38" s="82"/>
      <c r="AU38" s="81">
        <v>1</v>
      </c>
      <c r="AV38" s="81" t="str">
        <f t="shared" si="17"/>
        <v>-</v>
      </c>
      <c r="AW38" s="81"/>
      <c r="AX38" s="81">
        <v>1</v>
      </c>
      <c r="AY38" s="81">
        <f t="shared" si="28"/>
        <v>0.99486486031608967</v>
      </c>
      <c r="AZ38" s="82"/>
      <c r="BA38" s="81">
        <v>1</v>
      </c>
      <c r="BB38" s="81" t="str">
        <f t="shared" si="19"/>
        <v>-</v>
      </c>
      <c r="BC38" s="81" t="str">
        <f t="shared" si="20"/>
        <v>-</v>
      </c>
      <c r="BD38" s="82"/>
      <c r="BE38" s="81">
        <v>1</v>
      </c>
      <c r="BF38" s="81" t="str">
        <f t="shared" si="21"/>
        <v>-</v>
      </c>
      <c r="BG38" s="81" t="str">
        <f t="shared" si="22"/>
        <v>-</v>
      </c>
      <c r="BH38" s="83"/>
      <c r="BI38" s="81">
        <v>1</v>
      </c>
      <c r="BJ38" s="81" t="str">
        <f t="shared" si="23"/>
        <v>-</v>
      </c>
      <c r="BK38" s="81" t="str">
        <f t="shared" si="24"/>
        <v>-</v>
      </c>
      <c r="BL38" s="82"/>
      <c r="BM38" s="81">
        <v>1</v>
      </c>
      <c r="BN38" s="81" t="str">
        <f t="shared" si="25"/>
        <v>-</v>
      </c>
      <c r="BO38" s="81" t="str">
        <f t="shared" si="26"/>
        <v>-</v>
      </c>
      <c r="BP38" s="83"/>
      <c r="BQ38" s="81">
        <v>1</v>
      </c>
      <c r="BR38" s="81">
        <f t="shared" si="27"/>
        <v>0.99486486031608967</v>
      </c>
    </row>
    <row r="39" spans="1:74" x14ac:dyDescent="0.2">
      <c r="A39" s="14" t="s">
        <v>221</v>
      </c>
      <c r="B39" s="15" t="s">
        <v>38</v>
      </c>
      <c r="C39" s="15"/>
      <c r="D39" s="16">
        <v>138.38011962515355</v>
      </c>
      <c r="E39" s="46">
        <v>4.6922262697469533E-2</v>
      </c>
      <c r="F39" s="17">
        <f>[1]EQOUM!U43/[1]COU!FA43</f>
        <v>2.188875861879843E-2</v>
      </c>
      <c r="G39" s="17">
        <f>[1]EQOUN!DI43/[1]COU!FA43</f>
        <v>5.7382826655744655E-4</v>
      </c>
      <c r="H39" s="18">
        <v>6.0207918420331259E-4</v>
      </c>
      <c r="I39" s="18">
        <f t="shared" si="7"/>
        <v>-4.6348434430912085E-2</v>
      </c>
      <c r="J39" s="18" t="str">
        <f t="shared" si="8"/>
        <v>AMBOS</v>
      </c>
      <c r="K39" s="18" t="str">
        <f t="shared" si="0"/>
        <v>No transable</v>
      </c>
      <c r="L39" s="19">
        <v>1</v>
      </c>
      <c r="M39" s="18" t="str">
        <f t="shared" si="1"/>
        <v>Transable</v>
      </c>
      <c r="N39" s="19">
        <f t="shared" si="2"/>
        <v>1</v>
      </c>
      <c r="O39" s="18" t="str">
        <f t="shared" si="3"/>
        <v>No Transable</v>
      </c>
      <c r="P39" s="18" t="str">
        <f t="shared" si="9"/>
        <v>No Transable</v>
      </c>
      <c r="Q39" s="47">
        <f t="shared" si="10"/>
        <v>1</v>
      </c>
      <c r="R39" s="47">
        <f t="shared" si="4"/>
        <v>4.6922262697469533E-2</v>
      </c>
      <c r="S39" s="47">
        <f t="shared" si="5"/>
        <v>2.188875861879843E-2</v>
      </c>
      <c r="T39" s="47">
        <f t="shared" si="6"/>
        <v>6.0207918420331259E-4</v>
      </c>
      <c r="U39" s="47">
        <f>IF(Q39=1,D39/[1]COU!FA43,0)</f>
        <v>4.6348434430912085E-2</v>
      </c>
      <c r="V39" s="15"/>
      <c r="W39" s="18">
        <v>0</v>
      </c>
      <c r="X39" s="18">
        <v>4.008647116506808E-8</v>
      </c>
      <c r="Y39" s="18">
        <f>IF([1]EQOUN!DI43&gt;0,[1]COU!FD43/[1]EQOUN!DI43,0)</f>
        <v>0</v>
      </c>
      <c r="Z39" s="18">
        <f>IF([1]EQOUN!DI43&gt;0,[1]COU!$FG$10/[1]EQOUN!DI43,0)</f>
        <v>0</v>
      </c>
      <c r="AA39" s="18">
        <v>7.3803265137152216E-4</v>
      </c>
      <c r="AB39" s="18"/>
      <c r="AC39" s="48">
        <f>IF([1]COU!EY43&gt;0,[1]EQOUM!N43/[1]COU!EY43,0)</f>
        <v>0</v>
      </c>
      <c r="AD39" s="48">
        <f>IF([1]EQOUN!DJ43&gt;0,[1]EQOUN!DP43/[1]EQOUN!DJ43,0)</f>
        <v>0</v>
      </c>
      <c r="AE39" s="48">
        <f>IF([1]EQOUN!F43&gt;0,[1]EQOUN!N43/[1]EQOUN!F43,0)</f>
        <v>0</v>
      </c>
      <c r="AF39" s="18">
        <v>0</v>
      </c>
      <c r="AG39" s="15"/>
      <c r="AH39" s="81">
        <f t="shared" si="11"/>
        <v>1.077</v>
      </c>
      <c r="AI39" s="81">
        <f t="shared" si="12"/>
        <v>540</v>
      </c>
      <c r="AJ39" s="81">
        <f t="shared" si="13"/>
        <v>581.57999999999993</v>
      </c>
      <c r="AK39" s="82"/>
      <c r="AL39" s="81">
        <v>1</v>
      </c>
      <c r="AM39" s="81" t="str">
        <f t="shared" si="14"/>
        <v>-</v>
      </c>
      <c r="AN39" s="82"/>
      <c r="AO39" s="81">
        <v>1</v>
      </c>
      <c r="AP39" s="81" t="str">
        <f t="shared" si="15"/>
        <v>-</v>
      </c>
      <c r="AQ39" s="81"/>
      <c r="AR39" s="81">
        <v>1</v>
      </c>
      <c r="AS39" s="81" t="str">
        <f t="shared" si="16"/>
        <v>-</v>
      </c>
      <c r="AT39" s="82"/>
      <c r="AU39" s="81">
        <v>1</v>
      </c>
      <c r="AV39" s="81" t="str">
        <f t="shared" si="17"/>
        <v>-</v>
      </c>
      <c r="AW39" s="81"/>
      <c r="AX39" s="81">
        <v>1</v>
      </c>
      <c r="AY39" s="81">
        <f t="shared" si="28"/>
        <v>0.9999999599135303</v>
      </c>
      <c r="AZ39" s="82"/>
      <c r="BA39" s="81">
        <v>1</v>
      </c>
      <c r="BB39" s="81" t="str">
        <f t="shared" si="19"/>
        <v>-</v>
      </c>
      <c r="BC39" s="81" t="str">
        <f t="shared" si="20"/>
        <v>-</v>
      </c>
      <c r="BD39" s="82"/>
      <c r="BE39" s="81">
        <v>1</v>
      </c>
      <c r="BF39" s="81" t="str">
        <f t="shared" si="21"/>
        <v>-</v>
      </c>
      <c r="BG39" s="81" t="str">
        <f t="shared" si="22"/>
        <v>-</v>
      </c>
      <c r="BH39" s="83"/>
      <c r="BI39" s="81">
        <v>1</v>
      </c>
      <c r="BJ39" s="81" t="str">
        <f t="shared" si="23"/>
        <v>-</v>
      </c>
      <c r="BK39" s="81" t="str">
        <f t="shared" si="24"/>
        <v>-</v>
      </c>
      <c r="BL39" s="82"/>
      <c r="BM39" s="81">
        <v>1</v>
      </c>
      <c r="BN39" s="81" t="str">
        <f t="shared" si="25"/>
        <v>-</v>
      </c>
      <c r="BO39" s="81" t="str">
        <f t="shared" si="26"/>
        <v>-</v>
      </c>
      <c r="BP39" s="83"/>
      <c r="BQ39" s="81">
        <v>1</v>
      </c>
      <c r="BR39" s="81">
        <f t="shared" si="27"/>
        <v>0.9999999599135303</v>
      </c>
      <c r="BS39" s="26"/>
      <c r="BT39" s="26"/>
      <c r="BU39" s="26"/>
      <c r="BV39" s="26"/>
    </row>
    <row r="40" spans="1:74" x14ac:dyDescent="0.2">
      <c r="A40" s="14" t="s">
        <v>222</v>
      </c>
      <c r="B40" s="15" t="s">
        <v>39</v>
      </c>
      <c r="C40" s="15"/>
      <c r="D40" s="16">
        <v>0</v>
      </c>
      <c r="E40" s="46">
        <v>0</v>
      </c>
      <c r="F40" s="17">
        <f>[1]EQOUM!U44/[1]COU!FA44</f>
        <v>0</v>
      </c>
      <c r="G40" s="17">
        <f>[1]EQOUN!DI44/[1]COU!FA44</f>
        <v>0</v>
      </c>
      <c r="H40" s="18">
        <v>0</v>
      </c>
      <c r="I40" s="18">
        <f t="shared" si="7"/>
        <v>0</v>
      </c>
      <c r="J40" s="18" t="str">
        <f t="shared" si="8"/>
        <v>AMBOS</v>
      </c>
      <c r="K40" s="18" t="str">
        <f t="shared" si="0"/>
        <v>No transable</v>
      </c>
      <c r="L40" s="19"/>
      <c r="M40" s="18" t="str">
        <f t="shared" si="1"/>
        <v>No transable</v>
      </c>
      <c r="N40" s="19">
        <f t="shared" si="2"/>
        <v>1</v>
      </c>
      <c r="O40" s="18" t="str">
        <f t="shared" si="3"/>
        <v>No transable</v>
      </c>
      <c r="P40" s="18" t="str">
        <f t="shared" si="9"/>
        <v>No transable</v>
      </c>
      <c r="Q40" s="47">
        <f t="shared" si="10"/>
        <v>1</v>
      </c>
      <c r="R40" s="47">
        <f t="shared" si="4"/>
        <v>0</v>
      </c>
      <c r="S40" s="47">
        <f t="shared" si="5"/>
        <v>0</v>
      </c>
      <c r="T40" s="47">
        <f t="shared" si="6"/>
        <v>0</v>
      </c>
      <c r="U40" s="47">
        <f>IF(Q40=1,D40/[1]COU!FA44,0)</f>
        <v>0</v>
      </c>
      <c r="V40" s="15"/>
      <c r="W40" s="18">
        <v>0</v>
      </c>
      <c r="X40" s="18">
        <v>0</v>
      </c>
      <c r="Y40" s="18">
        <f>IF([1]EQOUN!DI44&gt;0,[1]COU!FD44/[1]EQOUN!DI44,0)</f>
        <v>0</v>
      </c>
      <c r="Z40" s="18">
        <f>IF([1]EQOUN!DI44&gt;0,[1]COU!$FG$10/[1]EQOUN!DI44,0)</f>
        <v>0</v>
      </c>
      <c r="AA40" s="18">
        <v>0</v>
      </c>
      <c r="AB40" s="18"/>
      <c r="AC40" s="48">
        <f>IF([1]COU!EY44&gt;0,[1]EQOUM!N44/[1]COU!EY44,0)</f>
        <v>0</v>
      </c>
      <c r="AD40" s="48">
        <f>IF([1]EQOUN!DJ44&gt;0,[1]EQOUN!DP44/[1]EQOUN!DJ44,0)</f>
        <v>0</v>
      </c>
      <c r="AE40" s="48">
        <f>IF([1]EQOUN!F44&gt;0,[1]EQOUN!N44/[1]EQOUN!F44,0)</f>
        <v>0</v>
      </c>
      <c r="AF40" s="18">
        <v>0</v>
      </c>
      <c r="AG40" s="15"/>
      <c r="AH40" s="81">
        <f t="shared" si="11"/>
        <v>1.077</v>
      </c>
      <c r="AI40" s="81">
        <f t="shared" si="12"/>
        <v>540</v>
      </c>
      <c r="AJ40" s="81">
        <f t="shared" si="13"/>
        <v>581.57999999999993</v>
      </c>
      <c r="AK40" s="82"/>
      <c r="AL40" s="81">
        <v>1</v>
      </c>
      <c r="AM40" s="81" t="str">
        <f t="shared" si="14"/>
        <v>-</v>
      </c>
      <c r="AN40" s="82"/>
      <c r="AO40" s="81">
        <v>1</v>
      </c>
      <c r="AP40" s="81" t="str">
        <f t="shared" si="15"/>
        <v>-</v>
      </c>
      <c r="AQ40" s="81"/>
      <c r="AR40" s="81">
        <v>1</v>
      </c>
      <c r="AS40" s="81" t="str">
        <f t="shared" si="16"/>
        <v>-</v>
      </c>
      <c r="AT40" s="82"/>
      <c r="AU40" s="81">
        <v>1</v>
      </c>
      <c r="AV40" s="81" t="str">
        <f t="shared" si="17"/>
        <v>-</v>
      </c>
      <c r="AW40" s="81"/>
      <c r="AX40" s="81">
        <v>1</v>
      </c>
      <c r="AY40" s="81">
        <f t="shared" si="28"/>
        <v>1</v>
      </c>
      <c r="AZ40" s="82"/>
      <c r="BA40" s="81">
        <v>1</v>
      </c>
      <c r="BB40" s="81" t="str">
        <f t="shared" si="19"/>
        <v>-</v>
      </c>
      <c r="BC40" s="81" t="str">
        <f t="shared" si="20"/>
        <v>-</v>
      </c>
      <c r="BD40" s="82"/>
      <c r="BE40" s="81">
        <v>1</v>
      </c>
      <c r="BF40" s="81" t="str">
        <f t="shared" si="21"/>
        <v>-</v>
      </c>
      <c r="BG40" s="81" t="str">
        <f t="shared" si="22"/>
        <v>-</v>
      </c>
      <c r="BH40" s="83"/>
      <c r="BI40" s="81">
        <v>1</v>
      </c>
      <c r="BJ40" s="81" t="str">
        <f t="shared" si="23"/>
        <v>-</v>
      </c>
      <c r="BK40" s="81" t="str">
        <f t="shared" si="24"/>
        <v>-</v>
      </c>
      <c r="BL40" s="82"/>
      <c r="BM40" s="81">
        <v>1</v>
      </c>
      <c r="BN40" s="81" t="str">
        <f t="shared" si="25"/>
        <v>-</v>
      </c>
      <c r="BO40" s="81" t="str">
        <f t="shared" si="26"/>
        <v>-</v>
      </c>
      <c r="BP40" s="83"/>
      <c r="BQ40" s="81">
        <v>1</v>
      </c>
      <c r="BR40" s="81">
        <f t="shared" si="27"/>
        <v>1</v>
      </c>
      <c r="BS40" s="27"/>
      <c r="BT40" s="26"/>
      <c r="BU40" s="26"/>
      <c r="BV40" s="26"/>
    </row>
    <row r="41" spans="1:74" x14ac:dyDescent="0.2">
      <c r="A41" s="14" t="s">
        <v>223</v>
      </c>
      <c r="B41" s="15" t="s">
        <v>40</v>
      </c>
      <c r="C41" s="15"/>
      <c r="D41" s="16">
        <v>-46328.227082704652</v>
      </c>
      <c r="E41" s="46">
        <v>9.7299170951605039E-3</v>
      </c>
      <c r="F41" s="17">
        <f>[1]EQOUM!U45/[1]COU!FA45</f>
        <v>7.4897542104356198E-3</v>
      </c>
      <c r="G41" s="17">
        <f>[1]EQOUN!DI45/[1]COU!FA45</f>
        <v>0.55323660707109967</v>
      </c>
      <c r="H41" s="18">
        <v>0.55867244363097979</v>
      </c>
      <c r="I41" s="18">
        <f t="shared" si="7"/>
        <v>0.54350668997593921</v>
      </c>
      <c r="J41" s="18" t="str">
        <f t="shared" si="8"/>
        <v>EXPORTABLE</v>
      </c>
      <c r="K41" s="18" t="str">
        <f t="shared" si="0"/>
        <v>Transable</v>
      </c>
      <c r="L41" s="19"/>
      <c r="M41" s="18" t="str">
        <f t="shared" si="1"/>
        <v>Transable</v>
      </c>
      <c r="N41" s="19">
        <f t="shared" si="2"/>
        <v>0</v>
      </c>
      <c r="O41" s="18" t="str">
        <f t="shared" si="3"/>
        <v>Transable</v>
      </c>
      <c r="P41" s="18" t="str">
        <f t="shared" si="9"/>
        <v>EXPORTABLE</v>
      </c>
      <c r="Q41" s="47">
        <f t="shared" si="10"/>
        <v>0</v>
      </c>
      <c r="R41" s="47">
        <f t="shared" si="4"/>
        <v>0</v>
      </c>
      <c r="S41" s="47">
        <f t="shared" si="5"/>
        <v>0</v>
      </c>
      <c r="T41" s="47">
        <f t="shared" si="6"/>
        <v>0</v>
      </c>
      <c r="U41" s="47">
        <f>IF(Q41=1,D41/[1]COU!FA45,0)</f>
        <v>0</v>
      </c>
      <c r="V41" s="15"/>
      <c r="W41" s="18">
        <v>0</v>
      </c>
      <c r="X41" s="18">
        <v>2.7800258381220294E-3</v>
      </c>
      <c r="Y41" s="18">
        <f>IF([1]EQOUN!DI45&gt;0,[1]COU!FD45/[1]EQOUN!DI45,0)</f>
        <v>0</v>
      </c>
      <c r="Z41" s="18">
        <f>IF([1]EQOUN!DI45&gt;0,[1]COU!$FG$10/[1]EQOUN!DI45,0)</f>
        <v>0</v>
      </c>
      <c r="AA41" s="18">
        <v>6.5894367263627848E-3</v>
      </c>
      <c r="AB41" s="18"/>
      <c r="AC41" s="48">
        <f>IF([1]COU!EY45&gt;0,[1]EQOUM!N45/[1]COU!EY45,0)</f>
        <v>0</v>
      </c>
      <c r="AD41" s="48">
        <f>IF([1]EQOUN!DJ45&gt;0,[1]EQOUN!DP45/[1]EQOUN!DJ45,0)</f>
        <v>0</v>
      </c>
      <c r="AE41" s="48">
        <f>IF([1]EQOUN!F45&gt;0,[1]EQOUN!N45/[1]EQOUN!F45,0)</f>
        <v>0</v>
      </c>
      <c r="AF41" s="18">
        <v>0</v>
      </c>
      <c r="AG41" s="15"/>
      <c r="AH41" s="81">
        <f t="shared" si="11"/>
        <v>1.077</v>
      </c>
      <c r="AI41" s="81">
        <f t="shared" si="12"/>
        <v>540</v>
      </c>
      <c r="AJ41" s="81">
        <f t="shared" si="13"/>
        <v>581.57999999999993</v>
      </c>
      <c r="AK41" s="82"/>
      <c r="AL41" s="81">
        <v>1</v>
      </c>
      <c r="AM41" s="81" t="str">
        <f t="shared" si="14"/>
        <v>-</v>
      </c>
      <c r="AN41" s="82"/>
      <c r="AO41" s="81">
        <v>1</v>
      </c>
      <c r="AP41" s="81">
        <f t="shared" si="15"/>
        <v>1.077</v>
      </c>
      <c r="AQ41" s="81"/>
      <c r="AR41" s="81">
        <v>1</v>
      </c>
      <c r="AS41" s="81" t="str">
        <f t="shared" si="16"/>
        <v>-</v>
      </c>
      <c r="AT41" s="82"/>
      <c r="AU41" s="81">
        <v>1</v>
      </c>
      <c r="AV41" s="81">
        <f t="shared" si="17"/>
        <v>1.077</v>
      </c>
      <c r="AW41" s="81"/>
      <c r="AX41" s="81">
        <v>1</v>
      </c>
      <c r="AY41" s="81" t="str">
        <f t="shared" si="28"/>
        <v>-</v>
      </c>
      <c r="AZ41" s="82"/>
      <c r="BA41" s="81">
        <v>1</v>
      </c>
      <c r="BB41" s="81" t="str">
        <f t="shared" si="19"/>
        <v>-</v>
      </c>
      <c r="BC41" s="81" t="str">
        <f t="shared" si="20"/>
        <v>-</v>
      </c>
      <c r="BD41" s="82"/>
      <c r="BE41" s="81">
        <v>1</v>
      </c>
      <c r="BF41" s="81">
        <f t="shared" si="21"/>
        <v>1.077</v>
      </c>
      <c r="BG41" s="81">
        <f t="shared" si="22"/>
        <v>1</v>
      </c>
      <c r="BH41" s="83"/>
      <c r="BI41" s="81">
        <v>1</v>
      </c>
      <c r="BJ41" s="81" t="str">
        <f t="shared" si="23"/>
        <v>-</v>
      </c>
      <c r="BK41" s="81" t="str">
        <f t="shared" si="24"/>
        <v>-</v>
      </c>
      <c r="BL41" s="82"/>
      <c r="BM41" s="81">
        <v>1</v>
      </c>
      <c r="BN41" s="81">
        <f t="shared" si="25"/>
        <v>1.077</v>
      </c>
      <c r="BO41" s="81">
        <f t="shared" si="26"/>
        <v>1</v>
      </c>
      <c r="BP41" s="83"/>
      <c r="BQ41" s="81">
        <v>1</v>
      </c>
      <c r="BR41" s="81" t="str">
        <f t="shared" si="27"/>
        <v>-</v>
      </c>
      <c r="BS41" s="26"/>
      <c r="BT41" s="26"/>
      <c r="BU41" s="26"/>
      <c r="BV41" s="26"/>
    </row>
    <row r="42" spans="1:74" x14ac:dyDescent="0.2">
      <c r="A42" s="14" t="s">
        <v>224</v>
      </c>
      <c r="B42" s="15" t="s">
        <v>41</v>
      </c>
      <c r="C42" s="15"/>
      <c r="D42" s="16">
        <v>-1094.8604156056317</v>
      </c>
      <c r="E42" s="46">
        <v>0.28401742265606111</v>
      </c>
      <c r="F42" s="17">
        <f>[1]EQOUM!U46/[1]COU!FA46</f>
        <v>0.17034629745835608</v>
      </c>
      <c r="G42" s="17">
        <f>[1]EQOUN!DI46/[1]COU!FA46</f>
        <v>0.30787917998527126</v>
      </c>
      <c r="H42" s="18">
        <v>0.43000931828174127</v>
      </c>
      <c r="I42" s="18">
        <f t="shared" si="7"/>
        <v>2.3861757329210143E-2</v>
      </c>
      <c r="J42" s="18" t="str">
        <f t="shared" si="8"/>
        <v>AMBOS</v>
      </c>
      <c r="K42" s="18" t="str">
        <f t="shared" si="0"/>
        <v>Transable</v>
      </c>
      <c r="L42" s="19"/>
      <c r="M42" s="18" t="str">
        <f t="shared" si="1"/>
        <v>Transable</v>
      </c>
      <c r="N42" s="19">
        <f t="shared" si="2"/>
        <v>0</v>
      </c>
      <c r="O42" s="18" t="str">
        <f t="shared" si="3"/>
        <v>Transable</v>
      </c>
      <c r="P42" s="18" t="str">
        <f t="shared" si="9"/>
        <v>AMBOS</v>
      </c>
      <c r="Q42" s="47">
        <f t="shared" si="10"/>
        <v>0</v>
      </c>
      <c r="R42" s="47">
        <f t="shared" si="4"/>
        <v>0</v>
      </c>
      <c r="S42" s="47">
        <f t="shared" si="5"/>
        <v>0</v>
      </c>
      <c r="T42" s="47">
        <f t="shared" si="6"/>
        <v>0</v>
      </c>
      <c r="U42" s="47">
        <f>IF(Q42=1,D42/[1]COU!FA46,0)</f>
        <v>0</v>
      </c>
      <c r="V42" s="15"/>
      <c r="W42" s="18">
        <v>0</v>
      </c>
      <c r="X42" s="18">
        <v>6.57348912362701E-4</v>
      </c>
      <c r="Y42" s="18">
        <f>IF([1]EQOUN!DI46&gt;0,[1]COU!FD46/[1]EQOUN!DI46,0)</f>
        <v>0</v>
      </c>
      <c r="Z42" s="18">
        <f>IF([1]EQOUN!DI46&gt;0,[1]COU!$FG$10/[1]EQOUN!DI46,0)</f>
        <v>0</v>
      </c>
      <c r="AA42" s="18">
        <v>9.8722352867359128E-3</v>
      </c>
      <c r="AB42" s="18"/>
      <c r="AC42" s="48">
        <f>IF([1]COU!EY46&gt;0,[1]EQOUM!N46/[1]COU!EY46,0)</f>
        <v>2.3247719184075321E-2</v>
      </c>
      <c r="AD42" s="48">
        <f>IF([1]EQOUN!DJ46&gt;0,[1]EQOUN!DP46/[1]EQOUN!DJ46,0)</f>
        <v>0.1215198379341</v>
      </c>
      <c r="AE42" s="48">
        <f>IF([1]EQOUN!F46&gt;0,[1]EQOUN!N46/[1]EQOUN!F46,0)</f>
        <v>9.9568587889730262E-2</v>
      </c>
      <c r="AF42" s="18">
        <v>7.7891906104231884E-2</v>
      </c>
      <c r="AG42" s="15"/>
      <c r="AH42" s="81">
        <f t="shared" si="11"/>
        <v>1.077</v>
      </c>
      <c r="AI42" s="81">
        <f t="shared" si="12"/>
        <v>540</v>
      </c>
      <c r="AJ42" s="81">
        <f t="shared" si="13"/>
        <v>581.57999999999993</v>
      </c>
      <c r="AK42" s="82"/>
      <c r="AL42" s="81">
        <v>1</v>
      </c>
      <c r="AM42" s="81">
        <f t="shared" si="14"/>
        <v>1.0657709586301791</v>
      </c>
      <c r="AN42" s="82"/>
      <c r="AO42" s="81">
        <v>1</v>
      </c>
      <c r="AP42" s="81">
        <f t="shared" si="15"/>
        <v>1.077</v>
      </c>
      <c r="AQ42" s="81"/>
      <c r="AR42" s="81">
        <v>1</v>
      </c>
      <c r="AS42" s="81">
        <f t="shared" si="16"/>
        <v>0.96206458589640198</v>
      </c>
      <c r="AT42" s="82"/>
      <c r="AU42" s="81">
        <v>1</v>
      </c>
      <c r="AV42" s="81">
        <f t="shared" si="17"/>
        <v>1.1990691983585113</v>
      </c>
      <c r="AW42" s="81"/>
      <c r="AX42" s="81">
        <v>1</v>
      </c>
      <c r="AY42" s="81" t="str">
        <f t="shared" si="28"/>
        <v>-</v>
      </c>
      <c r="AZ42" s="82"/>
      <c r="BA42" s="81">
        <v>1</v>
      </c>
      <c r="BB42" s="81">
        <f t="shared" si="19"/>
        <v>1.0640397936046906</v>
      </c>
      <c r="BC42" s="81">
        <f t="shared" si="20"/>
        <v>0.98796638217705723</v>
      </c>
      <c r="BD42" s="82"/>
      <c r="BE42" s="81">
        <v>1</v>
      </c>
      <c r="BF42" s="81">
        <f t="shared" si="21"/>
        <v>1.0876513816987294</v>
      </c>
      <c r="BG42" s="81">
        <f t="shared" si="22"/>
        <v>1.0098898623015131</v>
      </c>
      <c r="BH42" s="83"/>
      <c r="BI42" s="81">
        <v>1</v>
      </c>
      <c r="BJ42" s="81">
        <f t="shared" si="23"/>
        <v>0.96774789691594665</v>
      </c>
      <c r="BK42" s="81">
        <f t="shared" si="24"/>
        <v>0.8985588643602106</v>
      </c>
      <c r="BL42" s="82"/>
      <c r="BM42" s="81">
        <v>1</v>
      </c>
      <c r="BN42" s="81">
        <f t="shared" si="25"/>
        <v>1.2009932557549146</v>
      </c>
      <c r="BO42" s="81">
        <f t="shared" si="26"/>
        <v>1.1151283711744797</v>
      </c>
      <c r="BP42" s="83"/>
      <c r="BQ42" s="81">
        <v>1</v>
      </c>
      <c r="BR42" s="81" t="str">
        <f t="shared" si="27"/>
        <v>-</v>
      </c>
      <c r="BS42" s="26"/>
      <c r="BT42" s="26"/>
      <c r="BU42" s="26"/>
      <c r="BV42" s="26"/>
    </row>
    <row r="43" spans="1:74" x14ac:dyDescent="0.2">
      <c r="A43" s="14" t="s">
        <v>225</v>
      </c>
      <c r="B43" s="15" t="s">
        <v>42</v>
      </c>
      <c r="C43" s="15"/>
      <c r="D43" s="16">
        <v>16.158413612446623</v>
      </c>
      <c r="E43" s="46">
        <v>4.8913573806323588E-3</v>
      </c>
      <c r="F43" s="17">
        <f>[1]EQOUM!U47/[1]COU!FA47</f>
        <v>4.8913573806322773E-3</v>
      </c>
      <c r="G43" s="17">
        <f>[1]EQOUN!DI47/[1]COU!FA47</f>
        <v>4.0909625470531641E-3</v>
      </c>
      <c r="H43" s="18">
        <v>4.1110712658315954E-3</v>
      </c>
      <c r="I43" s="18">
        <f t="shared" si="7"/>
        <v>-8.0039483357919466E-4</v>
      </c>
      <c r="J43" s="18" t="str">
        <f t="shared" si="8"/>
        <v>AMBOS</v>
      </c>
      <c r="K43" s="18" t="str">
        <f t="shared" si="0"/>
        <v>No transable</v>
      </c>
      <c r="L43" s="19">
        <v>1</v>
      </c>
      <c r="M43" s="18" t="str">
        <f t="shared" si="1"/>
        <v>Transable</v>
      </c>
      <c r="N43" s="19">
        <f t="shared" si="2"/>
        <v>1</v>
      </c>
      <c r="O43" s="18" t="str">
        <f t="shared" si="3"/>
        <v>No Transable</v>
      </c>
      <c r="P43" s="18" t="str">
        <f t="shared" si="9"/>
        <v>No Transable</v>
      </c>
      <c r="Q43" s="47">
        <f t="shared" si="10"/>
        <v>1</v>
      </c>
      <c r="R43" s="47">
        <f t="shared" si="4"/>
        <v>4.8913573806323588E-3</v>
      </c>
      <c r="S43" s="47">
        <f t="shared" si="5"/>
        <v>4.8913573806322773E-3</v>
      </c>
      <c r="T43" s="47">
        <f t="shared" si="6"/>
        <v>4.1110712658315954E-3</v>
      </c>
      <c r="U43" s="47">
        <f>IF(Q43=1,D43/[1]COU!FA47,0)</f>
        <v>8.0039483357919477E-4</v>
      </c>
      <c r="V43" s="15"/>
      <c r="W43" s="18">
        <v>0</v>
      </c>
      <c r="X43" s="18">
        <v>0</v>
      </c>
      <c r="Y43" s="18">
        <f>IF([1]EQOUN!DI47&gt;0,[1]COU!FD47/[1]EQOUN!DI47,0)</f>
        <v>0</v>
      </c>
      <c r="Z43" s="18">
        <f>IF([1]EQOUN!DI47&gt;0,[1]COU!$FG$10/[1]EQOUN!DI47,0)</f>
        <v>0</v>
      </c>
      <c r="AA43" s="18">
        <v>9.8692200953006307E-2</v>
      </c>
      <c r="AB43" s="18"/>
      <c r="AC43" s="48">
        <f>IF([1]COU!EY47&gt;0,[1]EQOUM!N47/[1]COU!EY47,0)</f>
        <v>0</v>
      </c>
      <c r="AD43" s="48">
        <f>IF([1]EQOUN!DJ47&gt;0,[1]EQOUN!DP47/[1]EQOUN!DJ47,0)</f>
        <v>0</v>
      </c>
      <c r="AE43" s="48">
        <f>IF([1]EQOUN!F47&gt;0,[1]EQOUN!N47/[1]EQOUN!F47,0)</f>
        <v>0</v>
      </c>
      <c r="AF43" s="18">
        <v>0</v>
      </c>
      <c r="AG43" s="15"/>
      <c r="AH43" s="81">
        <f t="shared" si="11"/>
        <v>1.077</v>
      </c>
      <c r="AI43" s="81">
        <f t="shared" si="12"/>
        <v>540</v>
      </c>
      <c r="AJ43" s="81">
        <f t="shared" si="13"/>
        <v>581.57999999999993</v>
      </c>
      <c r="AK43" s="82"/>
      <c r="AL43" s="81">
        <v>1</v>
      </c>
      <c r="AM43" s="81" t="str">
        <f t="shared" si="14"/>
        <v>-</v>
      </c>
      <c r="AN43" s="82"/>
      <c r="AO43" s="81">
        <v>1</v>
      </c>
      <c r="AP43" s="81" t="str">
        <f t="shared" si="15"/>
        <v>-</v>
      </c>
      <c r="AQ43" s="81"/>
      <c r="AR43" s="81">
        <v>1</v>
      </c>
      <c r="AS43" s="81" t="str">
        <f t="shared" si="16"/>
        <v>-</v>
      </c>
      <c r="AT43" s="82"/>
      <c r="AU43" s="81">
        <v>1</v>
      </c>
      <c r="AV43" s="81" t="str">
        <f t="shared" si="17"/>
        <v>-</v>
      </c>
      <c r="AW43" s="81"/>
      <c r="AX43" s="81">
        <v>1</v>
      </c>
      <c r="AY43" s="81">
        <f t="shared" si="28"/>
        <v>1</v>
      </c>
      <c r="AZ43" s="82"/>
      <c r="BA43" s="81">
        <v>1</v>
      </c>
      <c r="BB43" s="81" t="str">
        <f t="shared" si="19"/>
        <v>-</v>
      </c>
      <c r="BC43" s="81" t="str">
        <f t="shared" si="20"/>
        <v>-</v>
      </c>
      <c r="BD43" s="82"/>
      <c r="BE43" s="81">
        <v>1</v>
      </c>
      <c r="BF43" s="81" t="str">
        <f t="shared" si="21"/>
        <v>-</v>
      </c>
      <c r="BG43" s="81" t="str">
        <f t="shared" si="22"/>
        <v>-</v>
      </c>
      <c r="BH43" s="83"/>
      <c r="BI43" s="81">
        <v>1</v>
      </c>
      <c r="BJ43" s="81" t="str">
        <f t="shared" si="23"/>
        <v>-</v>
      </c>
      <c r="BK43" s="81" t="str">
        <f t="shared" si="24"/>
        <v>-</v>
      </c>
      <c r="BL43" s="82"/>
      <c r="BM43" s="81">
        <v>1</v>
      </c>
      <c r="BN43" s="81" t="str">
        <f t="shared" si="25"/>
        <v>-</v>
      </c>
      <c r="BO43" s="81" t="str">
        <f t="shared" si="26"/>
        <v>-</v>
      </c>
      <c r="BP43" s="83"/>
      <c r="BQ43" s="81">
        <v>1</v>
      </c>
      <c r="BR43" s="81">
        <f t="shared" si="27"/>
        <v>1</v>
      </c>
      <c r="BS43" s="26"/>
      <c r="BT43" s="26"/>
      <c r="BU43" s="26"/>
      <c r="BV43" s="26"/>
    </row>
    <row r="44" spans="1:74" x14ac:dyDescent="0.2">
      <c r="A44" s="14" t="s">
        <v>226</v>
      </c>
      <c r="B44" s="15" t="s">
        <v>43</v>
      </c>
      <c r="C44" s="15"/>
      <c r="D44" s="16">
        <v>3621.970224011448</v>
      </c>
      <c r="E44" s="46">
        <v>7.032775216921934E-2</v>
      </c>
      <c r="F44" s="17">
        <f>[1]EQOUM!U48/[1]COU!FA48</f>
        <v>6.9431503287738894E-2</v>
      </c>
      <c r="G44" s="17">
        <f>[1]EQOUN!DI48/[1]COU!FA48</f>
        <v>2.0267032727080379E-2</v>
      </c>
      <c r="H44" s="18">
        <v>2.1800191168844477E-2</v>
      </c>
      <c r="I44" s="18">
        <f t="shared" si="7"/>
        <v>-5.0060719442138961E-2</v>
      </c>
      <c r="J44" s="18" t="str">
        <f t="shared" si="8"/>
        <v>IMPORTABLE</v>
      </c>
      <c r="K44" s="18" t="str">
        <f t="shared" si="0"/>
        <v>No transable</v>
      </c>
      <c r="L44" s="19"/>
      <c r="M44" s="18" t="str">
        <f t="shared" si="1"/>
        <v>No transable</v>
      </c>
      <c r="N44" s="19">
        <f t="shared" si="2"/>
        <v>0</v>
      </c>
      <c r="O44" s="18" t="str">
        <f t="shared" si="3"/>
        <v>No transable</v>
      </c>
      <c r="P44" s="18" t="str">
        <f t="shared" si="9"/>
        <v>No transable</v>
      </c>
      <c r="Q44" s="47">
        <f t="shared" si="10"/>
        <v>1</v>
      </c>
      <c r="R44" s="47">
        <f t="shared" si="4"/>
        <v>7.032775216921934E-2</v>
      </c>
      <c r="S44" s="47">
        <f t="shared" si="5"/>
        <v>6.9431503287738894E-2</v>
      </c>
      <c r="T44" s="47">
        <f t="shared" si="6"/>
        <v>2.1800191168844477E-2</v>
      </c>
      <c r="U44" s="47">
        <f>IF(Q44=1,D44/[1]COU!FA48,0)</f>
        <v>5.0060719442138961E-2</v>
      </c>
      <c r="V44" s="15"/>
      <c r="W44" s="18">
        <v>0</v>
      </c>
      <c r="X44" s="18">
        <v>3.5566101120173423E-2</v>
      </c>
      <c r="Y44" s="18">
        <f>IF([1]EQOUN!DI48&gt;0,[1]COU!FD48/[1]EQOUN!DI48,0)</f>
        <v>0</v>
      </c>
      <c r="Z44" s="18">
        <f>IF([1]EQOUN!DI48&gt;0,[1]COU!$FG$10/[1]EQOUN!DI48,0)</f>
        <v>0</v>
      </c>
      <c r="AA44" s="18">
        <v>8.5806813710636084E-3</v>
      </c>
      <c r="AB44" s="18"/>
      <c r="AC44" s="48">
        <f>IF([1]COU!EY48&gt;0,[1]EQOUM!N48/[1]COU!EY48,0)</f>
        <v>0.19176125782706799</v>
      </c>
      <c r="AD44" s="48">
        <f>IF([1]EQOUN!DJ48&gt;0,[1]EQOUN!DP48/[1]EQOUN!DJ48,0)</f>
        <v>1.5121505781698623E-3</v>
      </c>
      <c r="AE44" s="48">
        <f>IF([1]EQOUN!F48&gt;0,[1]EQOUN!N48/[1]EQOUN!F48,0)</f>
        <v>9.7493912826413676E-2</v>
      </c>
      <c r="AF44" s="18">
        <v>0.10412396974623328</v>
      </c>
      <c r="AG44" s="15"/>
      <c r="AH44" s="81">
        <f t="shared" si="11"/>
        <v>1.077</v>
      </c>
      <c r="AI44" s="81">
        <f t="shared" si="12"/>
        <v>540</v>
      </c>
      <c r="AJ44" s="81">
        <f t="shared" si="13"/>
        <v>581.57999999999993</v>
      </c>
      <c r="AK44" s="82"/>
      <c r="AL44" s="81">
        <v>1</v>
      </c>
      <c r="AM44" s="81" t="str">
        <f t="shared" si="14"/>
        <v>-</v>
      </c>
      <c r="AN44" s="82"/>
      <c r="AO44" s="81">
        <v>1</v>
      </c>
      <c r="AP44" s="81" t="str">
        <f t="shared" si="15"/>
        <v>-</v>
      </c>
      <c r="AQ44" s="81"/>
      <c r="AR44" s="81">
        <v>1</v>
      </c>
      <c r="AS44" s="81" t="str">
        <f t="shared" si="16"/>
        <v>-</v>
      </c>
      <c r="AT44" s="82"/>
      <c r="AU44" s="81">
        <v>1</v>
      </c>
      <c r="AV44" s="81" t="str">
        <f t="shared" si="17"/>
        <v>-</v>
      </c>
      <c r="AW44" s="81"/>
      <c r="AX44" s="81">
        <v>1</v>
      </c>
      <c r="AY44" s="81">
        <f t="shared" si="28"/>
        <v>0.8798731282501342</v>
      </c>
      <c r="AZ44" s="82"/>
      <c r="BA44" s="81">
        <v>1</v>
      </c>
      <c r="BB44" s="81" t="str">
        <f t="shared" si="19"/>
        <v>-</v>
      </c>
      <c r="BC44" s="81" t="str">
        <f t="shared" si="20"/>
        <v>-</v>
      </c>
      <c r="BD44" s="82"/>
      <c r="BE44" s="81">
        <v>1</v>
      </c>
      <c r="BF44" s="81" t="str">
        <f t="shared" si="21"/>
        <v>-</v>
      </c>
      <c r="BG44" s="81" t="str">
        <f t="shared" si="22"/>
        <v>-</v>
      </c>
      <c r="BH44" s="83"/>
      <c r="BI44" s="81">
        <v>1</v>
      </c>
      <c r="BJ44" s="81" t="str">
        <f t="shared" si="23"/>
        <v>-</v>
      </c>
      <c r="BK44" s="81" t="str">
        <f t="shared" si="24"/>
        <v>-</v>
      </c>
      <c r="BL44" s="82"/>
      <c r="BM44" s="81">
        <v>1</v>
      </c>
      <c r="BN44" s="81" t="str">
        <f t="shared" si="25"/>
        <v>-</v>
      </c>
      <c r="BO44" s="81" t="str">
        <f t="shared" si="26"/>
        <v>-</v>
      </c>
      <c r="BP44" s="83"/>
      <c r="BQ44" s="81">
        <v>1</v>
      </c>
      <c r="BR44" s="81">
        <f t="shared" si="27"/>
        <v>0.8798731282501342</v>
      </c>
    </row>
    <row r="45" spans="1:74" x14ac:dyDescent="0.2">
      <c r="A45" s="14" t="s">
        <v>227</v>
      </c>
      <c r="B45" s="15" t="s">
        <v>44</v>
      </c>
      <c r="C45" s="15"/>
      <c r="D45" s="16">
        <v>2747.4823951329122</v>
      </c>
      <c r="E45" s="46">
        <v>0.92284972718867209</v>
      </c>
      <c r="F45" s="17">
        <f>[1]EQOUM!U49/[1]COU!FA49</f>
        <v>0.91267860609136242</v>
      </c>
      <c r="G45" s="17">
        <f>[1]EQOUN!DI49/[1]COU!FA49</f>
        <v>8.3739318724766129E-3</v>
      </c>
      <c r="H45" s="18">
        <v>0.1085405348203393</v>
      </c>
      <c r="I45" s="18">
        <f t="shared" si="7"/>
        <v>-0.91447579531619549</v>
      </c>
      <c r="J45" s="18" t="str">
        <f t="shared" si="8"/>
        <v>IMPORTABLE</v>
      </c>
      <c r="K45" s="18" t="str">
        <f t="shared" si="0"/>
        <v>Transable</v>
      </c>
      <c r="L45" s="19"/>
      <c r="M45" s="18" t="str">
        <f t="shared" si="1"/>
        <v>Transable</v>
      </c>
      <c r="N45" s="19">
        <f t="shared" si="2"/>
        <v>0</v>
      </c>
      <c r="O45" s="18" t="str">
        <f t="shared" si="3"/>
        <v>Transable</v>
      </c>
      <c r="P45" s="18" t="str">
        <f t="shared" si="9"/>
        <v>IMPORTABLE</v>
      </c>
      <c r="Q45" s="47">
        <f t="shared" si="10"/>
        <v>0</v>
      </c>
      <c r="R45" s="47">
        <f t="shared" si="4"/>
        <v>0</v>
      </c>
      <c r="S45" s="47">
        <f t="shared" si="5"/>
        <v>0</v>
      </c>
      <c r="T45" s="47">
        <f t="shared" si="6"/>
        <v>0</v>
      </c>
      <c r="U45" s="47">
        <f>IF(Q45=1,D45/[1]COU!FA49,0)</f>
        <v>0</v>
      </c>
      <c r="V45" s="15"/>
      <c r="W45" s="18">
        <v>0</v>
      </c>
      <c r="X45" s="18">
        <v>3.4011388414473785E-3</v>
      </c>
      <c r="Y45" s="18">
        <f>IF([1]EQOUN!DI49&gt;0,[1]COU!FD49/[1]EQOUN!DI49,0)</f>
        <v>0</v>
      </c>
      <c r="Z45" s="18">
        <f>IF([1]EQOUN!DI49&gt;0,[1]COU!$FG$10/[1]EQOUN!DI49,0)</f>
        <v>0</v>
      </c>
      <c r="AA45" s="18">
        <v>2.8536951285814783E-2</v>
      </c>
      <c r="AB45" s="18"/>
      <c r="AC45" s="48">
        <f>IF([1]COU!EY49&gt;0,[1]EQOUM!N49/[1]COU!EY49,0)</f>
        <v>0</v>
      </c>
      <c r="AD45" s="48">
        <f>IF([1]EQOUN!DJ49&gt;0,[1]EQOUN!DP49/[1]EQOUN!DJ49,0)</f>
        <v>1.9578874295428136E-2</v>
      </c>
      <c r="AE45" s="48">
        <f>IF([1]EQOUN!F49&gt;0,[1]EQOUN!N49/[1]EQOUN!F49,0)</f>
        <v>2.0842933693330009E-3</v>
      </c>
      <c r="AF45" s="18">
        <v>1.6080380206288266E-4</v>
      </c>
      <c r="AG45" s="15"/>
      <c r="AH45" s="81">
        <f t="shared" si="11"/>
        <v>1.077</v>
      </c>
      <c r="AI45" s="81">
        <f t="shared" si="12"/>
        <v>540</v>
      </c>
      <c r="AJ45" s="81">
        <f t="shared" si="13"/>
        <v>581.57999999999993</v>
      </c>
      <c r="AK45" s="82"/>
      <c r="AL45" s="81">
        <v>1</v>
      </c>
      <c r="AM45" s="81">
        <f t="shared" si="14"/>
        <v>1.0435691088768468</v>
      </c>
      <c r="AN45" s="82"/>
      <c r="AO45" s="81">
        <v>1</v>
      </c>
      <c r="AP45" s="81" t="str">
        <f t="shared" si="15"/>
        <v>-</v>
      </c>
      <c r="AQ45" s="81"/>
      <c r="AR45" s="81">
        <v>1</v>
      </c>
      <c r="AS45" s="81">
        <f t="shared" si="16"/>
        <v>1.0413940047027741</v>
      </c>
      <c r="AT45" s="82"/>
      <c r="AU45" s="81">
        <v>1</v>
      </c>
      <c r="AV45" s="81" t="str">
        <f t="shared" si="17"/>
        <v>-</v>
      </c>
      <c r="AW45" s="81"/>
      <c r="AX45" s="81">
        <v>1</v>
      </c>
      <c r="AY45" s="81" t="str">
        <f t="shared" si="28"/>
        <v>-</v>
      </c>
      <c r="AZ45" s="82"/>
      <c r="BA45" s="81">
        <v>1</v>
      </c>
      <c r="BB45" s="81">
        <f t="shared" si="19"/>
        <v>1.0435691088768468</v>
      </c>
      <c r="BC45" s="81">
        <f t="shared" si="20"/>
        <v>0.96895924686801016</v>
      </c>
      <c r="BD45" s="82"/>
      <c r="BE45" s="81">
        <v>1</v>
      </c>
      <c r="BF45" s="81" t="str">
        <f t="shared" si="21"/>
        <v>-</v>
      </c>
      <c r="BG45" s="81" t="str">
        <f t="shared" si="22"/>
        <v>-</v>
      </c>
      <c r="BH45" s="83"/>
      <c r="BI45" s="81">
        <v>1</v>
      </c>
      <c r="BJ45" s="81">
        <f t="shared" si="23"/>
        <v>1.041549513543446</v>
      </c>
      <c r="BK45" s="81">
        <f t="shared" si="24"/>
        <v>0.96708404228732214</v>
      </c>
      <c r="BL45" s="82"/>
      <c r="BM45" s="81">
        <v>1</v>
      </c>
      <c r="BN45" s="81" t="str">
        <f t="shared" si="25"/>
        <v>-</v>
      </c>
      <c r="BO45" s="81" t="str">
        <f t="shared" si="26"/>
        <v>-</v>
      </c>
      <c r="BP45" s="83"/>
      <c r="BQ45" s="81">
        <v>1</v>
      </c>
      <c r="BR45" s="81" t="str">
        <f t="shared" si="27"/>
        <v>-</v>
      </c>
    </row>
    <row r="46" spans="1:74" x14ac:dyDescent="0.2">
      <c r="A46" s="14" t="s">
        <v>228</v>
      </c>
      <c r="B46" s="15" t="s">
        <v>45</v>
      </c>
      <c r="C46" s="15"/>
      <c r="D46" s="16">
        <v>109963.62518472258</v>
      </c>
      <c r="E46" s="46">
        <v>1</v>
      </c>
      <c r="F46" s="17">
        <f>[1]EQOUM!U50/[1]COU!FA50</f>
        <v>0.99996426021996421</v>
      </c>
      <c r="G46" s="17">
        <f>[1]EQOUN!DI50/[1]COU!FA50</f>
        <v>0</v>
      </c>
      <c r="H46" s="18" t="s">
        <v>382</v>
      </c>
      <c r="I46" s="18">
        <f t="shared" si="7"/>
        <v>-1</v>
      </c>
      <c r="J46" s="18" t="str">
        <f t="shared" si="8"/>
        <v>IMPORTABLE</v>
      </c>
      <c r="K46" s="18" t="str">
        <f t="shared" si="0"/>
        <v>Transable</v>
      </c>
      <c r="L46" s="19"/>
      <c r="M46" s="18" t="str">
        <f t="shared" si="1"/>
        <v>Transable</v>
      </c>
      <c r="N46" s="19">
        <f t="shared" si="2"/>
        <v>0</v>
      </c>
      <c r="O46" s="18" t="str">
        <f t="shared" si="3"/>
        <v>Transable</v>
      </c>
      <c r="P46" s="18" t="str">
        <f t="shared" si="9"/>
        <v>IMPORTABLE</v>
      </c>
      <c r="Q46" s="47">
        <f t="shared" si="10"/>
        <v>0</v>
      </c>
      <c r="R46" s="47">
        <f t="shared" si="4"/>
        <v>0</v>
      </c>
      <c r="S46" s="47">
        <f t="shared" si="5"/>
        <v>0</v>
      </c>
      <c r="T46" s="47">
        <f t="shared" si="6"/>
        <v>0</v>
      </c>
      <c r="U46" s="47">
        <f>IF(Q46=1,D46/[1]COU!FA50,0)</f>
        <v>0</v>
      </c>
      <c r="V46" s="15"/>
      <c r="W46" s="18">
        <v>0</v>
      </c>
      <c r="X46" s="18">
        <v>0</v>
      </c>
      <c r="Y46" s="18">
        <f>IF([1]EQOUN!DI50&gt;0,[1]COU!FD50/[1]EQOUN!DI50,0)</f>
        <v>0</v>
      </c>
      <c r="Z46" s="18">
        <f>IF([1]EQOUN!DI50&gt;0,[1]COU!$FG$10/[1]EQOUN!DI50,0)</f>
        <v>0</v>
      </c>
      <c r="AA46" s="18">
        <v>8.2883231223902932E-7</v>
      </c>
      <c r="AB46" s="18"/>
      <c r="AC46" s="48">
        <f>IF([1]COU!EY50&gt;0,[1]EQOUM!N50/[1]COU!EY50,0)</f>
        <v>0</v>
      </c>
      <c r="AD46" s="48">
        <f>IF([1]EQOUN!DJ50&gt;0,[1]EQOUN!DP50/[1]EQOUN!DJ50,0)</f>
        <v>0</v>
      </c>
      <c r="AE46" s="48">
        <f>IF([1]EQOUN!F50&gt;0,[1]EQOUN!N50/[1]EQOUN!F50,0)</f>
        <v>0</v>
      </c>
      <c r="AF46" s="18">
        <v>0</v>
      </c>
      <c r="AG46" s="15"/>
      <c r="AH46" s="81">
        <f t="shared" si="11"/>
        <v>1.077</v>
      </c>
      <c r="AI46" s="81">
        <f t="shared" si="12"/>
        <v>540</v>
      </c>
      <c r="AJ46" s="81">
        <f t="shared" si="13"/>
        <v>581.57999999999993</v>
      </c>
      <c r="AK46" s="82"/>
      <c r="AL46" s="81">
        <v>1</v>
      </c>
      <c r="AM46" s="81">
        <f t="shared" si="14"/>
        <v>1.0769991073483394</v>
      </c>
      <c r="AN46" s="82"/>
      <c r="AO46" s="81">
        <v>1</v>
      </c>
      <c r="AP46" s="81" t="str">
        <f t="shared" si="15"/>
        <v>-</v>
      </c>
      <c r="AQ46" s="81"/>
      <c r="AR46" s="81">
        <v>1</v>
      </c>
      <c r="AS46" s="81">
        <f t="shared" si="16"/>
        <v>1.0769991073483394</v>
      </c>
      <c r="AT46" s="82"/>
      <c r="AU46" s="81">
        <v>1</v>
      </c>
      <c r="AV46" s="81" t="str">
        <f t="shared" si="17"/>
        <v>-</v>
      </c>
      <c r="AW46" s="81"/>
      <c r="AX46" s="81">
        <v>1</v>
      </c>
      <c r="AY46" s="81" t="str">
        <f t="shared" si="28"/>
        <v>-</v>
      </c>
      <c r="AZ46" s="82"/>
      <c r="BA46" s="81">
        <v>1</v>
      </c>
      <c r="BB46" s="81">
        <f t="shared" si="19"/>
        <v>1.0769991073483394</v>
      </c>
      <c r="BC46" s="81">
        <f t="shared" si="20"/>
        <v>0.99999917116837467</v>
      </c>
      <c r="BD46" s="82"/>
      <c r="BE46" s="81">
        <v>1</v>
      </c>
      <c r="BF46" s="81" t="str">
        <f t="shared" si="21"/>
        <v>-</v>
      </c>
      <c r="BG46" s="81" t="str">
        <f t="shared" si="22"/>
        <v>-</v>
      </c>
      <c r="BH46" s="83"/>
      <c r="BI46" s="81">
        <v>1</v>
      </c>
      <c r="BJ46" s="81">
        <f t="shared" si="23"/>
        <v>1.0769991073483394</v>
      </c>
      <c r="BK46" s="81">
        <f t="shared" si="24"/>
        <v>0.99999917116837467</v>
      </c>
      <c r="BL46" s="82"/>
      <c r="BM46" s="81">
        <v>1</v>
      </c>
      <c r="BN46" s="81" t="str">
        <f t="shared" si="25"/>
        <v>-</v>
      </c>
      <c r="BO46" s="81" t="str">
        <f t="shared" si="26"/>
        <v>-</v>
      </c>
      <c r="BP46" s="83"/>
      <c r="BQ46" s="81">
        <v>1</v>
      </c>
      <c r="BR46" s="81" t="str">
        <f t="shared" si="27"/>
        <v>-</v>
      </c>
    </row>
    <row r="47" spans="1:74" x14ac:dyDescent="0.2">
      <c r="A47" s="14" t="s">
        <v>229</v>
      </c>
      <c r="B47" s="15" t="s">
        <v>46</v>
      </c>
      <c r="C47" s="15"/>
      <c r="D47" s="16">
        <v>18852.863168632673</v>
      </c>
      <c r="E47" s="46">
        <v>0.98997777172418444</v>
      </c>
      <c r="F47" s="17">
        <f>[1]EQOUM!U51/[1]COU!FA51</f>
        <v>0.97403251967292115</v>
      </c>
      <c r="G47" s="17">
        <f>[1]EQOUN!DI51/[1]COU!FA51</f>
        <v>0</v>
      </c>
      <c r="H47" s="18">
        <v>1.5909887115363923</v>
      </c>
      <c r="I47" s="18">
        <f t="shared" si="7"/>
        <v>-0.98997777172418444</v>
      </c>
      <c r="J47" s="18" t="str">
        <f t="shared" si="8"/>
        <v>IMPORTABLE</v>
      </c>
      <c r="K47" s="18" t="str">
        <f t="shared" si="0"/>
        <v>Transable</v>
      </c>
      <c r="L47" s="19"/>
      <c r="M47" s="18" t="str">
        <f t="shared" si="1"/>
        <v>Transable</v>
      </c>
      <c r="N47" s="19">
        <f t="shared" si="2"/>
        <v>0</v>
      </c>
      <c r="O47" s="18" t="str">
        <f t="shared" si="3"/>
        <v>Transable</v>
      </c>
      <c r="P47" s="18" t="str">
        <f t="shared" si="9"/>
        <v>IMPORTABLE</v>
      </c>
      <c r="Q47" s="47">
        <f t="shared" si="10"/>
        <v>0</v>
      </c>
      <c r="R47" s="47">
        <f t="shared" si="4"/>
        <v>0</v>
      </c>
      <c r="S47" s="47">
        <f t="shared" si="5"/>
        <v>0</v>
      </c>
      <c r="T47" s="47">
        <f t="shared" si="6"/>
        <v>0</v>
      </c>
      <c r="U47" s="47">
        <f>IF(Q47=1,D47/[1]COU!FA51,0)</f>
        <v>0</v>
      </c>
      <c r="V47" s="15"/>
      <c r="W47" s="18">
        <v>0</v>
      </c>
      <c r="X47" s="18">
        <v>5.4635147934401315E-2</v>
      </c>
      <c r="Y47" s="18">
        <f>IF([1]EQOUN!DI51&gt;0,[1]COU!FD51/[1]EQOUN!DI51,0)</f>
        <v>0</v>
      </c>
      <c r="Z47" s="18">
        <f>IF([1]EQOUN!DI51&gt;0,[1]COU!$FG$10/[1]EQOUN!DI51,0)</f>
        <v>0</v>
      </c>
      <c r="AA47" s="18">
        <v>5.2059335021429178E-4</v>
      </c>
      <c r="AB47" s="18"/>
      <c r="AC47" s="48">
        <f>IF([1]COU!EY51&gt;0,[1]EQOUM!N51/[1]COU!EY51,0)</f>
        <v>9.6087052604265963E-2</v>
      </c>
      <c r="AD47" s="48">
        <f>IF([1]EQOUN!DJ51&gt;0,[1]EQOUN!DP51/[1]EQOUN!DJ51,0)</f>
        <v>0</v>
      </c>
      <c r="AE47" s="48">
        <f>IF([1]EQOUN!F51&gt;0,[1]EQOUN!N51/[1]EQOUN!F51,0)</f>
        <v>0</v>
      </c>
      <c r="AF47" s="18">
        <v>9.5124046228715717E-2</v>
      </c>
      <c r="AG47" s="15"/>
      <c r="AH47" s="81">
        <f t="shared" si="11"/>
        <v>1.077</v>
      </c>
      <c r="AI47" s="81">
        <f t="shared" si="12"/>
        <v>540</v>
      </c>
      <c r="AJ47" s="81">
        <f t="shared" si="13"/>
        <v>581.57999999999993</v>
      </c>
      <c r="AK47" s="82"/>
      <c r="AL47" s="81">
        <v>1</v>
      </c>
      <c r="AM47" s="81">
        <f t="shared" si="14"/>
        <v>1.0206748891349089</v>
      </c>
      <c r="AN47" s="82"/>
      <c r="AO47" s="81">
        <v>1</v>
      </c>
      <c r="AP47" s="81" t="str">
        <f t="shared" si="15"/>
        <v>-</v>
      </c>
      <c r="AQ47" s="81"/>
      <c r="AR47" s="81">
        <v>1</v>
      </c>
      <c r="AS47" s="81">
        <f t="shared" si="16"/>
        <v>1.0206748891349087</v>
      </c>
      <c r="AT47" s="82"/>
      <c r="AU47" s="81">
        <v>1</v>
      </c>
      <c r="AV47" s="81" t="str">
        <f t="shared" si="17"/>
        <v>-</v>
      </c>
      <c r="AW47" s="81"/>
      <c r="AX47" s="81">
        <v>1</v>
      </c>
      <c r="AY47" s="81" t="str">
        <f t="shared" si="28"/>
        <v>-</v>
      </c>
      <c r="AZ47" s="82"/>
      <c r="BA47" s="81">
        <v>1</v>
      </c>
      <c r="BB47" s="81">
        <f t="shared" si="19"/>
        <v>1.0142778018514187</v>
      </c>
      <c r="BC47" s="81">
        <f t="shared" si="20"/>
        <v>0.94176211871069537</v>
      </c>
      <c r="BD47" s="82"/>
      <c r="BE47" s="81">
        <v>1</v>
      </c>
      <c r="BF47" s="81" t="str">
        <f t="shared" si="21"/>
        <v>-</v>
      </c>
      <c r="BG47" s="81" t="str">
        <f t="shared" si="22"/>
        <v>-</v>
      </c>
      <c r="BH47" s="83"/>
      <c r="BI47" s="81">
        <v>1</v>
      </c>
      <c r="BJ47" s="81">
        <f t="shared" si="23"/>
        <v>1.0142778018514187</v>
      </c>
      <c r="BK47" s="81">
        <f t="shared" si="24"/>
        <v>0.94176211871069537</v>
      </c>
      <c r="BL47" s="82"/>
      <c r="BM47" s="81">
        <v>1</v>
      </c>
      <c r="BN47" s="81" t="str">
        <f t="shared" si="25"/>
        <v>-</v>
      </c>
      <c r="BO47" s="81" t="str">
        <f t="shared" si="26"/>
        <v>-</v>
      </c>
      <c r="BP47" s="83"/>
      <c r="BQ47" s="81">
        <v>1</v>
      </c>
      <c r="BR47" s="81" t="str">
        <f t="shared" si="27"/>
        <v>-</v>
      </c>
    </row>
    <row r="48" spans="1:74" x14ac:dyDescent="0.2">
      <c r="A48" s="14" t="s">
        <v>230</v>
      </c>
      <c r="B48" s="15" t="s">
        <v>47</v>
      </c>
      <c r="C48" s="15"/>
      <c r="D48" s="16">
        <v>-176.35636315177067</v>
      </c>
      <c r="E48" s="46">
        <v>2.2736910582373234E-3</v>
      </c>
      <c r="F48" s="17">
        <f>[1]EQOUM!U52/[1]COU!FA52</f>
        <v>4.1314352814061028E-4</v>
      </c>
      <c r="G48" s="17">
        <f>[1]EQOUN!DI52/[1]COU!FA52</f>
        <v>3.1674608302505072E-3</v>
      </c>
      <c r="H48" s="18">
        <v>3.1746790696639752E-3</v>
      </c>
      <c r="I48" s="18">
        <f t="shared" si="7"/>
        <v>8.9376977201318384E-4</v>
      </c>
      <c r="J48" s="18" t="str">
        <f t="shared" si="8"/>
        <v>AMBOS</v>
      </c>
      <c r="K48" s="18" t="str">
        <f t="shared" si="0"/>
        <v>No transable</v>
      </c>
      <c r="L48" s="19">
        <v>1</v>
      </c>
      <c r="M48" s="18" t="str">
        <f t="shared" si="1"/>
        <v>Transable</v>
      </c>
      <c r="N48" s="19">
        <f t="shared" si="2"/>
        <v>1</v>
      </c>
      <c r="O48" s="18" t="str">
        <f t="shared" si="3"/>
        <v>No Transable</v>
      </c>
      <c r="P48" s="18" t="str">
        <f t="shared" si="9"/>
        <v>No Transable</v>
      </c>
      <c r="Q48" s="47">
        <f t="shared" si="10"/>
        <v>1</v>
      </c>
      <c r="R48" s="47">
        <f t="shared" si="4"/>
        <v>2.2736910582373234E-3</v>
      </c>
      <c r="S48" s="47">
        <f t="shared" si="5"/>
        <v>4.1314352814061028E-4</v>
      </c>
      <c r="T48" s="47">
        <f t="shared" si="6"/>
        <v>3.1746790696639752E-3</v>
      </c>
      <c r="U48" s="47">
        <f>IF(Q48=1,D48/[1]COU!FA52,0)</f>
        <v>-8.9376977201318373E-4</v>
      </c>
      <c r="V48" s="15"/>
      <c r="W48" s="18">
        <v>0</v>
      </c>
      <c r="X48" s="18">
        <v>1.7491431866490506E-2</v>
      </c>
      <c r="Y48" s="18">
        <f>IF([1]EQOUN!DI52&gt;0,[1]COU!FD52/[1]EQOUN!DI52,0)</f>
        <v>0</v>
      </c>
      <c r="Z48" s="18">
        <f>IF([1]EQOUN!DI52&gt;0,[1]COU!$FG$10/[1]EQOUN!DI52,0)</f>
        <v>0</v>
      </c>
      <c r="AA48" s="18">
        <v>0.11226210372852732</v>
      </c>
      <c r="AB48" s="18"/>
      <c r="AC48" s="48">
        <f>IF([1]COU!EY52&gt;0,[1]EQOUM!N52/[1]COU!EY52,0)</f>
        <v>0.38057448758132661</v>
      </c>
      <c r="AD48" s="48">
        <f>IF([1]EQOUN!DJ52&gt;0,[1]EQOUN!DP52/[1]EQOUN!DJ52,0)</f>
        <v>3.5829829675483933E-2</v>
      </c>
      <c r="AE48" s="48">
        <f>IF([1]EQOUN!F52&gt;0,[1]EQOUN!N52/[1]EQOUN!F52,0)</f>
        <v>0.32170643785855213</v>
      </c>
      <c r="AF48" s="18">
        <v>0.3218401436064528</v>
      </c>
      <c r="AG48" s="15"/>
      <c r="AH48" s="81">
        <f t="shared" si="11"/>
        <v>1.077</v>
      </c>
      <c r="AI48" s="81">
        <f t="shared" si="12"/>
        <v>540</v>
      </c>
      <c r="AJ48" s="81">
        <f t="shared" si="13"/>
        <v>581.57999999999993</v>
      </c>
      <c r="AK48" s="82"/>
      <c r="AL48" s="81">
        <v>1</v>
      </c>
      <c r="AM48" s="81" t="str">
        <f t="shared" si="14"/>
        <v>-</v>
      </c>
      <c r="AN48" s="82"/>
      <c r="AO48" s="81">
        <v>1</v>
      </c>
      <c r="AP48" s="81" t="str">
        <f t="shared" si="15"/>
        <v>-</v>
      </c>
      <c r="AQ48" s="81"/>
      <c r="AR48" s="81">
        <v>1</v>
      </c>
      <c r="AS48" s="81" t="str">
        <f t="shared" si="16"/>
        <v>-</v>
      </c>
      <c r="AT48" s="82"/>
      <c r="AU48" s="81">
        <v>1</v>
      </c>
      <c r="AV48" s="81" t="str">
        <f t="shared" si="17"/>
        <v>-</v>
      </c>
      <c r="AW48" s="81"/>
      <c r="AX48" s="81">
        <v>1</v>
      </c>
      <c r="AY48" s="81">
        <f t="shared" si="28"/>
        <v>0.7435911868630225</v>
      </c>
      <c r="AZ48" s="82"/>
      <c r="BA48" s="81">
        <v>1</v>
      </c>
      <c r="BB48" s="81" t="str">
        <f t="shared" si="19"/>
        <v>-</v>
      </c>
      <c r="BC48" s="81" t="str">
        <f t="shared" si="20"/>
        <v>-</v>
      </c>
      <c r="BD48" s="82"/>
      <c r="BE48" s="81">
        <v>1</v>
      </c>
      <c r="BF48" s="81" t="str">
        <f t="shared" si="21"/>
        <v>-</v>
      </c>
      <c r="BG48" s="81" t="str">
        <f t="shared" si="22"/>
        <v>-</v>
      </c>
      <c r="BH48" s="83"/>
      <c r="BI48" s="81">
        <v>1</v>
      </c>
      <c r="BJ48" s="81" t="str">
        <f t="shared" si="23"/>
        <v>-</v>
      </c>
      <c r="BK48" s="81" t="str">
        <f t="shared" si="24"/>
        <v>-</v>
      </c>
      <c r="BL48" s="82"/>
      <c r="BM48" s="81">
        <v>1</v>
      </c>
      <c r="BN48" s="81" t="str">
        <f t="shared" si="25"/>
        <v>-</v>
      </c>
      <c r="BO48" s="81" t="str">
        <f t="shared" si="26"/>
        <v>-</v>
      </c>
      <c r="BP48" s="83"/>
      <c r="BQ48" s="81">
        <v>1</v>
      </c>
      <c r="BR48" s="81">
        <f t="shared" si="27"/>
        <v>0.7435911868630225</v>
      </c>
    </row>
    <row r="49" spans="1:70" x14ac:dyDescent="0.2">
      <c r="A49" s="14" t="s">
        <v>231</v>
      </c>
      <c r="B49" s="15" t="s">
        <v>48</v>
      </c>
      <c r="C49" s="15"/>
      <c r="D49" s="16">
        <v>-17705.410099999994</v>
      </c>
      <c r="E49" s="46">
        <v>6.0757253201280531E-2</v>
      </c>
      <c r="F49" s="17">
        <f>[1]EQOUM!U53/[1]COU!FA53</f>
        <v>6.0505605040005687E-3</v>
      </c>
      <c r="G49" s="17">
        <f>[1]EQOUN!DI53/[1]COU!FA53</f>
        <v>0.16173964489992956</v>
      </c>
      <c r="H49" s="18">
        <v>0.17220217611602223</v>
      </c>
      <c r="I49" s="18">
        <f t="shared" si="7"/>
        <v>0.10098239169864903</v>
      </c>
      <c r="J49" s="18" t="str">
        <f t="shared" si="8"/>
        <v>EXPORTABLE</v>
      </c>
      <c r="K49" s="18" t="str">
        <f t="shared" si="0"/>
        <v>No transable</v>
      </c>
      <c r="L49" s="19">
        <v>1</v>
      </c>
      <c r="M49" s="18" t="str">
        <f t="shared" si="1"/>
        <v>Transable</v>
      </c>
      <c r="N49" s="19">
        <f t="shared" si="2"/>
        <v>0</v>
      </c>
      <c r="O49" s="18" t="str">
        <f t="shared" si="3"/>
        <v>Transable</v>
      </c>
      <c r="P49" s="18" t="str">
        <f t="shared" si="9"/>
        <v>EXPORTABLE</v>
      </c>
      <c r="Q49" s="47">
        <f t="shared" si="10"/>
        <v>0</v>
      </c>
      <c r="R49" s="47">
        <f t="shared" si="4"/>
        <v>0</v>
      </c>
      <c r="S49" s="47">
        <f t="shared" si="5"/>
        <v>0</v>
      </c>
      <c r="T49" s="47">
        <f t="shared" si="6"/>
        <v>0</v>
      </c>
      <c r="U49" s="47">
        <f>IF(Q49=1,D49/[1]COU!FA53,0)</f>
        <v>0</v>
      </c>
      <c r="V49" s="15"/>
      <c r="W49" s="18">
        <v>0</v>
      </c>
      <c r="X49" s="18">
        <v>1.1072899199335236E-2</v>
      </c>
      <c r="Y49" s="18">
        <f>IF([1]EQOUN!DI53&gt;0,[1]COU!FD53/[1]EQOUN!DI53,0)</f>
        <v>0</v>
      </c>
      <c r="Z49" s="18">
        <f>IF([1]EQOUN!DI53&gt;0,[1]COU!$FG$10/[1]EQOUN!DI53,0)</f>
        <v>0</v>
      </c>
      <c r="AA49" s="18">
        <v>5.1207966172893572E-3</v>
      </c>
      <c r="AB49" s="18"/>
      <c r="AC49" s="48">
        <f>IF([1]COU!EY53&gt;0,[1]EQOUM!N53/[1]COU!EY53,0)</f>
        <v>0.30625822888561294</v>
      </c>
      <c r="AD49" s="48">
        <f>IF([1]EQOUN!DJ53&gt;0,[1]EQOUN!DP53/[1]EQOUN!DJ53,0)</f>
        <v>1.4497887757904305E-2</v>
      </c>
      <c r="AE49" s="48">
        <f>IF([1]EQOUN!F53&gt;0,[1]EQOUN!N53/[1]EQOUN!F53,0)</f>
        <v>0.19864629173439757</v>
      </c>
      <c r="AF49" s="18">
        <v>0.20518454886768978</v>
      </c>
      <c r="AG49" s="15"/>
      <c r="AH49" s="81">
        <f t="shared" si="11"/>
        <v>1.077</v>
      </c>
      <c r="AI49" s="81">
        <f t="shared" si="12"/>
        <v>540</v>
      </c>
      <c r="AJ49" s="81">
        <f t="shared" si="13"/>
        <v>581.57999999999993</v>
      </c>
      <c r="AK49" s="82"/>
      <c r="AL49" s="81">
        <v>1</v>
      </c>
      <c r="AM49" s="81" t="str">
        <f t="shared" si="14"/>
        <v>-</v>
      </c>
      <c r="AN49" s="82"/>
      <c r="AO49" s="81">
        <v>1</v>
      </c>
      <c r="AP49" s="81">
        <f t="shared" si="15"/>
        <v>1.077</v>
      </c>
      <c r="AQ49" s="81"/>
      <c r="AR49" s="81">
        <v>1</v>
      </c>
      <c r="AS49" s="81" t="str">
        <f t="shared" si="16"/>
        <v>-</v>
      </c>
      <c r="AT49" s="82"/>
      <c r="AU49" s="81">
        <v>1</v>
      </c>
      <c r="AV49" s="81">
        <f t="shared" si="17"/>
        <v>1.2940893938636122</v>
      </c>
      <c r="AW49" s="81"/>
      <c r="AX49" s="81">
        <v>1</v>
      </c>
      <c r="AY49" s="81" t="str">
        <f t="shared" si="28"/>
        <v>-</v>
      </c>
      <c r="AZ49" s="82"/>
      <c r="BA49" s="81">
        <v>1</v>
      </c>
      <c r="BB49" s="81" t="str">
        <f t="shared" si="19"/>
        <v>-</v>
      </c>
      <c r="BC49" s="81" t="str">
        <f t="shared" si="20"/>
        <v>-</v>
      </c>
      <c r="BD49" s="82"/>
      <c r="BE49" s="81">
        <v>1</v>
      </c>
      <c r="BF49" s="81">
        <f t="shared" si="21"/>
        <v>1.0781327599844701</v>
      </c>
      <c r="BG49" s="81">
        <f t="shared" si="22"/>
        <v>1.0010517734303344</v>
      </c>
      <c r="BH49" s="83"/>
      <c r="BI49" s="81">
        <v>1</v>
      </c>
      <c r="BJ49" s="81" t="str">
        <f t="shared" si="23"/>
        <v>-</v>
      </c>
      <c r="BK49" s="81" t="str">
        <f t="shared" si="24"/>
        <v>-</v>
      </c>
      <c r="BL49" s="82"/>
      <c r="BM49" s="81">
        <v>1</v>
      </c>
      <c r="BN49" s="81">
        <f t="shared" si="25"/>
        <v>1.2797013708141938</v>
      </c>
      <c r="BO49" s="81">
        <f t="shared" si="26"/>
        <v>1.1882092579518975</v>
      </c>
      <c r="BP49" s="83"/>
      <c r="BQ49" s="81">
        <v>1</v>
      </c>
      <c r="BR49" s="81" t="str">
        <f t="shared" si="27"/>
        <v>-</v>
      </c>
    </row>
    <row r="50" spans="1:70" x14ac:dyDescent="0.2">
      <c r="A50" s="14" t="s">
        <v>232</v>
      </c>
      <c r="B50" s="15" t="s">
        <v>49</v>
      </c>
      <c r="C50" s="15"/>
      <c r="D50" s="16">
        <v>4558.7219743879141</v>
      </c>
      <c r="E50" s="46">
        <v>4.565481662468545E-2</v>
      </c>
      <c r="F50" s="17">
        <f>[1]EQOUM!U54/[1]COU!FA54</f>
        <v>1.4284551086373559E-2</v>
      </c>
      <c r="G50" s="17">
        <f>[1]EQOUN!DI54/[1]COU!FA54</f>
        <v>6.1544209939601822E-3</v>
      </c>
      <c r="H50" s="18">
        <v>6.4488416782209909E-3</v>
      </c>
      <c r="I50" s="18">
        <f t="shared" si="7"/>
        <v>-3.9500395630725271E-2</v>
      </c>
      <c r="J50" s="18" t="str">
        <f t="shared" si="8"/>
        <v>AMBOS</v>
      </c>
      <c r="K50" s="18" t="str">
        <f t="shared" si="0"/>
        <v>No transable</v>
      </c>
      <c r="L50" s="19">
        <v>1</v>
      </c>
      <c r="M50" s="18" t="str">
        <f t="shared" si="1"/>
        <v>Transable</v>
      </c>
      <c r="N50" s="19">
        <f t="shared" si="2"/>
        <v>1</v>
      </c>
      <c r="O50" s="18" t="str">
        <f t="shared" si="3"/>
        <v>No Transable</v>
      </c>
      <c r="P50" s="18" t="str">
        <f t="shared" si="9"/>
        <v>No Transable</v>
      </c>
      <c r="Q50" s="47">
        <f t="shared" si="10"/>
        <v>1</v>
      </c>
      <c r="R50" s="47">
        <f t="shared" si="4"/>
        <v>4.565481662468545E-2</v>
      </c>
      <c r="S50" s="47">
        <f t="shared" si="5"/>
        <v>1.4284551086373559E-2</v>
      </c>
      <c r="T50" s="47">
        <f t="shared" si="6"/>
        <v>6.4488416782209909E-3</v>
      </c>
      <c r="U50" s="47">
        <f>IF(Q50=1,D50/[1]COU!FA54,0)</f>
        <v>3.9500395630725271E-2</v>
      </c>
      <c r="V50" s="15"/>
      <c r="W50" s="18">
        <v>0</v>
      </c>
      <c r="X50" s="18">
        <v>1.3611772828652884E-2</v>
      </c>
      <c r="Y50" s="18">
        <f>IF([1]EQOUN!DI54&gt;0,[1]COU!FD54/[1]EQOUN!DI54,0)</f>
        <v>0</v>
      </c>
      <c r="Z50" s="18">
        <f>IF([1]EQOUN!DI54&gt;0,[1]COU!$FG$10/[1]EQOUN!DI54,0)</f>
        <v>0</v>
      </c>
      <c r="AA50" s="18">
        <v>7.4566662194040803E-2</v>
      </c>
      <c r="AB50" s="18"/>
      <c r="AC50" s="48">
        <f>IF([1]COU!EY54&gt;0,[1]EQOUM!N54/[1]COU!EY54,0)</f>
        <v>0.30246121885250427</v>
      </c>
      <c r="AD50" s="48">
        <f>IF([1]EQOUN!DJ54&gt;0,[1]EQOUN!DP54/[1]EQOUN!DJ54,0)</f>
        <v>4.1970806655208283E-3</v>
      </c>
      <c r="AE50" s="48">
        <f>IF([1]EQOUN!F54&gt;0,[1]EQOUN!N54/[1]EQOUN!F54,0)</f>
        <v>0.23943931158730047</v>
      </c>
      <c r="AF50" s="18">
        <v>0.24231631171596751</v>
      </c>
      <c r="AG50" s="15"/>
      <c r="AH50" s="81">
        <f t="shared" si="11"/>
        <v>1.077</v>
      </c>
      <c r="AI50" s="81">
        <f t="shared" si="12"/>
        <v>540</v>
      </c>
      <c r="AJ50" s="81">
        <f t="shared" si="13"/>
        <v>581.57999999999993</v>
      </c>
      <c r="AK50" s="82"/>
      <c r="AL50" s="81">
        <v>1</v>
      </c>
      <c r="AM50" s="81" t="str">
        <f t="shared" si="14"/>
        <v>-</v>
      </c>
      <c r="AN50" s="82"/>
      <c r="AO50" s="81">
        <v>1</v>
      </c>
      <c r="AP50" s="81" t="str">
        <f t="shared" si="15"/>
        <v>-</v>
      </c>
      <c r="AQ50" s="81"/>
      <c r="AR50" s="81">
        <v>1</v>
      </c>
      <c r="AS50" s="81" t="str">
        <f t="shared" si="16"/>
        <v>-</v>
      </c>
      <c r="AT50" s="82"/>
      <c r="AU50" s="81">
        <v>1</v>
      </c>
      <c r="AV50" s="81" t="str">
        <f t="shared" si="17"/>
        <v>-</v>
      </c>
      <c r="AW50" s="81"/>
      <c r="AX50" s="81">
        <v>1</v>
      </c>
      <c r="AY50" s="81">
        <f t="shared" si="28"/>
        <v>0.79598170735852392</v>
      </c>
      <c r="AZ50" s="82"/>
      <c r="BA50" s="81">
        <v>1</v>
      </c>
      <c r="BB50" s="81" t="str">
        <f t="shared" si="19"/>
        <v>-</v>
      </c>
      <c r="BC50" s="81" t="str">
        <f t="shared" si="20"/>
        <v>-</v>
      </c>
      <c r="BD50" s="82"/>
      <c r="BE50" s="81">
        <v>1</v>
      </c>
      <c r="BF50" s="81" t="str">
        <f t="shared" si="21"/>
        <v>-</v>
      </c>
      <c r="BG50" s="81" t="str">
        <f t="shared" si="22"/>
        <v>-</v>
      </c>
      <c r="BH50" s="83"/>
      <c r="BI50" s="81">
        <v>1</v>
      </c>
      <c r="BJ50" s="81" t="str">
        <f t="shared" si="23"/>
        <v>-</v>
      </c>
      <c r="BK50" s="81" t="str">
        <f t="shared" si="24"/>
        <v>-</v>
      </c>
      <c r="BL50" s="82"/>
      <c r="BM50" s="81">
        <v>1</v>
      </c>
      <c r="BN50" s="81" t="str">
        <f t="shared" si="25"/>
        <v>-</v>
      </c>
      <c r="BO50" s="81" t="str">
        <f t="shared" si="26"/>
        <v>-</v>
      </c>
      <c r="BP50" s="83"/>
      <c r="BQ50" s="81">
        <v>1</v>
      </c>
      <c r="BR50" s="81">
        <f t="shared" si="27"/>
        <v>0.79598170735852392</v>
      </c>
    </row>
    <row r="51" spans="1:70" x14ac:dyDescent="0.2">
      <c r="A51" s="14" t="s">
        <v>233</v>
      </c>
      <c r="B51" s="15" t="s">
        <v>50</v>
      </c>
      <c r="C51" s="15"/>
      <c r="D51" s="16">
        <v>-3466.8358184395056</v>
      </c>
      <c r="E51" s="46">
        <v>4.0007444352545371E-2</v>
      </c>
      <c r="F51" s="17">
        <f>[1]EQOUM!U55/[1]COU!FA55</f>
        <v>5.0653315929916187E-3</v>
      </c>
      <c r="G51" s="17">
        <f>[1]EQOUN!DI55/[1]COU!FA55</f>
        <v>6.0952679179746901E-2</v>
      </c>
      <c r="H51" s="18">
        <v>6.3492866503155485E-2</v>
      </c>
      <c r="I51" s="18">
        <f t="shared" si="7"/>
        <v>2.094523482720153E-2</v>
      </c>
      <c r="J51" s="18" t="str">
        <f t="shared" si="8"/>
        <v>AMBOS</v>
      </c>
      <c r="K51" s="18" t="str">
        <f t="shared" si="0"/>
        <v>No transable</v>
      </c>
      <c r="L51" s="19">
        <v>1</v>
      </c>
      <c r="M51" s="18" t="str">
        <f t="shared" si="1"/>
        <v>Transable</v>
      </c>
      <c r="N51" s="19">
        <f t="shared" si="2"/>
        <v>0</v>
      </c>
      <c r="O51" s="18" t="str">
        <f t="shared" si="3"/>
        <v>Transable</v>
      </c>
      <c r="P51" s="18" t="str">
        <f t="shared" si="9"/>
        <v>AMBOS</v>
      </c>
      <c r="Q51" s="47">
        <f t="shared" si="10"/>
        <v>0</v>
      </c>
      <c r="R51" s="47">
        <f t="shared" si="4"/>
        <v>0</v>
      </c>
      <c r="S51" s="47">
        <f t="shared" si="5"/>
        <v>0</v>
      </c>
      <c r="T51" s="47">
        <f t="shared" si="6"/>
        <v>0</v>
      </c>
      <c r="U51" s="47">
        <f>IF(Q51=1,D51/[1]COU!FA55,0)</f>
        <v>0</v>
      </c>
      <c r="V51" s="15"/>
      <c r="W51" s="18">
        <v>0</v>
      </c>
      <c r="X51" s="18">
        <v>1.7538555157064772E-2</v>
      </c>
      <c r="Y51" s="18">
        <f>IF([1]EQOUN!DI55&gt;0,[1]COU!FD55/[1]EQOUN!DI55,0)</f>
        <v>0</v>
      </c>
      <c r="Z51" s="18">
        <f>IF([1]EQOUN!DI55&gt;0,[1]COU!$FG$10/[1]EQOUN!DI55,0)</f>
        <v>0</v>
      </c>
      <c r="AA51" s="18">
        <v>0.10428998936778859</v>
      </c>
      <c r="AB51" s="18"/>
      <c r="AC51" s="48">
        <f>IF([1]COU!EY55&gt;0,[1]EQOUM!N55/[1]COU!EY55,0)</f>
        <v>0.27573514869565691</v>
      </c>
      <c r="AD51" s="48">
        <f>IF([1]EQOUN!DJ55&gt;0,[1]EQOUN!DP55/[1]EQOUN!DJ55,0)</f>
        <v>4.1059722283079289E-2</v>
      </c>
      <c r="AE51" s="48">
        <f>IF([1]EQOUN!F55&gt;0,[1]EQOUN!N55/[1]EQOUN!F55,0)</f>
        <v>0.21875680342591089</v>
      </c>
      <c r="AF51" s="18">
        <v>0.22103609641764654</v>
      </c>
      <c r="AG51" s="15"/>
      <c r="AH51" s="81">
        <f t="shared" si="11"/>
        <v>1.077</v>
      </c>
      <c r="AI51" s="81">
        <f t="shared" si="12"/>
        <v>540</v>
      </c>
      <c r="AJ51" s="81">
        <f t="shared" si="13"/>
        <v>581.57999999999993</v>
      </c>
      <c r="AK51" s="82"/>
      <c r="AL51" s="81">
        <v>1</v>
      </c>
      <c r="AM51" s="81">
        <f t="shared" si="14"/>
        <v>0.95847699638735839</v>
      </c>
      <c r="AN51" s="82"/>
      <c r="AO51" s="81">
        <v>1</v>
      </c>
      <c r="AP51" s="81">
        <f t="shared" si="15"/>
        <v>1.077</v>
      </c>
      <c r="AQ51" s="81"/>
      <c r="AR51" s="81">
        <v>1</v>
      </c>
      <c r="AS51" s="81">
        <f t="shared" si="16"/>
        <v>0.79412206417329945</v>
      </c>
      <c r="AT51" s="82"/>
      <c r="AU51" s="81">
        <v>1</v>
      </c>
      <c r="AV51" s="81">
        <f t="shared" si="17"/>
        <v>1.3226889993719249</v>
      </c>
      <c r="AW51" s="81"/>
      <c r="AX51" s="81">
        <v>1</v>
      </c>
      <c r="AY51" s="81" t="str">
        <f t="shared" si="28"/>
        <v>-</v>
      </c>
      <c r="AZ51" s="82"/>
      <c r="BA51" s="81">
        <v>1</v>
      </c>
      <c r="BB51" s="81">
        <f t="shared" si="19"/>
        <v>0.94366586190972146</v>
      </c>
      <c r="BC51" s="81">
        <f t="shared" si="20"/>
        <v>0.87619857187532157</v>
      </c>
      <c r="BD51" s="82"/>
      <c r="BE51" s="81">
        <v>1</v>
      </c>
      <c r="BF51" s="81">
        <f t="shared" si="21"/>
        <v>1.080296971343538</v>
      </c>
      <c r="BG51" s="81">
        <f t="shared" si="22"/>
        <v>1.003061254729376</v>
      </c>
      <c r="BH51" s="83"/>
      <c r="BI51" s="81">
        <v>1</v>
      </c>
      <c r="BJ51" s="81">
        <f t="shared" si="23"/>
        <v>0.7910614680248016</v>
      </c>
      <c r="BK51" s="81">
        <f t="shared" si="24"/>
        <v>0.73450461283639878</v>
      </c>
      <c r="BL51" s="82"/>
      <c r="BM51" s="81">
        <v>1</v>
      </c>
      <c r="BN51" s="81">
        <f t="shared" si="25"/>
        <v>1.3084204619395685</v>
      </c>
      <c r="BO51" s="81">
        <f t="shared" si="26"/>
        <v>1.2148750807238335</v>
      </c>
      <c r="BP51" s="83"/>
      <c r="BQ51" s="81">
        <v>1</v>
      </c>
      <c r="BR51" s="81" t="str">
        <f t="shared" si="27"/>
        <v>-</v>
      </c>
    </row>
    <row r="52" spans="1:70" x14ac:dyDescent="0.2">
      <c r="A52" s="14" t="s">
        <v>234</v>
      </c>
      <c r="B52" s="15" t="s">
        <v>51</v>
      </c>
      <c r="C52" s="15"/>
      <c r="D52" s="16">
        <v>-27758.806500243008</v>
      </c>
      <c r="E52" s="46">
        <v>0.19339071409896208</v>
      </c>
      <c r="F52" s="17">
        <f>[1]EQOUM!U56/[1]COU!FA56</f>
        <v>4.3609096340779925E-2</v>
      </c>
      <c r="G52" s="17">
        <f>[1]EQOUN!DI56/[1]COU!FA56</f>
        <v>0.40567478000288398</v>
      </c>
      <c r="H52" s="18">
        <v>0.50293839544596541</v>
      </c>
      <c r="I52" s="18">
        <f t="shared" si="7"/>
        <v>0.2122840659039219</v>
      </c>
      <c r="J52" s="18" t="str">
        <f t="shared" si="8"/>
        <v>EXPORTABLE</v>
      </c>
      <c r="K52" s="18" t="str">
        <f t="shared" si="0"/>
        <v>Transable</v>
      </c>
      <c r="L52" s="19"/>
      <c r="M52" s="18" t="str">
        <f t="shared" si="1"/>
        <v>Transable</v>
      </c>
      <c r="N52" s="19">
        <f t="shared" si="2"/>
        <v>0</v>
      </c>
      <c r="O52" s="18" t="str">
        <f t="shared" si="3"/>
        <v>Transable</v>
      </c>
      <c r="P52" s="18" t="str">
        <f t="shared" si="9"/>
        <v>EXPORTABLE</v>
      </c>
      <c r="Q52" s="47">
        <f t="shared" si="10"/>
        <v>0</v>
      </c>
      <c r="R52" s="47">
        <f t="shared" si="4"/>
        <v>0</v>
      </c>
      <c r="S52" s="47">
        <f t="shared" si="5"/>
        <v>0</v>
      </c>
      <c r="T52" s="47">
        <f t="shared" si="6"/>
        <v>0</v>
      </c>
      <c r="U52" s="47">
        <f>IF(Q52=1,D52/[1]COU!FA56,0)</f>
        <v>0</v>
      </c>
      <c r="V52" s="15"/>
      <c r="W52" s="18">
        <v>0</v>
      </c>
      <c r="X52" s="18">
        <v>5.4427003559999344E-3</v>
      </c>
      <c r="Y52" s="18">
        <f>IF([1]EQOUN!DI56&gt;0,[1]COU!FD56/[1]EQOUN!DI56,0)</f>
        <v>0</v>
      </c>
      <c r="Z52" s="18">
        <f>IF([1]EQOUN!DI56&gt;0,[1]COU!$FG$10/[1]EQOUN!DI56,0)</f>
        <v>0</v>
      </c>
      <c r="AA52" s="18">
        <v>9.1236602248774432E-2</v>
      </c>
      <c r="AB52" s="18"/>
      <c r="AC52" s="48">
        <f>IF([1]COU!EY56&gt;0,[1]EQOUM!N56/[1]COU!EY56,0)</f>
        <v>0.40692586438816697</v>
      </c>
      <c r="AD52" s="48">
        <f>IF([1]EQOUN!DJ56&gt;0,[1]EQOUN!DP56/[1]EQOUN!DJ56,0)</f>
        <v>1.5132583371435455E-2</v>
      </c>
      <c r="AE52" s="48">
        <f>IF([1]EQOUN!F56&gt;0,[1]EQOUN!N56/[1]EQOUN!F56,0)</f>
        <v>0.21281537347412866</v>
      </c>
      <c r="AF52" s="18">
        <v>0.25035529836473397</v>
      </c>
      <c r="AG52" s="15"/>
      <c r="AH52" s="81">
        <f t="shared" si="11"/>
        <v>1.077</v>
      </c>
      <c r="AI52" s="81">
        <f t="shared" si="12"/>
        <v>540</v>
      </c>
      <c r="AJ52" s="81">
        <f t="shared" si="13"/>
        <v>581.57999999999993</v>
      </c>
      <c r="AK52" s="82"/>
      <c r="AL52" s="81">
        <v>1</v>
      </c>
      <c r="AM52" s="81" t="str">
        <f t="shared" si="14"/>
        <v>-</v>
      </c>
      <c r="AN52" s="82"/>
      <c r="AO52" s="81">
        <v>1</v>
      </c>
      <c r="AP52" s="81">
        <f t="shared" si="15"/>
        <v>1.077</v>
      </c>
      <c r="AQ52" s="81"/>
      <c r="AR52" s="81">
        <v>1</v>
      </c>
      <c r="AS52" s="81" t="str">
        <f t="shared" si="16"/>
        <v>-</v>
      </c>
      <c r="AT52" s="82"/>
      <c r="AU52" s="81">
        <v>1</v>
      </c>
      <c r="AV52" s="81">
        <f t="shared" si="17"/>
        <v>1.3097238706061065</v>
      </c>
      <c r="AW52" s="81"/>
      <c r="AX52" s="81">
        <v>1</v>
      </c>
      <c r="AY52" s="81" t="str">
        <f t="shared" si="28"/>
        <v>-</v>
      </c>
      <c r="AZ52" s="82"/>
      <c r="BA52" s="81">
        <v>1</v>
      </c>
      <c r="BB52" s="81" t="str">
        <f t="shared" si="19"/>
        <v>-</v>
      </c>
      <c r="BC52" s="81" t="str">
        <f t="shared" si="20"/>
        <v>-</v>
      </c>
      <c r="BD52" s="82"/>
      <c r="BE52" s="81">
        <v>1</v>
      </c>
      <c r="BF52" s="81">
        <f t="shared" si="21"/>
        <v>1.0781831124676551</v>
      </c>
      <c r="BG52" s="81">
        <f t="shared" si="22"/>
        <v>1.0010985259681107</v>
      </c>
      <c r="BH52" s="83"/>
      <c r="BI52" s="81">
        <v>1</v>
      </c>
      <c r="BJ52" s="81" t="str">
        <f t="shared" si="23"/>
        <v>-</v>
      </c>
      <c r="BK52" s="81" t="str">
        <f t="shared" si="24"/>
        <v>-</v>
      </c>
      <c r="BL52" s="82"/>
      <c r="BM52" s="81">
        <v>1</v>
      </c>
      <c r="BN52" s="81">
        <f t="shared" si="25"/>
        <v>1.2942684147945878</v>
      </c>
      <c r="BO52" s="81">
        <f t="shared" si="26"/>
        <v>1.2017348326783546</v>
      </c>
      <c r="BP52" s="83"/>
      <c r="BQ52" s="81">
        <v>1</v>
      </c>
      <c r="BR52" s="81" t="str">
        <f t="shared" si="27"/>
        <v>-</v>
      </c>
    </row>
    <row r="53" spans="1:70" x14ac:dyDescent="0.2">
      <c r="A53" s="14" t="s">
        <v>235</v>
      </c>
      <c r="B53" s="15" t="s">
        <v>52</v>
      </c>
      <c r="C53" s="15"/>
      <c r="D53" s="16">
        <v>-104200.43897436335</v>
      </c>
      <c r="E53" s="46">
        <v>0.19894064931154692</v>
      </c>
      <c r="F53" s="17">
        <f>[1]EQOUM!U57/[1]COU!FA57</f>
        <v>3.5802888562492405E-2</v>
      </c>
      <c r="G53" s="17">
        <f>[1]EQOUN!DI57/[1]COU!FA57</f>
        <v>0.50803741044652917</v>
      </c>
      <c r="H53" s="18">
        <v>0.63420695359202461</v>
      </c>
      <c r="I53" s="18">
        <f t="shared" si="7"/>
        <v>0.30909676113498225</v>
      </c>
      <c r="J53" s="18" t="str">
        <f t="shared" si="8"/>
        <v>EXPORTABLE</v>
      </c>
      <c r="K53" s="18" t="str">
        <f t="shared" si="0"/>
        <v>Transable</v>
      </c>
      <c r="L53" s="19"/>
      <c r="M53" s="18" t="str">
        <f t="shared" si="1"/>
        <v>Transable</v>
      </c>
      <c r="N53" s="19">
        <f t="shared" si="2"/>
        <v>0</v>
      </c>
      <c r="O53" s="18" t="str">
        <f t="shared" si="3"/>
        <v>Transable</v>
      </c>
      <c r="P53" s="18" t="str">
        <f t="shared" si="9"/>
        <v>EXPORTABLE</v>
      </c>
      <c r="Q53" s="47">
        <f t="shared" si="10"/>
        <v>0</v>
      </c>
      <c r="R53" s="47">
        <f t="shared" si="4"/>
        <v>0</v>
      </c>
      <c r="S53" s="47">
        <f t="shared" si="5"/>
        <v>0</v>
      </c>
      <c r="T53" s="47">
        <f t="shared" si="6"/>
        <v>0</v>
      </c>
      <c r="U53" s="47">
        <f>IF(Q53=1,D53/[1]COU!FA57,0)</f>
        <v>0</v>
      </c>
      <c r="V53" s="15"/>
      <c r="W53" s="18">
        <v>0</v>
      </c>
      <c r="X53" s="18">
        <v>4.1951061497698922E-2</v>
      </c>
      <c r="Y53" s="18">
        <f>IF([1]EQOUN!DI57&gt;0,[1]COU!FD57/[1]EQOUN!DI57,0)</f>
        <v>0</v>
      </c>
      <c r="Z53" s="18">
        <f>IF([1]EQOUN!DI57&gt;0,[1]COU!$FG$10/[1]EQOUN!DI57,0)</f>
        <v>0</v>
      </c>
      <c r="AA53" s="18">
        <v>6.051103711145004E-2</v>
      </c>
      <c r="AB53" s="18"/>
      <c r="AC53" s="48">
        <f>IF([1]COU!EY57&gt;0,[1]EQOUM!N57/[1]COU!EY57,0)</f>
        <v>0.17618695344786331</v>
      </c>
      <c r="AD53" s="48">
        <f>IF([1]EQOUN!DJ57&gt;0,[1]EQOUN!DP57/[1]EQOUN!DJ57,0)</f>
        <v>1.3467839897411666E-2</v>
      </c>
      <c r="AE53" s="48">
        <f>IF([1]EQOUN!F57&gt;0,[1]EQOUN!N57/[1]EQOUN!F57,0)</f>
        <v>8.7019312638332749E-2</v>
      </c>
      <c r="AF53" s="18">
        <v>0.1047583266340647</v>
      </c>
      <c r="AG53" s="15"/>
      <c r="AH53" s="81">
        <f t="shared" si="11"/>
        <v>1.077</v>
      </c>
      <c r="AI53" s="81">
        <f t="shared" si="12"/>
        <v>540</v>
      </c>
      <c r="AJ53" s="81">
        <f t="shared" si="13"/>
        <v>581.57999999999993</v>
      </c>
      <c r="AK53" s="82"/>
      <c r="AL53" s="81">
        <v>1</v>
      </c>
      <c r="AM53" s="81" t="str">
        <f t="shared" si="14"/>
        <v>-</v>
      </c>
      <c r="AN53" s="82"/>
      <c r="AO53" s="81">
        <v>1</v>
      </c>
      <c r="AP53" s="81">
        <f t="shared" si="15"/>
        <v>1.077</v>
      </c>
      <c r="AQ53" s="81"/>
      <c r="AR53" s="81">
        <v>1</v>
      </c>
      <c r="AS53" s="81" t="str">
        <f t="shared" si="16"/>
        <v>-</v>
      </c>
      <c r="AT53" s="82"/>
      <c r="AU53" s="81">
        <v>1</v>
      </c>
      <c r="AV53" s="81">
        <f t="shared" si="17"/>
        <v>1.1719992341879035</v>
      </c>
      <c r="AW53" s="81"/>
      <c r="AX53" s="81">
        <v>1</v>
      </c>
      <c r="AY53" s="81" t="str">
        <f t="shared" si="28"/>
        <v>-</v>
      </c>
      <c r="AZ53" s="82"/>
      <c r="BA53" s="81">
        <v>1</v>
      </c>
      <c r="BB53" s="81" t="str">
        <f t="shared" si="19"/>
        <v>-</v>
      </c>
      <c r="BC53" s="81" t="str">
        <f t="shared" si="20"/>
        <v>-</v>
      </c>
      <c r="BD53" s="82"/>
      <c r="BE53" s="81">
        <v>1</v>
      </c>
      <c r="BF53" s="81">
        <f t="shared" si="21"/>
        <v>1.0780511808069113</v>
      </c>
      <c r="BG53" s="81">
        <f t="shared" si="22"/>
        <v>1.0009760267473644</v>
      </c>
      <c r="BH53" s="83"/>
      <c r="BI53" s="81">
        <v>1</v>
      </c>
      <c r="BJ53" s="81" t="str">
        <f t="shared" si="23"/>
        <v>-</v>
      </c>
      <c r="BK53" s="81" t="str">
        <f t="shared" si="24"/>
        <v>-</v>
      </c>
      <c r="BL53" s="82"/>
      <c r="BM53" s="81">
        <v>1</v>
      </c>
      <c r="BN53" s="81">
        <f t="shared" si="25"/>
        <v>1.1662584548903874</v>
      </c>
      <c r="BO53" s="81">
        <f t="shared" si="26"/>
        <v>1.0828769311888464</v>
      </c>
      <c r="BP53" s="83"/>
      <c r="BQ53" s="81">
        <v>1</v>
      </c>
      <c r="BR53" s="81" t="str">
        <f t="shared" si="27"/>
        <v>-</v>
      </c>
    </row>
    <row r="54" spans="1:70" x14ac:dyDescent="0.2">
      <c r="A54" s="14" t="s">
        <v>236</v>
      </c>
      <c r="B54" s="15" t="s">
        <v>53</v>
      </c>
      <c r="C54" s="15"/>
      <c r="D54" s="16">
        <v>-87492.274166805728</v>
      </c>
      <c r="E54" s="46">
        <v>0.15804248689982972</v>
      </c>
      <c r="F54" s="17">
        <f>[1]EQOUM!U58/[1]COU!FA58</f>
        <v>5.086213224656369E-2</v>
      </c>
      <c r="G54" s="17">
        <f>[1]EQOUN!DI58/[1]COU!FA58</f>
        <v>0.585013765452566</v>
      </c>
      <c r="H54" s="18">
        <v>0.69482575587274931</v>
      </c>
      <c r="I54" s="18">
        <f t="shared" si="7"/>
        <v>0.42697127855273631</v>
      </c>
      <c r="J54" s="18" t="str">
        <f t="shared" si="8"/>
        <v>EXPORTABLE</v>
      </c>
      <c r="K54" s="18" t="str">
        <f t="shared" si="0"/>
        <v>Transable</v>
      </c>
      <c r="L54" s="19"/>
      <c r="M54" s="18" t="str">
        <f t="shared" si="1"/>
        <v>Transable</v>
      </c>
      <c r="N54" s="19">
        <f t="shared" si="2"/>
        <v>0</v>
      </c>
      <c r="O54" s="18" t="str">
        <f t="shared" si="3"/>
        <v>Transable</v>
      </c>
      <c r="P54" s="18" t="str">
        <f t="shared" si="9"/>
        <v>EXPORTABLE</v>
      </c>
      <c r="Q54" s="47">
        <f t="shared" si="10"/>
        <v>0</v>
      </c>
      <c r="R54" s="47">
        <f t="shared" si="4"/>
        <v>0</v>
      </c>
      <c r="S54" s="47">
        <f t="shared" si="5"/>
        <v>0</v>
      </c>
      <c r="T54" s="47">
        <f t="shared" si="6"/>
        <v>0</v>
      </c>
      <c r="U54" s="47">
        <f>IF(Q54=1,D54/[1]COU!FA58,0)</f>
        <v>0</v>
      </c>
      <c r="V54" s="15"/>
      <c r="W54" s="18">
        <v>0</v>
      </c>
      <c r="X54" s="18">
        <v>1.6460429097471833E-3</v>
      </c>
      <c r="Y54" s="18">
        <f>IF([1]EQOUN!DI58&gt;0,[1]COU!FD58/[1]EQOUN!DI58,0)</f>
        <v>0</v>
      </c>
      <c r="Z54" s="18">
        <f>IF([1]EQOUN!DI58&gt;0,[1]COU!$FG$10/[1]EQOUN!DI58,0)</f>
        <v>0</v>
      </c>
      <c r="AA54" s="18">
        <v>4.462618316496484E-2</v>
      </c>
      <c r="AB54" s="18"/>
      <c r="AC54" s="48">
        <f>IF([1]COU!EY58&gt;0,[1]EQOUM!N58/[1]COU!EY58,0)</f>
        <v>0.39981785308406376</v>
      </c>
      <c r="AD54" s="48">
        <f>IF([1]EQOUN!DJ58&gt;0,[1]EQOUN!DP58/[1]EQOUN!DJ58,0)</f>
        <v>1.6758258914775354E-2</v>
      </c>
      <c r="AE54" s="48">
        <f>IF([1]EQOUN!F58&gt;0,[1]EQOUN!N58/[1]EQOUN!F58,0)</f>
        <v>0.13804503763915488</v>
      </c>
      <c r="AF54" s="18">
        <v>0.17941598721694352</v>
      </c>
      <c r="AG54" s="15"/>
      <c r="AH54" s="81">
        <f t="shared" si="11"/>
        <v>1.077</v>
      </c>
      <c r="AI54" s="81">
        <f t="shared" si="12"/>
        <v>540</v>
      </c>
      <c r="AJ54" s="81">
        <f t="shared" si="13"/>
        <v>581.57999999999993</v>
      </c>
      <c r="AK54" s="82"/>
      <c r="AL54" s="81">
        <v>1</v>
      </c>
      <c r="AM54" s="81" t="str">
        <f t="shared" si="14"/>
        <v>-</v>
      </c>
      <c r="AN54" s="82"/>
      <c r="AO54" s="81">
        <v>1</v>
      </c>
      <c r="AP54" s="81">
        <f t="shared" si="15"/>
        <v>1.077</v>
      </c>
      <c r="AQ54" s="81"/>
      <c r="AR54" s="81">
        <v>1</v>
      </c>
      <c r="AS54" s="81" t="str">
        <f t="shared" si="16"/>
        <v>-</v>
      </c>
      <c r="AT54" s="82"/>
      <c r="AU54" s="81">
        <v>1</v>
      </c>
      <c r="AV54" s="81">
        <f t="shared" si="17"/>
        <v>1.2282084966747591</v>
      </c>
      <c r="AW54" s="81"/>
      <c r="AX54" s="81">
        <v>1</v>
      </c>
      <c r="AY54" s="81" t="str">
        <f t="shared" si="28"/>
        <v>-</v>
      </c>
      <c r="AZ54" s="82"/>
      <c r="BA54" s="81">
        <v>1</v>
      </c>
      <c r="BB54" s="81" t="str">
        <f t="shared" si="19"/>
        <v>-</v>
      </c>
      <c r="BC54" s="81" t="str">
        <f t="shared" si="20"/>
        <v>-</v>
      </c>
      <c r="BD54" s="82"/>
      <c r="BE54" s="81">
        <v>1</v>
      </c>
      <c r="BF54" s="81">
        <f t="shared" si="21"/>
        <v>1.0783123791256191</v>
      </c>
      <c r="BG54" s="81">
        <f t="shared" si="22"/>
        <v>1.0012185507201663</v>
      </c>
      <c r="BH54" s="83"/>
      <c r="BI54" s="81">
        <v>1</v>
      </c>
      <c r="BJ54" s="81" t="str">
        <f t="shared" si="23"/>
        <v>-</v>
      </c>
      <c r="BK54" s="81" t="str">
        <f t="shared" si="24"/>
        <v>-</v>
      </c>
      <c r="BL54" s="82"/>
      <c r="BM54" s="81">
        <v>1</v>
      </c>
      <c r="BN54" s="81">
        <f t="shared" si="25"/>
        <v>1.2187102404763706</v>
      </c>
      <c r="BO54" s="81">
        <f t="shared" si="26"/>
        <v>1.1315786819650611</v>
      </c>
      <c r="BP54" s="83"/>
      <c r="BQ54" s="81">
        <v>1</v>
      </c>
      <c r="BR54" s="81" t="str">
        <f t="shared" si="27"/>
        <v>-</v>
      </c>
    </row>
    <row r="55" spans="1:70" x14ac:dyDescent="0.2">
      <c r="A55" s="14" t="s">
        <v>237</v>
      </c>
      <c r="B55" s="15" t="s">
        <v>54</v>
      </c>
      <c r="C55" s="15"/>
      <c r="D55" s="16">
        <v>387.64017000000422</v>
      </c>
      <c r="E55" s="46">
        <v>8.2315327517344314E-2</v>
      </c>
      <c r="F55" s="17">
        <f>[1]EQOUM!U59/[1]COU!FA59</f>
        <v>4.1676228128314105E-2</v>
      </c>
      <c r="G55" s="17">
        <f>[1]EQOUN!DI59/[1]COU!FA59</f>
        <v>7.7609539247561754E-2</v>
      </c>
      <c r="H55" s="18">
        <v>8.4571031395349563E-2</v>
      </c>
      <c r="I55" s="18">
        <f t="shared" si="7"/>
        <v>-4.7057882697825598E-3</v>
      </c>
      <c r="J55" s="18" t="str">
        <f t="shared" si="8"/>
        <v>AMBOS</v>
      </c>
      <c r="K55" s="18" t="str">
        <f t="shared" si="0"/>
        <v>No transable</v>
      </c>
      <c r="L55" s="19">
        <v>1</v>
      </c>
      <c r="M55" s="18" t="str">
        <f t="shared" si="1"/>
        <v>Transable</v>
      </c>
      <c r="N55" s="19">
        <f t="shared" si="2"/>
        <v>0</v>
      </c>
      <c r="O55" s="18" t="str">
        <f t="shared" si="3"/>
        <v>Transable</v>
      </c>
      <c r="P55" s="18" t="str">
        <f t="shared" si="9"/>
        <v>AMBOS</v>
      </c>
      <c r="Q55" s="47">
        <f t="shared" si="10"/>
        <v>0</v>
      </c>
      <c r="R55" s="47">
        <f t="shared" si="4"/>
        <v>0</v>
      </c>
      <c r="S55" s="47">
        <f t="shared" si="5"/>
        <v>0</v>
      </c>
      <c r="T55" s="47">
        <f t="shared" si="6"/>
        <v>0</v>
      </c>
      <c r="U55" s="47">
        <f>IF(Q55=1,D55/[1]COU!FA59,0)</f>
        <v>0</v>
      </c>
      <c r="V55" s="15"/>
      <c r="W55" s="18">
        <v>0</v>
      </c>
      <c r="X55" s="18">
        <v>0</v>
      </c>
      <c r="Y55" s="18">
        <f>IF([1]EQOUN!DI59&gt;0,[1]COU!FD59/[1]EQOUN!DI59,0)</f>
        <v>0</v>
      </c>
      <c r="Z55" s="18">
        <f>IF([1]EQOUN!DI59&gt;0,[1]COU!$FG$10/[1]EQOUN!DI59,0)</f>
        <v>0</v>
      </c>
      <c r="AA55" s="18">
        <v>6.6836711463781326E-2</v>
      </c>
      <c r="AB55" s="18"/>
      <c r="AC55" s="48">
        <f>IF([1]COU!EY59&gt;0,[1]EQOUM!N59/[1]COU!EY59,0)</f>
        <v>0.33888305966475324</v>
      </c>
      <c r="AD55" s="48">
        <f>IF([1]EQOUN!DJ59&gt;0,[1]EQOUN!DP59/[1]EQOUN!DJ59,0)</f>
        <v>6.1808970242787885E-2</v>
      </c>
      <c r="AE55" s="48">
        <f>IF([1]EQOUN!F59&gt;0,[1]EQOUN!N59/[1]EQOUN!F59,0)</f>
        <v>0.31681464418509786</v>
      </c>
      <c r="AF55" s="18">
        <v>0.31863102462376613</v>
      </c>
      <c r="AG55" s="15"/>
      <c r="AH55" s="81">
        <f t="shared" si="11"/>
        <v>1.077</v>
      </c>
      <c r="AI55" s="81">
        <f t="shared" si="12"/>
        <v>540</v>
      </c>
      <c r="AJ55" s="81">
        <f t="shared" si="13"/>
        <v>581.57999999999993</v>
      </c>
      <c r="AK55" s="82"/>
      <c r="AL55" s="81">
        <v>1</v>
      </c>
      <c r="AM55" s="81">
        <f t="shared" si="14"/>
        <v>1.0095265643064286</v>
      </c>
      <c r="AN55" s="82"/>
      <c r="AO55" s="81">
        <v>1</v>
      </c>
      <c r="AP55" s="81">
        <f t="shared" si="15"/>
        <v>1.077</v>
      </c>
      <c r="AQ55" s="81"/>
      <c r="AR55" s="81">
        <v>1</v>
      </c>
      <c r="AS55" s="81">
        <f t="shared" si="16"/>
        <v>0.77064625511330953</v>
      </c>
      <c r="AT55" s="82"/>
      <c r="AU55" s="81">
        <v>1</v>
      </c>
      <c r="AV55" s="81">
        <f t="shared" si="17"/>
        <v>1.4406885889600218</v>
      </c>
      <c r="AW55" s="81"/>
      <c r="AX55" s="81">
        <v>1</v>
      </c>
      <c r="AY55" s="81" t="str">
        <f t="shared" si="28"/>
        <v>-</v>
      </c>
      <c r="AZ55" s="82"/>
      <c r="BA55" s="81">
        <v>1</v>
      </c>
      <c r="BB55" s="81">
        <f t="shared" si="19"/>
        <v>0.99125818643928199</v>
      </c>
      <c r="BC55" s="81">
        <f t="shared" si="20"/>
        <v>0.92038828824445884</v>
      </c>
      <c r="BD55" s="82"/>
      <c r="BE55" s="81">
        <v>1</v>
      </c>
      <c r="BF55" s="81">
        <f t="shared" si="21"/>
        <v>1.0820728375754414</v>
      </c>
      <c r="BG55" s="81">
        <f t="shared" si="22"/>
        <v>1.0047101555946532</v>
      </c>
      <c r="BH55" s="83"/>
      <c r="BI55" s="81">
        <v>1</v>
      </c>
      <c r="BJ55" s="81">
        <f t="shared" si="23"/>
        <v>0.76945659944474254</v>
      </c>
      <c r="BK55" s="81">
        <f t="shared" si="24"/>
        <v>0.71444438202854466</v>
      </c>
      <c r="BL55" s="82"/>
      <c r="BM55" s="81">
        <v>1</v>
      </c>
      <c r="BN55" s="81">
        <f t="shared" si="25"/>
        <v>1.4197595497017386</v>
      </c>
      <c r="BO55" s="81">
        <f t="shared" si="26"/>
        <v>1.3182539922950218</v>
      </c>
      <c r="BP55" s="83"/>
      <c r="BQ55" s="81">
        <v>1</v>
      </c>
      <c r="BR55" s="81" t="str">
        <f t="shared" si="27"/>
        <v>-</v>
      </c>
    </row>
    <row r="56" spans="1:70" x14ac:dyDescent="0.2">
      <c r="A56" s="14" t="s">
        <v>238</v>
      </c>
      <c r="B56" s="15" t="s">
        <v>55</v>
      </c>
      <c r="C56" s="15"/>
      <c r="D56" s="16">
        <v>-28077.93016501666</v>
      </c>
      <c r="E56" s="46">
        <v>4.7573078440615924E-2</v>
      </c>
      <c r="F56" s="17">
        <f>[1]EQOUM!U60/[1]COU!FA60</f>
        <v>5.076709682505883E-3</v>
      </c>
      <c r="G56" s="17">
        <f>[1]EQOUN!DI60/[1]COU!FA60</f>
        <v>0.13129124777200474</v>
      </c>
      <c r="H56" s="18">
        <v>0.1378491565075092</v>
      </c>
      <c r="I56" s="18">
        <f t="shared" si="7"/>
        <v>8.3718169331388814E-2</v>
      </c>
      <c r="J56" s="18" t="str">
        <f t="shared" si="8"/>
        <v>EXPORTABLE</v>
      </c>
      <c r="K56" s="18" t="str">
        <f t="shared" si="0"/>
        <v>No transable</v>
      </c>
      <c r="L56" s="19">
        <v>1</v>
      </c>
      <c r="M56" s="18" t="str">
        <f t="shared" si="1"/>
        <v>Transable</v>
      </c>
      <c r="N56" s="19">
        <f t="shared" si="2"/>
        <v>0</v>
      </c>
      <c r="O56" s="18" t="str">
        <f t="shared" si="3"/>
        <v>Transable</v>
      </c>
      <c r="P56" s="18" t="str">
        <f t="shared" si="9"/>
        <v>EXPORTABLE</v>
      </c>
      <c r="Q56" s="47">
        <f t="shared" si="10"/>
        <v>0</v>
      </c>
      <c r="R56" s="47">
        <f t="shared" si="4"/>
        <v>0</v>
      </c>
      <c r="S56" s="47">
        <f t="shared" si="5"/>
        <v>0</v>
      </c>
      <c r="T56" s="47">
        <f t="shared" si="6"/>
        <v>0</v>
      </c>
      <c r="U56" s="47">
        <f>IF(Q56=1,D56/[1]COU!FA60,0)</f>
        <v>0</v>
      </c>
      <c r="V56" s="15"/>
      <c r="W56" s="18">
        <v>0</v>
      </c>
      <c r="X56" s="18">
        <v>1.9662505443443307E-2</v>
      </c>
      <c r="Y56" s="18">
        <f>IF([1]EQOUN!DI60&gt;0,[1]COU!FD60/[1]EQOUN!DI60,0)</f>
        <v>0</v>
      </c>
      <c r="Z56" s="18">
        <f>IF([1]EQOUN!DI60&gt;0,[1]COU!$FG$10/[1]EQOUN!DI60,0)</f>
        <v>0</v>
      </c>
      <c r="AA56" s="18">
        <v>7.9805515961735574E-2</v>
      </c>
      <c r="AB56" s="18"/>
      <c r="AC56" s="48">
        <f>IF([1]COU!EY60&gt;0,[1]EQOUM!N60/[1]COU!EY60,0)</f>
        <v>0.467837437342986</v>
      </c>
      <c r="AD56" s="48">
        <f>IF([1]EQOUN!DJ60&gt;0,[1]EQOUN!DP60/[1]EQOUN!DJ60,0)</f>
        <v>0.1152764357300646</v>
      </c>
      <c r="AE56" s="48">
        <f>IF([1]EQOUN!F60&gt;0,[1]EQOUN!N60/[1]EQOUN!F60,0)</f>
        <v>0.42426058488490476</v>
      </c>
      <c r="AF56" s="18">
        <v>0.42633326507945746</v>
      </c>
      <c r="AG56" s="15"/>
      <c r="AH56" s="81">
        <f t="shared" si="11"/>
        <v>1.077</v>
      </c>
      <c r="AI56" s="81">
        <f t="shared" si="12"/>
        <v>540</v>
      </c>
      <c r="AJ56" s="81">
        <f t="shared" si="13"/>
        <v>581.57999999999993</v>
      </c>
      <c r="AK56" s="82"/>
      <c r="AL56" s="81">
        <v>1</v>
      </c>
      <c r="AM56" s="81" t="str">
        <f t="shared" si="14"/>
        <v>-</v>
      </c>
      <c r="AN56" s="82"/>
      <c r="AO56" s="81">
        <v>1</v>
      </c>
      <c r="AP56" s="81">
        <f t="shared" si="15"/>
        <v>1.077</v>
      </c>
      <c r="AQ56" s="81"/>
      <c r="AR56" s="81">
        <v>1</v>
      </c>
      <c r="AS56" s="81" t="str">
        <f t="shared" si="16"/>
        <v>-</v>
      </c>
      <c r="AT56" s="82"/>
      <c r="AU56" s="81">
        <v>1</v>
      </c>
      <c r="AV56" s="81">
        <f t="shared" si="17"/>
        <v>1.5934648805280722</v>
      </c>
      <c r="AW56" s="81"/>
      <c r="AX56" s="81">
        <v>1</v>
      </c>
      <c r="AY56" s="81" t="str">
        <f t="shared" si="28"/>
        <v>-</v>
      </c>
      <c r="AZ56" s="82"/>
      <c r="BA56" s="81">
        <v>1</v>
      </c>
      <c r="BB56" s="81" t="str">
        <f t="shared" si="19"/>
        <v>-</v>
      </c>
      <c r="BC56" s="81" t="str">
        <f t="shared" si="20"/>
        <v>-</v>
      </c>
      <c r="BD56" s="82"/>
      <c r="BE56" s="81">
        <v>1</v>
      </c>
      <c r="BF56" s="81">
        <f t="shared" si="21"/>
        <v>1.0870328350116225</v>
      </c>
      <c r="BG56" s="81">
        <f t="shared" si="22"/>
        <v>1.0093155385437538</v>
      </c>
      <c r="BH56" s="83"/>
      <c r="BI56" s="81">
        <v>1</v>
      </c>
      <c r="BJ56" s="81" t="str">
        <f t="shared" si="23"/>
        <v>-</v>
      </c>
      <c r="BK56" s="81" t="str">
        <f t="shared" si="24"/>
        <v>-</v>
      </c>
      <c r="BL56" s="82"/>
      <c r="BM56" s="81">
        <v>1</v>
      </c>
      <c r="BN56" s="81">
        <f t="shared" si="25"/>
        <v>1.5665731140534724</v>
      </c>
      <c r="BO56" s="81">
        <f t="shared" si="26"/>
        <v>1.4545711365399003</v>
      </c>
      <c r="BP56" s="83"/>
      <c r="BQ56" s="81">
        <v>1</v>
      </c>
      <c r="BR56" s="81" t="str">
        <f t="shared" si="27"/>
        <v>-</v>
      </c>
    </row>
    <row r="57" spans="1:70" x14ac:dyDescent="0.2">
      <c r="A57" s="14" t="s">
        <v>239</v>
      </c>
      <c r="B57" s="15" t="s">
        <v>56</v>
      </c>
      <c r="C57" s="15"/>
      <c r="D57" s="16">
        <v>7162.0111154464976</v>
      </c>
      <c r="E57" s="46">
        <v>4.9266970221348676E-2</v>
      </c>
      <c r="F57" s="17">
        <f>[1]EQOUM!U61/[1]COU!FA61</f>
        <v>1.8715718411231928E-3</v>
      </c>
      <c r="G57" s="17">
        <f>[1]EQOUN!DI61/[1]COU!FA61</f>
        <v>3.5478469987466361E-3</v>
      </c>
      <c r="H57" s="18">
        <v>3.7316963728215502E-3</v>
      </c>
      <c r="I57" s="18">
        <f t="shared" si="7"/>
        <v>-4.5719123222602041E-2</v>
      </c>
      <c r="J57" s="18" t="str">
        <f t="shared" si="8"/>
        <v>AMBOS</v>
      </c>
      <c r="K57" s="18" t="str">
        <f t="shared" si="0"/>
        <v>No transable</v>
      </c>
      <c r="L57" s="19">
        <v>1</v>
      </c>
      <c r="M57" s="18" t="str">
        <f t="shared" si="1"/>
        <v>Transable</v>
      </c>
      <c r="N57" s="19">
        <f t="shared" si="2"/>
        <v>1</v>
      </c>
      <c r="O57" s="18" t="str">
        <f t="shared" si="3"/>
        <v>No Transable</v>
      </c>
      <c r="P57" s="18" t="str">
        <f t="shared" si="9"/>
        <v>No Transable</v>
      </c>
      <c r="Q57" s="47">
        <f t="shared" si="10"/>
        <v>1</v>
      </c>
      <c r="R57" s="47">
        <f t="shared" si="4"/>
        <v>4.9266970221348676E-2</v>
      </c>
      <c r="S57" s="47">
        <f t="shared" si="5"/>
        <v>1.8715718411231928E-3</v>
      </c>
      <c r="T57" s="47">
        <f t="shared" si="6"/>
        <v>3.7316963728215502E-3</v>
      </c>
      <c r="U57" s="47">
        <f>IF(Q57=1,D57/[1]COU!FA61,0)</f>
        <v>4.5719123222602034E-2</v>
      </c>
      <c r="V57" s="15"/>
      <c r="W57" s="18">
        <v>4.4799826905434777E-4</v>
      </c>
      <c r="X57" s="18">
        <v>9.4107940415285901E-4</v>
      </c>
      <c r="Y57" s="18">
        <f>IF([1]EQOUN!DI61&gt;0,[1]COU!FD61/[1]EQOUN!DI61,0)</f>
        <v>0</v>
      </c>
      <c r="Z57" s="18">
        <f>IF([1]EQOUN!DI61&gt;0,[1]COU!$FG$10/[1]EQOUN!DI61,0)</f>
        <v>0</v>
      </c>
      <c r="AA57" s="18">
        <v>0.14973987060580923</v>
      </c>
      <c r="AB57" s="18"/>
      <c r="AC57" s="48">
        <f>IF([1]COU!EY61&gt;0,[1]EQOUM!N61/[1]COU!EY61,0)</f>
        <v>7.3694430197413827E-2</v>
      </c>
      <c r="AD57" s="48">
        <f>IF([1]EQOUN!DJ61&gt;0,[1]EQOUN!DP61/[1]EQOUN!DJ61,0)</f>
        <v>4.0285214989284994E-3</v>
      </c>
      <c r="AE57" s="48">
        <f>IF([1]EQOUN!F61&gt;0,[1]EQOUN!N61/[1]EQOUN!F61,0)</f>
        <v>7.1021304717059738E-2</v>
      </c>
      <c r="AF57" s="18">
        <v>7.1153026873730027E-2</v>
      </c>
      <c r="AG57" s="15"/>
      <c r="AH57" s="81">
        <f t="shared" si="11"/>
        <v>1.077</v>
      </c>
      <c r="AI57" s="81">
        <f t="shared" si="12"/>
        <v>540</v>
      </c>
      <c r="AJ57" s="81">
        <f t="shared" si="13"/>
        <v>581.57999999999993</v>
      </c>
      <c r="AK57" s="82"/>
      <c r="AL57" s="81">
        <v>1</v>
      </c>
      <c r="AM57" s="81" t="str">
        <f t="shared" si="14"/>
        <v>-</v>
      </c>
      <c r="AN57" s="82"/>
      <c r="AO57" s="81">
        <v>1</v>
      </c>
      <c r="AP57" s="81" t="str">
        <f t="shared" si="15"/>
        <v>-</v>
      </c>
      <c r="AQ57" s="81"/>
      <c r="AR57" s="81">
        <v>1</v>
      </c>
      <c r="AS57" s="81" t="str">
        <f t="shared" si="16"/>
        <v>-</v>
      </c>
      <c r="AT57" s="82"/>
      <c r="AU57" s="81">
        <v>1</v>
      </c>
      <c r="AV57" s="81" t="str">
        <f t="shared" si="17"/>
        <v>-</v>
      </c>
      <c r="AW57" s="81"/>
      <c r="AX57" s="81">
        <v>1</v>
      </c>
      <c r="AY57" s="81">
        <f t="shared" si="28"/>
        <v>0.93239307639247004</v>
      </c>
      <c r="AZ57" s="82"/>
      <c r="BA57" s="81">
        <v>1</v>
      </c>
      <c r="BB57" s="81" t="str">
        <f t="shared" si="19"/>
        <v>-</v>
      </c>
      <c r="BC57" s="81" t="str">
        <f t="shared" si="20"/>
        <v>-</v>
      </c>
      <c r="BD57" s="82"/>
      <c r="BE57" s="81">
        <v>1</v>
      </c>
      <c r="BF57" s="81" t="str">
        <f t="shared" si="21"/>
        <v>-</v>
      </c>
      <c r="BG57" s="81" t="str">
        <f t="shared" si="22"/>
        <v>-</v>
      </c>
      <c r="BH57" s="83"/>
      <c r="BI57" s="81">
        <v>1</v>
      </c>
      <c r="BJ57" s="81" t="str">
        <f t="shared" si="23"/>
        <v>-</v>
      </c>
      <c r="BK57" s="81" t="str">
        <f t="shared" si="24"/>
        <v>-</v>
      </c>
      <c r="BL57" s="82"/>
      <c r="BM57" s="81">
        <v>1</v>
      </c>
      <c r="BN57" s="81" t="str">
        <f t="shared" si="25"/>
        <v>-</v>
      </c>
      <c r="BO57" s="81" t="str">
        <f t="shared" si="26"/>
        <v>-</v>
      </c>
      <c r="BP57" s="83"/>
      <c r="BQ57" s="81">
        <v>1</v>
      </c>
      <c r="BR57" s="81">
        <f t="shared" si="27"/>
        <v>0.93239307639247004</v>
      </c>
    </row>
    <row r="58" spans="1:70" x14ac:dyDescent="0.2">
      <c r="A58" s="14" t="s">
        <v>240</v>
      </c>
      <c r="B58" s="15" t="s">
        <v>57</v>
      </c>
      <c r="C58" s="15"/>
      <c r="D58" s="16">
        <v>-227.93575999999848</v>
      </c>
      <c r="E58" s="46">
        <v>6.6867520723077944E-2</v>
      </c>
      <c r="F58" s="17">
        <f>[1]EQOUM!U62/[1]COU!FA62</f>
        <v>4.1962350384132811E-2</v>
      </c>
      <c r="G58" s="17">
        <f>[1]EQOUN!DI62/[1]COU!FA62</f>
        <v>6.9898197628601305E-2</v>
      </c>
      <c r="H58" s="18">
        <v>7.4907046084994211E-2</v>
      </c>
      <c r="I58" s="18">
        <f t="shared" si="7"/>
        <v>3.0306769055233607E-3</v>
      </c>
      <c r="J58" s="18" t="str">
        <f t="shared" si="8"/>
        <v>AMBOS</v>
      </c>
      <c r="K58" s="18" t="str">
        <f t="shared" si="0"/>
        <v>No transable</v>
      </c>
      <c r="L58" s="19">
        <v>1</v>
      </c>
      <c r="M58" s="18" t="str">
        <f t="shared" si="1"/>
        <v>Transable</v>
      </c>
      <c r="N58" s="19">
        <f t="shared" si="2"/>
        <v>0</v>
      </c>
      <c r="O58" s="18" t="str">
        <f t="shared" si="3"/>
        <v>Transable</v>
      </c>
      <c r="P58" s="18" t="str">
        <f t="shared" si="9"/>
        <v>AMBOS</v>
      </c>
      <c r="Q58" s="47">
        <f t="shared" si="10"/>
        <v>0</v>
      </c>
      <c r="R58" s="47">
        <f t="shared" si="4"/>
        <v>0</v>
      </c>
      <c r="S58" s="47">
        <f t="shared" si="5"/>
        <v>0</v>
      </c>
      <c r="T58" s="47">
        <f t="shared" si="6"/>
        <v>0</v>
      </c>
      <c r="U58" s="47">
        <f>IF(Q58=1,D58/[1]COU!FA62,0)</f>
        <v>0</v>
      </c>
      <c r="V58" s="15"/>
      <c r="W58" s="18">
        <v>0</v>
      </c>
      <c r="X58" s="18">
        <v>0</v>
      </c>
      <c r="Y58" s="18">
        <f>IF([1]EQOUN!DI62&gt;0,[1]COU!FD62/[1]EQOUN!DI62,0)</f>
        <v>0</v>
      </c>
      <c r="Z58" s="18">
        <f>IF([1]EQOUN!DI62&gt;0,[1]COU!$FG$10/[1]EQOUN!DI62,0)</f>
        <v>0</v>
      </c>
      <c r="AA58" s="18">
        <v>5.5274418005979214E-3</v>
      </c>
      <c r="AB58" s="18"/>
      <c r="AC58" s="48">
        <f>IF([1]COU!EY62&gt;0,[1]EQOUM!N62/[1]COU!EY62,0)</f>
        <v>0.13850211126292036</v>
      </c>
      <c r="AD58" s="48">
        <f>IF([1]EQOUN!DJ62&gt;0,[1]EQOUN!DP62/[1]EQOUN!DJ62,0)</f>
        <v>4.2450697604256044E-2</v>
      </c>
      <c r="AE58" s="48">
        <f>IF([1]EQOUN!F62&gt;0,[1]EQOUN!N62/[1]EQOUN!F62,0)</f>
        <v>8.6752956551036556E-2</v>
      </c>
      <c r="AF58" s="18">
        <v>9.0213517958981262E-2</v>
      </c>
      <c r="AG58" s="15"/>
      <c r="AH58" s="81">
        <f t="shared" si="11"/>
        <v>1.077</v>
      </c>
      <c r="AI58" s="81">
        <f t="shared" si="12"/>
        <v>540</v>
      </c>
      <c r="AJ58" s="81">
        <f t="shared" si="13"/>
        <v>581.57999999999993</v>
      </c>
      <c r="AK58" s="82"/>
      <c r="AL58" s="81">
        <v>1</v>
      </c>
      <c r="AM58" s="81">
        <f t="shared" si="14"/>
        <v>1.0710796694632383</v>
      </c>
      <c r="AN58" s="82"/>
      <c r="AO58" s="81">
        <v>1</v>
      </c>
      <c r="AP58" s="81">
        <f t="shared" si="15"/>
        <v>1.077</v>
      </c>
      <c r="AQ58" s="81"/>
      <c r="AR58" s="81">
        <v>1</v>
      </c>
      <c r="AS58" s="81">
        <f t="shared" si="16"/>
        <v>0.98946424942280542</v>
      </c>
      <c r="AT58" s="82"/>
      <c r="AU58" s="81">
        <v>1</v>
      </c>
      <c r="AV58" s="81">
        <f t="shared" si="17"/>
        <v>1.174575063729566</v>
      </c>
      <c r="AW58" s="81"/>
      <c r="AX58" s="81">
        <v>1</v>
      </c>
      <c r="AY58" s="81" t="str">
        <f t="shared" si="28"/>
        <v>-</v>
      </c>
      <c r="AZ58" s="82"/>
      <c r="BA58" s="81">
        <v>1</v>
      </c>
      <c r="BB58" s="81">
        <f t="shared" si="19"/>
        <v>1.0617638867318397</v>
      </c>
      <c r="BC58" s="81">
        <f t="shared" si="20"/>
        <v>0.9858531910230639</v>
      </c>
      <c r="BD58" s="82"/>
      <c r="BE58" s="81">
        <v>1</v>
      </c>
      <c r="BF58" s="81">
        <f t="shared" si="21"/>
        <v>1.0804136140116749</v>
      </c>
      <c r="BG58" s="81">
        <f t="shared" si="22"/>
        <v>1.0031695580424094</v>
      </c>
      <c r="BH58" s="83"/>
      <c r="BI58" s="81">
        <v>1</v>
      </c>
      <c r="BJ58" s="81">
        <f t="shared" si="23"/>
        <v>0.98598355243245916</v>
      </c>
      <c r="BK58" s="81">
        <f t="shared" si="24"/>
        <v>0.91549076363273829</v>
      </c>
      <c r="BL58" s="82"/>
      <c r="BM58" s="81">
        <v>1</v>
      </c>
      <c r="BN58" s="81">
        <f t="shared" si="25"/>
        <v>1.1710125589787745</v>
      </c>
      <c r="BO58" s="81">
        <f t="shared" si="26"/>
        <v>1.0872911411130683</v>
      </c>
      <c r="BP58" s="83"/>
      <c r="BQ58" s="81">
        <v>1</v>
      </c>
      <c r="BR58" s="81" t="str">
        <f t="shared" si="27"/>
        <v>-</v>
      </c>
    </row>
    <row r="59" spans="1:70" x14ac:dyDescent="0.2">
      <c r="A59" s="14" t="s">
        <v>241</v>
      </c>
      <c r="B59" s="15" t="s">
        <v>58</v>
      </c>
      <c r="C59" s="15"/>
      <c r="D59" s="16">
        <v>23535.523212103468</v>
      </c>
      <c r="E59" s="46">
        <v>0.49825861353187251</v>
      </c>
      <c r="F59" s="17">
        <f>[1]EQOUM!U63/[1]COU!FA63</f>
        <v>0.22809616758216955</v>
      </c>
      <c r="G59" s="17">
        <f>[1]EQOUN!DI63/[1]COU!FA63</f>
        <v>0.15359925859154708</v>
      </c>
      <c r="H59" s="18">
        <v>0.30613232779693028</v>
      </c>
      <c r="I59" s="18">
        <f t="shared" si="7"/>
        <v>-0.3446593549403254</v>
      </c>
      <c r="J59" s="18" t="str">
        <f t="shared" si="8"/>
        <v>IMPORTABLE</v>
      </c>
      <c r="K59" s="18" t="str">
        <f t="shared" si="0"/>
        <v>Transable</v>
      </c>
      <c r="L59" s="19"/>
      <c r="M59" s="18" t="str">
        <f t="shared" si="1"/>
        <v>Transable</v>
      </c>
      <c r="N59" s="19">
        <f t="shared" si="2"/>
        <v>0</v>
      </c>
      <c r="O59" s="18" t="str">
        <f t="shared" si="3"/>
        <v>Transable</v>
      </c>
      <c r="P59" s="18" t="str">
        <f t="shared" si="9"/>
        <v>IMPORTABLE</v>
      </c>
      <c r="Q59" s="47">
        <f t="shared" si="10"/>
        <v>0</v>
      </c>
      <c r="R59" s="47">
        <f t="shared" si="4"/>
        <v>0</v>
      </c>
      <c r="S59" s="47">
        <f t="shared" si="5"/>
        <v>0</v>
      </c>
      <c r="T59" s="47">
        <f t="shared" si="6"/>
        <v>0</v>
      </c>
      <c r="U59" s="47">
        <f>IF(Q59=1,D59/[1]COU!FA63,0)</f>
        <v>0</v>
      </c>
      <c r="V59" s="15"/>
      <c r="W59" s="18">
        <v>2.8771176217525524E-3</v>
      </c>
      <c r="X59" s="18">
        <v>7.2593406185115048E-2</v>
      </c>
      <c r="Y59" s="18">
        <f>IF([1]EQOUN!DI63&gt;0,[1]COU!FD63/[1]EQOUN!DI63,0)</f>
        <v>0</v>
      </c>
      <c r="Z59" s="18">
        <f>IF([1]EQOUN!DI63&gt;0,[1]COU!$FG$10/[1]EQOUN!DI63,0)</f>
        <v>0</v>
      </c>
      <c r="AA59" s="18">
        <v>3.48133910670545E-2</v>
      </c>
      <c r="AB59" s="18"/>
      <c r="AC59" s="48">
        <f>IF([1]COU!EY63&gt;0,[1]EQOUM!N63/[1]COU!EY63,0)</f>
        <v>0.37602058035827118</v>
      </c>
      <c r="AD59" s="48">
        <f>IF([1]EQOUN!DJ63&gt;0,[1]EQOUN!DP63/[1]EQOUN!DJ63,0)</f>
        <v>6.0237116107057488E-2</v>
      </c>
      <c r="AE59" s="48">
        <f>IF([1]EQOUN!F63&gt;0,[1]EQOUN!N63/[1]EQOUN!F63,0)</f>
        <v>0.31367638384312779</v>
      </c>
      <c r="AF59" s="18">
        <v>0.34473192431250999</v>
      </c>
      <c r="AG59" s="15"/>
      <c r="AH59" s="81">
        <f t="shared" si="11"/>
        <v>1.077</v>
      </c>
      <c r="AI59" s="81">
        <f t="shared" si="12"/>
        <v>540</v>
      </c>
      <c r="AJ59" s="81">
        <f t="shared" si="13"/>
        <v>581.57999999999993</v>
      </c>
      <c r="AK59" s="82"/>
      <c r="AL59" s="81">
        <v>1</v>
      </c>
      <c r="AM59" s="81">
        <f t="shared" si="14"/>
        <v>0.96773210970015888</v>
      </c>
      <c r="AN59" s="82"/>
      <c r="AO59" s="81">
        <v>1</v>
      </c>
      <c r="AP59" s="81" t="str">
        <f t="shared" si="15"/>
        <v>-</v>
      </c>
      <c r="AQ59" s="81"/>
      <c r="AR59" s="81">
        <v>1</v>
      </c>
      <c r="AS59" s="81">
        <f t="shared" si="16"/>
        <v>0.74712878949357364</v>
      </c>
      <c r="AT59" s="82"/>
      <c r="AU59" s="81">
        <v>1</v>
      </c>
      <c r="AV59" s="81" t="str">
        <f t="shared" si="17"/>
        <v>-</v>
      </c>
      <c r="AW59" s="81"/>
      <c r="AX59" s="81">
        <v>1</v>
      </c>
      <c r="AY59" s="81" t="str">
        <f t="shared" si="28"/>
        <v>-</v>
      </c>
      <c r="AZ59" s="82"/>
      <c r="BA59" s="81">
        <v>1</v>
      </c>
      <c r="BB59" s="81">
        <f t="shared" si="19"/>
        <v>0.94882536067985201</v>
      </c>
      <c r="BC59" s="81">
        <f t="shared" si="20"/>
        <v>0.88098919283180321</v>
      </c>
      <c r="BD59" s="82"/>
      <c r="BE59" s="81">
        <v>1</v>
      </c>
      <c r="BF59" s="81" t="str">
        <f t="shared" si="21"/>
        <v>-</v>
      </c>
      <c r="BG59" s="81" t="str">
        <f t="shared" si="22"/>
        <v>-</v>
      </c>
      <c r="BH59" s="83"/>
      <c r="BI59" s="81">
        <v>1</v>
      </c>
      <c r="BJ59" s="81">
        <f t="shared" si="23"/>
        <v>0.74399405129583607</v>
      </c>
      <c r="BK59" s="81">
        <f t="shared" si="24"/>
        <v>0.69080227604070199</v>
      </c>
      <c r="BL59" s="82"/>
      <c r="BM59" s="81">
        <v>1</v>
      </c>
      <c r="BN59" s="81" t="str">
        <f t="shared" si="25"/>
        <v>-</v>
      </c>
      <c r="BO59" s="81" t="str">
        <f t="shared" si="26"/>
        <v>-</v>
      </c>
      <c r="BP59" s="83"/>
      <c r="BQ59" s="81">
        <v>1</v>
      </c>
      <c r="BR59" s="81" t="str">
        <f t="shared" si="27"/>
        <v>-</v>
      </c>
    </row>
    <row r="60" spans="1:70" x14ac:dyDescent="0.2">
      <c r="A60" s="14" t="s">
        <v>242</v>
      </c>
      <c r="B60" s="15" t="s">
        <v>59</v>
      </c>
      <c r="C60" s="15"/>
      <c r="D60" s="16">
        <v>-4334.2715818962643</v>
      </c>
      <c r="E60" s="46">
        <v>9.4333139293495349E-2</v>
      </c>
      <c r="F60" s="17">
        <f>[1]EQOUM!U64/[1]COU!FA64</f>
        <v>3.1890406848492747E-3</v>
      </c>
      <c r="G60" s="17">
        <f>[1]EQOUN!DI64/[1]COU!FA64</f>
        <v>0.11030625548990357</v>
      </c>
      <c r="H60" s="18">
        <v>0.12179561853886803</v>
      </c>
      <c r="I60" s="18">
        <f t="shared" si="7"/>
        <v>1.5973116196408219E-2</v>
      </c>
      <c r="J60" s="18" t="str">
        <f t="shared" si="8"/>
        <v>AMBOS</v>
      </c>
      <c r="K60" s="18" t="str">
        <f t="shared" si="0"/>
        <v>No transable</v>
      </c>
      <c r="L60" s="19">
        <v>1</v>
      </c>
      <c r="M60" s="18" t="str">
        <f t="shared" si="1"/>
        <v>Transable</v>
      </c>
      <c r="N60" s="19">
        <f t="shared" si="2"/>
        <v>0</v>
      </c>
      <c r="O60" s="18" t="str">
        <f t="shared" si="3"/>
        <v>Transable</v>
      </c>
      <c r="P60" s="18" t="str">
        <f t="shared" si="9"/>
        <v>AMBOS</v>
      </c>
      <c r="Q60" s="47">
        <f t="shared" si="10"/>
        <v>0</v>
      </c>
      <c r="R60" s="47">
        <f t="shared" si="4"/>
        <v>0</v>
      </c>
      <c r="S60" s="47">
        <f t="shared" si="5"/>
        <v>0</v>
      </c>
      <c r="T60" s="47">
        <f t="shared" si="6"/>
        <v>0</v>
      </c>
      <c r="U60" s="47">
        <f>IF(Q60=1,D60/[1]COU!FA64,0)</f>
        <v>0</v>
      </c>
      <c r="V60" s="15"/>
      <c r="W60" s="18">
        <v>0</v>
      </c>
      <c r="X60" s="18">
        <v>4.8911209309209475E-2</v>
      </c>
      <c r="Y60" s="18">
        <f>IF([1]EQOUN!DI64&gt;0,[1]COU!FD64/[1]EQOUN!DI64,0)</f>
        <v>0</v>
      </c>
      <c r="Z60" s="18">
        <f>IF([1]EQOUN!DI64&gt;0,[1]COU!$FG$10/[1]EQOUN!DI64,0)</f>
        <v>0</v>
      </c>
      <c r="AA60" s="18">
        <v>4.612575313129598E-2</v>
      </c>
      <c r="AB60" s="18"/>
      <c r="AC60" s="48">
        <f>IF([1]COU!EY64&gt;0,[1]EQOUM!N64/[1]COU!EY64,0)</f>
        <v>0.41877327824971383</v>
      </c>
      <c r="AD60" s="48">
        <f>IF([1]EQOUN!DJ64&gt;0,[1]EQOUN!DP64/[1]EQOUN!DJ64,0)</f>
        <v>5.1442703684792472E-2</v>
      </c>
      <c r="AE60" s="48">
        <f>IF([1]EQOUN!F64&gt;0,[1]EQOUN!N64/[1]EQOUN!F64,0)</f>
        <v>0.23594715017909404</v>
      </c>
      <c r="AF60" s="18">
        <v>0.25319385493113988</v>
      </c>
      <c r="AG60" s="15"/>
      <c r="AH60" s="81">
        <f t="shared" si="11"/>
        <v>1.077</v>
      </c>
      <c r="AI60" s="81">
        <f t="shared" si="12"/>
        <v>540</v>
      </c>
      <c r="AJ60" s="81">
        <f t="shared" si="13"/>
        <v>581.57999999999993</v>
      </c>
      <c r="AK60" s="82"/>
      <c r="AL60" s="81">
        <v>1</v>
      </c>
      <c r="AM60" s="81">
        <f t="shared" si="14"/>
        <v>0.98150628111751681</v>
      </c>
      <c r="AN60" s="82"/>
      <c r="AO60" s="81">
        <v>1</v>
      </c>
      <c r="AP60" s="81">
        <f t="shared" si="15"/>
        <v>1.077</v>
      </c>
      <c r="AQ60" s="81"/>
      <c r="AR60" s="81">
        <v>1</v>
      </c>
      <c r="AS60" s="81">
        <f t="shared" si="16"/>
        <v>0.81827822103010461</v>
      </c>
      <c r="AT60" s="82"/>
      <c r="AU60" s="81">
        <v>1</v>
      </c>
      <c r="AV60" s="81">
        <f t="shared" si="17"/>
        <v>1.3448963956421258</v>
      </c>
      <c r="AW60" s="81"/>
      <c r="AX60" s="81">
        <v>1</v>
      </c>
      <c r="AY60" s="81" t="str">
        <f t="shared" si="28"/>
        <v>-</v>
      </c>
      <c r="AZ60" s="82"/>
      <c r="BA60" s="81">
        <v>1</v>
      </c>
      <c r="BB60" s="81">
        <f t="shared" si="19"/>
        <v>0.96079370742393944</v>
      </c>
      <c r="BC60" s="81">
        <f t="shared" si="20"/>
        <v>0.89210186390337931</v>
      </c>
      <c r="BD60" s="82"/>
      <c r="BE60" s="81">
        <v>1</v>
      </c>
      <c r="BF60" s="81">
        <f t="shared" si="21"/>
        <v>1.0811759081914358</v>
      </c>
      <c r="BG60" s="81">
        <f t="shared" si="22"/>
        <v>1.0038773520811846</v>
      </c>
      <c r="BH60" s="83"/>
      <c r="BI60" s="81">
        <v>1</v>
      </c>
      <c r="BJ60" s="81">
        <f t="shared" si="23"/>
        <v>0.80923562006329697</v>
      </c>
      <c r="BK60" s="81">
        <f t="shared" si="24"/>
        <v>0.75137940581550333</v>
      </c>
      <c r="BL60" s="82"/>
      <c r="BM60" s="81">
        <v>1</v>
      </c>
      <c r="BN60" s="81">
        <f t="shared" si="25"/>
        <v>1.3299190796325928</v>
      </c>
      <c r="BO60" s="81">
        <f t="shared" si="26"/>
        <v>1.2348366570404763</v>
      </c>
      <c r="BP60" s="83"/>
      <c r="BQ60" s="81">
        <v>1</v>
      </c>
      <c r="BR60" s="81" t="str">
        <f t="shared" si="27"/>
        <v>-</v>
      </c>
    </row>
    <row r="61" spans="1:70" x14ac:dyDescent="0.2">
      <c r="A61" s="14" t="s">
        <v>243</v>
      </c>
      <c r="B61" s="15" t="s">
        <v>60</v>
      </c>
      <c r="C61" s="15"/>
      <c r="D61" s="16">
        <v>-33921.40190102964</v>
      </c>
      <c r="E61" s="46">
        <v>9.1228072200733607E-3</v>
      </c>
      <c r="F61" s="17">
        <f>[1]EQOUM!U65/[1]COU!FA65</f>
        <v>3.3765659486675028E-3</v>
      </c>
      <c r="G61" s="17">
        <f>[1]EQOUN!DI65/[1]COU!FA65</f>
        <v>0.22397644364778485</v>
      </c>
      <c r="H61" s="18">
        <v>0.22603854976156457</v>
      </c>
      <c r="I61" s="18">
        <f t="shared" si="7"/>
        <v>0.21485363642771149</v>
      </c>
      <c r="J61" s="18" t="str">
        <f t="shared" si="8"/>
        <v>EXPORTABLE</v>
      </c>
      <c r="K61" s="18" t="str">
        <f t="shared" si="0"/>
        <v>No transable</v>
      </c>
      <c r="L61" s="19">
        <v>1</v>
      </c>
      <c r="M61" s="18" t="str">
        <f t="shared" si="1"/>
        <v>Transable</v>
      </c>
      <c r="N61" s="19">
        <f t="shared" si="2"/>
        <v>0</v>
      </c>
      <c r="O61" s="18" t="str">
        <f t="shared" si="3"/>
        <v>Transable</v>
      </c>
      <c r="P61" s="18" t="str">
        <f t="shared" si="9"/>
        <v>EXPORTABLE</v>
      </c>
      <c r="Q61" s="47">
        <f t="shared" si="10"/>
        <v>0</v>
      </c>
      <c r="R61" s="47">
        <f t="shared" si="4"/>
        <v>0</v>
      </c>
      <c r="S61" s="47">
        <f t="shared" si="5"/>
        <v>0</v>
      </c>
      <c r="T61" s="47">
        <f t="shared" si="6"/>
        <v>0</v>
      </c>
      <c r="U61" s="47">
        <f>IF(Q61=1,D61/[1]COU!FA65,0)</f>
        <v>0</v>
      </c>
      <c r="V61" s="15"/>
      <c r="W61" s="18">
        <v>0</v>
      </c>
      <c r="X61" s="18">
        <v>2.5057235576060456E-3</v>
      </c>
      <c r="Y61" s="18">
        <f>IF([1]EQOUN!DI65&gt;0,[1]COU!FD65/[1]EQOUN!DI65,0)</f>
        <v>0</v>
      </c>
      <c r="Z61" s="18">
        <f>IF([1]EQOUN!DI65&gt;0,[1]COU!$FG$10/[1]EQOUN!DI65,0)</f>
        <v>0</v>
      </c>
      <c r="AA61" s="18">
        <v>5.6088203634964808E-3</v>
      </c>
      <c r="AB61" s="18"/>
      <c r="AC61" s="48">
        <f>IF([1]COU!EY65&gt;0,[1]EQOUM!N65/[1]COU!EY65,0)</f>
        <v>5.7516337091644198E-3</v>
      </c>
      <c r="AD61" s="48">
        <f>IF([1]EQOUN!DJ65&gt;0,[1]EQOUN!DP65/[1]EQOUN!DJ65,0)</f>
        <v>5.6551651482652066E-2</v>
      </c>
      <c r="AE61" s="48">
        <f>IF([1]EQOUN!F65&gt;0,[1]EQOUN!N65/[1]EQOUN!F65,0)</f>
        <v>0.18969222891218751</v>
      </c>
      <c r="AF61" s="18">
        <v>0.18801030598783305</v>
      </c>
      <c r="AG61" s="15"/>
      <c r="AH61" s="81">
        <f t="shared" si="11"/>
        <v>1.077</v>
      </c>
      <c r="AI61" s="81">
        <f t="shared" si="12"/>
        <v>540</v>
      </c>
      <c r="AJ61" s="81">
        <f t="shared" si="13"/>
        <v>581.57999999999993</v>
      </c>
      <c r="AK61" s="82"/>
      <c r="AL61" s="81">
        <v>1</v>
      </c>
      <c r="AM61" s="81" t="str">
        <f t="shared" si="14"/>
        <v>-</v>
      </c>
      <c r="AN61" s="82"/>
      <c r="AO61" s="81">
        <v>1</v>
      </c>
      <c r="AP61" s="81">
        <f t="shared" si="15"/>
        <v>1.077</v>
      </c>
      <c r="AQ61" s="81"/>
      <c r="AR61" s="81">
        <v>1</v>
      </c>
      <c r="AS61" s="81" t="str">
        <f t="shared" si="16"/>
        <v>-</v>
      </c>
      <c r="AT61" s="82"/>
      <c r="AU61" s="81">
        <v>1</v>
      </c>
      <c r="AV61" s="81">
        <f t="shared" si="17"/>
        <v>1.2935444784120782</v>
      </c>
      <c r="AW61" s="81"/>
      <c r="AX61" s="81">
        <v>1</v>
      </c>
      <c r="AY61" s="81" t="str">
        <f t="shared" si="28"/>
        <v>-</v>
      </c>
      <c r="AZ61" s="82"/>
      <c r="BA61" s="81">
        <v>1</v>
      </c>
      <c r="BB61" s="81" t="str">
        <f t="shared" si="19"/>
        <v>-</v>
      </c>
      <c r="BC61" s="81" t="str">
        <f t="shared" si="20"/>
        <v>-</v>
      </c>
      <c r="BD61" s="82"/>
      <c r="BE61" s="81">
        <v>1</v>
      </c>
      <c r="BF61" s="81">
        <f t="shared" si="21"/>
        <v>1.081615490790786</v>
      </c>
      <c r="BG61" s="81">
        <f t="shared" si="22"/>
        <v>1.0042855067695322</v>
      </c>
      <c r="BH61" s="83"/>
      <c r="BI61" s="81">
        <v>1</v>
      </c>
      <c r="BJ61" s="81" t="str">
        <f t="shared" si="23"/>
        <v>-</v>
      </c>
      <c r="BK61" s="81" t="str">
        <f t="shared" si="24"/>
        <v>-</v>
      </c>
      <c r="BL61" s="82"/>
      <c r="BM61" s="81">
        <v>1</v>
      </c>
      <c r="BN61" s="81">
        <f t="shared" si="25"/>
        <v>1.2826781448409981</v>
      </c>
      <c r="BO61" s="81">
        <f t="shared" si="26"/>
        <v>1.1909732078375099</v>
      </c>
      <c r="BP61" s="83"/>
      <c r="BQ61" s="81">
        <v>1</v>
      </c>
      <c r="BR61" s="81" t="str">
        <f t="shared" si="27"/>
        <v>-</v>
      </c>
    </row>
    <row r="62" spans="1:70" x14ac:dyDescent="0.2">
      <c r="A62" s="14" t="s">
        <v>244</v>
      </c>
      <c r="B62" s="15" t="s">
        <v>61</v>
      </c>
      <c r="C62" s="15"/>
      <c r="D62" s="16">
        <v>18770.361843314378</v>
      </c>
      <c r="E62" s="46">
        <v>0.54889856064921883</v>
      </c>
      <c r="F62" s="17">
        <f>[1]EQOUM!U66/[1]COU!FA66</f>
        <v>0.13810664241185264</v>
      </c>
      <c r="G62" s="17">
        <f>[1]EQOUN!DI66/[1]COU!FA66</f>
        <v>0.17965423472039871</v>
      </c>
      <c r="H62" s="18">
        <v>0.39825684213944107</v>
      </c>
      <c r="I62" s="18">
        <f t="shared" si="7"/>
        <v>-0.36924432592882012</v>
      </c>
      <c r="J62" s="18" t="str">
        <f t="shared" si="8"/>
        <v>IMPORTABLE</v>
      </c>
      <c r="K62" s="18" t="str">
        <f t="shared" si="0"/>
        <v>Transable</v>
      </c>
      <c r="L62" s="19"/>
      <c r="M62" s="18" t="str">
        <f t="shared" si="1"/>
        <v>Transable</v>
      </c>
      <c r="N62" s="19">
        <f t="shared" si="2"/>
        <v>0</v>
      </c>
      <c r="O62" s="18" t="str">
        <f t="shared" si="3"/>
        <v>Transable</v>
      </c>
      <c r="P62" s="18" t="str">
        <f t="shared" si="9"/>
        <v>IMPORTABLE</v>
      </c>
      <c r="Q62" s="47">
        <f t="shared" si="10"/>
        <v>0</v>
      </c>
      <c r="R62" s="47">
        <f t="shared" si="4"/>
        <v>0</v>
      </c>
      <c r="S62" s="47">
        <f t="shared" si="5"/>
        <v>0</v>
      </c>
      <c r="T62" s="47">
        <f t="shared" si="6"/>
        <v>0</v>
      </c>
      <c r="U62" s="47">
        <f>IF(Q62=1,D62/[1]COU!FA66,0)</f>
        <v>0</v>
      </c>
      <c r="V62" s="15"/>
      <c r="W62" s="18">
        <v>0</v>
      </c>
      <c r="X62" s="18">
        <v>6.6482565152924736E-2</v>
      </c>
      <c r="Y62" s="18">
        <f>IF([1]EQOUN!DI66&gt;0,[1]COU!FD66/[1]EQOUN!DI66,0)</f>
        <v>0</v>
      </c>
      <c r="Z62" s="18">
        <f>IF([1]EQOUN!DI66&gt;0,[1]COU!$FG$10/[1]EQOUN!DI66,0)</f>
        <v>0</v>
      </c>
      <c r="AA62" s="18">
        <v>8.2128999340517789E-2</v>
      </c>
      <c r="AB62" s="18"/>
      <c r="AC62" s="48">
        <f>IF([1]COU!EY66&gt;0,[1]EQOUM!N66/[1]COU!EY66,0)</f>
        <v>0.358087722296422</v>
      </c>
      <c r="AD62" s="48">
        <f>IF([1]EQOUN!DJ66&gt;0,[1]EQOUN!DP66/[1]EQOUN!DJ66,0)</f>
        <v>2.1710178567059039E-2</v>
      </c>
      <c r="AE62" s="48">
        <f>IF([1]EQOUN!F66&gt;0,[1]EQOUN!N66/[1]EQOUN!F66,0)</f>
        <v>0.2652240551638903</v>
      </c>
      <c r="AF62" s="18">
        <v>0.31621352632448324</v>
      </c>
      <c r="AG62" s="15"/>
      <c r="AH62" s="81">
        <f t="shared" si="11"/>
        <v>1.077</v>
      </c>
      <c r="AI62" s="81">
        <f t="shared" si="12"/>
        <v>540</v>
      </c>
      <c r="AJ62" s="81">
        <f t="shared" si="13"/>
        <v>581.57999999999993</v>
      </c>
      <c r="AK62" s="82"/>
      <c r="AL62" s="81">
        <v>1</v>
      </c>
      <c r="AM62" s="81">
        <f t="shared" si="14"/>
        <v>0.93321757191900478</v>
      </c>
      <c r="AN62" s="82"/>
      <c r="AO62" s="81">
        <v>1</v>
      </c>
      <c r="AP62" s="81" t="str">
        <f t="shared" si="15"/>
        <v>-</v>
      </c>
      <c r="AQ62" s="81"/>
      <c r="AR62" s="81">
        <v>1</v>
      </c>
      <c r="AS62" s="81">
        <f t="shared" si="16"/>
        <v>0.75096737945276659</v>
      </c>
      <c r="AT62" s="82"/>
      <c r="AU62" s="81">
        <v>1</v>
      </c>
      <c r="AV62" s="81" t="str">
        <f t="shared" si="17"/>
        <v>-</v>
      </c>
      <c r="AW62" s="81"/>
      <c r="AX62" s="81">
        <v>1</v>
      </c>
      <c r="AY62" s="81" t="str">
        <f t="shared" si="28"/>
        <v>-</v>
      </c>
      <c r="AZ62" s="82"/>
      <c r="BA62" s="81">
        <v>1</v>
      </c>
      <c r="BB62" s="81">
        <f t="shared" si="19"/>
        <v>0.91562539689221079</v>
      </c>
      <c r="BC62" s="81">
        <f t="shared" si="20"/>
        <v>0.85016285691013083</v>
      </c>
      <c r="BD62" s="82"/>
      <c r="BE62" s="81">
        <v>1</v>
      </c>
      <c r="BF62" s="81" t="str">
        <f t="shared" si="21"/>
        <v>-</v>
      </c>
      <c r="BG62" s="81" t="str">
        <f t="shared" si="22"/>
        <v>-</v>
      </c>
      <c r="BH62" s="83"/>
      <c r="BI62" s="81">
        <v>1</v>
      </c>
      <c r="BJ62" s="81">
        <f t="shared" si="23"/>
        <v>0.74640516247601951</v>
      </c>
      <c r="BK62" s="81">
        <f t="shared" si="24"/>
        <v>0.69304100508451194</v>
      </c>
      <c r="BL62" s="82"/>
      <c r="BM62" s="81">
        <v>1</v>
      </c>
      <c r="BN62" s="81" t="str">
        <f t="shared" si="25"/>
        <v>-</v>
      </c>
      <c r="BO62" s="81" t="str">
        <f t="shared" si="26"/>
        <v>-</v>
      </c>
      <c r="BP62" s="83"/>
      <c r="BQ62" s="81">
        <v>1</v>
      </c>
      <c r="BR62" s="81" t="str">
        <f t="shared" si="27"/>
        <v>-</v>
      </c>
    </row>
    <row r="63" spans="1:70" x14ac:dyDescent="0.2">
      <c r="A63" s="14" t="s">
        <v>245</v>
      </c>
      <c r="B63" s="15" t="s">
        <v>62</v>
      </c>
      <c r="C63" s="15"/>
      <c r="D63" s="16">
        <v>-5690.4893754897475</v>
      </c>
      <c r="E63" s="46">
        <v>8.8669490075604013E-2</v>
      </c>
      <c r="F63" s="17">
        <f>[1]EQOUM!U67/[1]COU!FA67</f>
        <v>8.5229768905737968E-3</v>
      </c>
      <c r="G63" s="17">
        <f>[1]EQOUN!DI67/[1]COU!FA67</f>
        <v>0.29794780259717102</v>
      </c>
      <c r="H63" s="18">
        <v>0.32693715326384581</v>
      </c>
      <c r="I63" s="18">
        <f t="shared" si="7"/>
        <v>0.20927831252156701</v>
      </c>
      <c r="J63" s="18" t="str">
        <f t="shared" si="8"/>
        <v>EXPORTABLE</v>
      </c>
      <c r="K63" s="18" t="str">
        <f t="shared" si="0"/>
        <v>Transable</v>
      </c>
      <c r="L63" s="19"/>
      <c r="M63" s="18" t="str">
        <f t="shared" si="1"/>
        <v>Transable</v>
      </c>
      <c r="N63" s="19">
        <f t="shared" si="2"/>
        <v>0</v>
      </c>
      <c r="O63" s="18" t="str">
        <f t="shared" si="3"/>
        <v>Transable</v>
      </c>
      <c r="P63" s="18" t="str">
        <f t="shared" si="9"/>
        <v>EXPORTABLE</v>
      </c>
      <c r="Q63" s="47">
        <f t="shared" si="10"/>
        <v>0</v>
      </c>
      <c r="R63" s="47">
        <f t="shared" si="4"/>
        <v>0</v>
      </c>
      <c r="S63" s="47">
        <f t="shared" si="5"/>
        <v>0</v>
      </c>
      <c r="T63" s="47">
        <f t="shared" si="6"/>
        <v>0</v>
      </c>
      <c r="U63" s="47">
        <f>IF(Q63=1,D63/[1]COU!FA67,0)</f>
        <v>0</v>
      </c>
      <c r="V63" s="15"/>
      <c r="W63" s="18">
        <v>0</v>
      </c>
      <c r="X63" s="18">
        <v>0</v>
      </c>
      <c r="Y63" s="18">
        <f>IF([1]EQOUN!DI67&gt;0,[1]COU!FD67/[1]EQOUN!DI67,0)</f>
        <v>0</v>
      </c>
      <c r="Z63" s="18">
        <f>IF([1]EQOUN!DI67&gt;0,[1]COU!$FG$10/[1]EQOUN!DI67,0)</f>
        <v>0</v>
      </c>
      <c r="AA63" s="18">
        <v>0.12637504805196995</v>
      </c>
      <c r="AB63" s="18"/>
      <c r="AC63" s="48">
        <f>IF([1]COU!EY67&gt;0,[1]EQOUM!N67/[1]COU!EY67,0)</f>
        <v>0.24946682498824102</v>
      </c>
      <c r="AD63" s="48">
        <f>IF([1]EQOUN!DJ67&gt;0,[1]EQOUN!DP67/[1]EQOUN!DJ67,0)</f>
        <v>4.8261113943153834E-2</v>
      </c>
      <c r="AE63" s="48">
        <f>IF([1]EQOUN!F67&gt;0,[1]EQOUN!N67/[1]EQOUN!F67,0)</f>
        <v>0.14473481976291105</v>
      </c>
      <c r="AF63" s="18">
        <v>0.15402342350163123</v>
      </c>
      <c r="AG63" s="15"/>
      <c r="AH63" s="81">
        <f t="shared" si="11"/>
        <v>1.077</v>
      </c>
      <c r="AI63" s="81">
        <f t="shared" si="12"/>
        <v>540</v>
      </c>
      <c r="AJ63" s="81">
        <f t="shared" si="13"/>
        <v>581.57999999999993</v>
      </c>
      <c r="AK63" s="82"/>
      <c r="AL63" s="81">
        <v>1</v>
      </c>
      <c r="AM63" s="81" t="str">
        <f t="shared" si="14"/>
        <v>-</v>
      </c>
      <c r="AN63" s="82"/>
      <c r="AO63" s="81">
        <v>1</v>
      </c>
      <c r="AP63" s="81">
        <f t="shared" si="15"/>
        <v>1.077</v>
      </c>
      <c r="AQ63" s="81"/>
      <c r="AR63" s="81">
        <v>1</v>
      </c>
      <c r="AS63" s="81" t="str">
        <f t="shared" si="16"/>
        <v>-</v>
      </c>
      <c r="AT63" s="82"/>
      <c r="AU63" s="81">
        <v>1</v>
      </c>
      <c r="AV63" s="81">
        <f t="shared" si="17"/>
        <v>1.2407837889869981</v>
      </c>
      <c r="AW63" s="81"/>
      <c r="AX63" s="81">
        <v>1</v>
      </c>
      <c r="AY63" s="81" t="str">
        <f t="shared" si="28"/>
        <v>-</v>
      </c>
      <c r="AZ63" s="82"/>
      <c r="BA63" s="81">
        <v>1</v>
      </c>
      <c r="BB63" s="81" t="str">
        <f t="shared" si="19"/>
        <v>-</v>
      </c>
      <c r="BC63" s="81" t="str">
        <f t="shared" si="20"/>
        <v>-</v>
      </c>
      <c r="BD63" s="82"/>
      <c r="BE63" s="81">
        <v>1</v>
      </c>
      <c r="BF63" s="81">
        <f t="shared" si="21"/>
        <v>1.0809045433869147</v>
      </c>
      <c r="BG63" s="81">
        <f t="shared" si="22"/>
        <v>1.0036253884743869</v>
      </c>
      <c r="BH63" s="83"/>
      <c r="BI63" s="81">
        <v>1</v>
      </c>
      <c r="BJ63" s="81" t="str">
        <f t="shared" si="23"/>
        <v>-</v>
      </c>
      <c r="BK63" s="81" t="str">
        <f t="shared" si="24"/>
        <v>-</v>
      </c>
      <c r="BL63" s="82"/>
      <c r="BM63" s="81">
        <v>1</v>
      </c>
      <c r="BN63" s="81">
        <f t="shared" si="25"/>
        <v>1.2329786278688073</v>
      </c>
      <c r="BO63" s="81">
        <f t="shared" si="26"/>
        <v>1.1448269525244263</v>
      </c>
      <c r="BP63" s="83"/>
      <c r="BQ63" s="81">
        <v>1</v>
      </c>
      <c r="BR63" s="81" t="str">
        <f t="shared" si="27"/>
        <v>-</v>
      </c>
    </row>
    <row r="64" spans="1:70" x14ac:dyDescent="0.2">
      <c r="A64" s="14" t="s">
        <v>246</v>
      </c>
      <c r="B64" s="15" t="s">
        <v>63</v>
      </c>
      <c r="C64" s="15"/>
      <c r="D64" s="16">
        <v>-170999.65823722465</v>
      </c>
      <c r="E64" s="46">
        <v>6.4720988646069066E-2</v>
      </c>
      <c r="F64" s="17">
        <f>[1]EQOUM!U68/[1]COU!FA68</f>
        <v>6.4526081830590484E-2</v>
      </c>
      <c r="G64" s="17">
        <f>[1]EQOUN!DI68/[1]COU!FA68</f>
        <v>0.76023356566150069</v>
      </c>
      <c r="H64" s="18">
        <v>0.81284146915792488</v>
      </c>
      <c r="I64" s="18">
        <f t="shared" si="7"/>
        <v>0.69551257701543157</v>
      </c>
      <c r="J64" s="18" t="str">
        <f t="shared" si="8"/>
        <v>EXPORTABLE</v>
      </c>
      <c r="K64" s="18" t="str">
        <f t="shared" si="0"/>
        <v>Transable</v>
      </c>
      <c r="L64" s="19"/>
      <c r="M64" s="18" t="str">
        <f t="shared" si="1"/>
        <v>Transable</v>
      </c>
      <c r="N64" s="19">
        <f t="shared" si="2"/>
        <v>0</v>
      </c>
      <c r="O64" s="18" t="str">
        <f t="shared" si="3"/>
        <v>Transable</v>
      </c>
      <c r="P64" s="18" t="str">
        <f t="shared" si="9"/>
        <v>EXPORTABLE</v>
      </c>
      <c r="Q64" s="47">
        <f t="shared" si="10"/>
        <v>0</v>
      </c>
      <c r="R64" s="47">
        <f t="shared" si="4"/>
        <v>0</v>
      </c>
      <c r="S64" s="47">
        <f t="shared" si="5"/>
        <v>0</v>
      </c>
      <c r="T64" s="47">
        <f t="shared" si="6"/>
        <v>0</v>
      </c>
      <c r="U64" s="47">
        <f>IF(Q64=1,D64/[1]COU!FA68,0)</f>
        <v>0</v>
      </c>
      <c r="V64" s="15"/>
      <c r="W64" s="18">
        <v>0</v>
      </c>
      <c r="X64" s="18">
        <v>0</v>
      </c>
      <c r="Y64" s="18">
        <f>IF([1]EQOUN!DI68&gt;0,[1]COU!FD68/[1]EQOUN!DI68,0)</f>
        <v>0</v>
      </c>
      <c r="Z64" s="18">
        <f>IF([1]EQOUN!DI68&gt;0,[1]COU!$FG$10/[1]EQOUN!DI68,0)</f>
        <v>0</v>
      </c>
      <c r="AA64" s="18">
        <v>0.14273379485254145</v>
      </c>
      <c r="AB64" s="18"/>
      <c r="AC64" s="48">
        <f>IF([1]COU!EY68&gt;0,[1]EQOUM!N68/[1]COU!EY68,0)</f>
        <v>1.9540382404587338E-2</v>
      </c>
      <c r="AD64" s="48">
        <f>IF([1]EQOUN!DJ68&gt;0,[1]EQOUN!DP68/[1]EQOUN!DJ68,0)</f>
        <v>1.7709865174205128E-2</v>
      </c>
      <c r="AE64" s="48">
        <f>IF([1]EQOUN!F68&gt;0,[1]EQOUN!N68/[1]EQOUN!F68,0)</f>
        <v>1.7826372777904317E-2</v>
      </c>
      <c r="AF64" s="18">
        <v>1.7937303613971438E-2</v>
      </c>
      <c r="AG64" s="15"/>
      <c r="AH64" s="81">
        <f t="shared" si="11"/>
        <v>1.077</v>
      </c>
      <c r="AI64" s="81">
        <f t="shared" si="12"/>
        <v>540</v>
      </c>
      <c r="AJ64" s="81">
        <f t="shared" si="13"/>
        <v>581.57999999999993</v>
      </c>
      <c r="AK64" s="82"/>
      <c r="AL64" s="81">
        <v>1</v>
      </c>
      <c r="AM64" s="81" t="str">
        <f t="shared" si="14"/>
        <v>-</v>
      </c>
      <c r="AN64" s="82"/>
      <c r="AO64" s="81">
        <v>1</v>
      </c>
      <c r="AP64" s="81">
        <f t="shared" si="15"/>
        <v>1.077</v>
      </c>
      <c r="AQ64" s="81"/>
      <c r="AR64" s="81">
        <v>1</v>
      </c>
      <c r="AS64" s="81" t="str">
        <f>+IF(OR(P64="IMPORTABLE",P64="AMBOS"),(1/((1+AC64)*(1+AA64+Z64)*(1+W64+X64)))*(AJ64/AI64)*(1+(AC64-AE64)),"-")</f>
        <v>-</v>
      </c>
      <c r="AT64" s="82"/>
      <c r="AU64" s="81">
        <v>1</v>
      </c>
      <c r="AV64" s="81">
        <f t="shared" si="17"/>
        <v>1.0965451453711361</v>
      </c>
      <c r="AW64" s="81"/>
      <c r="AX64" s="81">
        <v>1</v>
      </c>
      <c r="AY64" s="81" t="str">
        <f t="shared" si="28"/>
        <v>-</v>
      </c>
      <c r="AZ64" s="82"/>
      <c r="BA64" s="81">
        <v>1</v>
      </c>
      <c r="BB64" s="81" t="str">
        <f t="shared" si="19"/>
        <v>-</v>
      </c>
      <c r="BC64" s="81" t="str">
        <f t="shared" si="20"/>
        <v>-</v>
      </c>
      <c r="BD64" s="82"/>
      <c r="BE64" s="81">
        <v>1</v>
      </c>
      <c r="BF64" s="81">
        <f t="shared" si="21"/>
        <v>1.0783882452547033</v>
      </c>
      <c r="BG64" s="81">
        <f t="shared" si="22"/>
        <v>1.0012889928084525</v>
      </c>
      <c r="BH64" s="83"/>
      <c r="BI64" s="81">
        <v>1</v>
      </c>
      <c r="BJ64" s="81" t="str">
        <f t="shared" si="23"/>
        <v>-</v>
      </c>
      <c r="BK64" s="81" t="str">
        <f t="shared" si="24"/>
        <v>-</v>
      </c>
      <c r="BL64" s="82"/>
      <c r="BM64" s="81">
        <v>1</v>
      </c>
      <c r="BN64" s="81">
        <f t="shared" si="25"/>
        <v>1.0965360125445234</v>
      </c>
      <c r="BO64" s="81">
        <f t="shared" si="26"/>
        <v>1.0181392874136705</v>
      </c>
      <c r="BP64" s="83"/>
      <c r="BQ64" s="81">
        <v>1</v>
      </c>
      <c r="BR64" s="81" t="str">
        <f t="shared" si="27"/>
        <v>-</v>
      </c>
    </row>
    <row r="65" spans="1:70" x14ac:dyDescent="0.2">
      <c r="A65" s="14" t="s">
        <v>247</v>
      </c>
      <c r="B65" s="15" t="s">
        <v>64</v>
      </c>
      <c r="C65" s="15"/>
      <c r="D65" s="16">
        <v>1192.8579178999425</v>
      </c>
      <c r="E65" s="46">
        <v>4.5514556820814005E-2</v>
      </c>
      <c r="F65" s="17">
        <f>[1]EQOUM!U69/[1]COU!FA69</f>
        <v>1.0251265284000111E-2</v>
      </c>
      <c r="G65" s="17">
        <f>[1]EQOUN!DI69/[1]COU!FA69</f>
        <v>3.3072009128827143E-2</v>
      </c>
      <c r="H65" s="18">
        <v>3.4649045058949654E-2</v>
      </c>
      <c r="I65" s="18">
        <f t="shared" si="7"/>
        <v>-1.2442547691986862E-2</v>
      </c>
      <c r="J65" s="18" t="str">
        <f t="shared" si="8"/>
        <v>AMBOS</v>
      </c>
      <c r="K65" s="18" t="str">
        <f t="shared" si="0"/>
        <v>No transable</v>
      </c>
      <c r="L65" s="19">
        <v>1</v>
      </c>
      <c r="M65" s="18" t="str">
        <f t="shared" si="1"/>
        <v>Transable</v>
      </c>
      <c r="N65" s="19">
        <f t="shared" si="2"/>
        <v>1</v>
      </c>
      <c r="O65" s="18" t="str">
        <f t="shared" si="3"/>
        <v>No Transable</v>
      </c>
      <c r="P65" s="18" t="str">
        <f t="shared" si="9"/>
        <v>No Transable</v>
      </c>
      <c r="Q65" s="47">
        <f t="shared" si="10"/>
        <v>1</v>
      </c>
      <c r="R65" s="47">
        <f t="shared" si="4"/>
        <v>4.5514556820814005E-2</v>
      </c>
      <c r="S65" s="47">
        <f t="shared" si="5"/>
        <v>1.0251265284000111E-2</v>
      </c>
      <c r="T65" s="47">
        <f t="shared" si="6"/>
        <v>3.4649045058949654E-2</v>
      </c>
      <c r="U65" s="47">
        <f>IF(Q65=1,D65/[1]COU!FA69,0)</f>
        <v>1.2442547691986858E-2</v>
      </c>
      <c r="V65" s="15"/>
      <c r="W65" s="18">
        <v>0</v>
      </c>
      <c r="X65" s="18">
        <v>8.6534803768853377E-2</v>
      </c>
      <c r="Y65" s="18">
        <f>IF([1]EQOUN!DI69&gt;0,[1]COU!FD69/[1]EQOUN!DI69,0)</f>
        <v>0.83320953835665212</v>
      </c>
      <c r="Z65" s="18">
        <f>IF([1]EQOUN!DI69&gt;0,[1]COU!$FG$10/[1]EQOUN!DI69,0)</f>
        <v>0</v>
      </c>
      <c r="AA65" s="18">
        <v>8.0666175545708305E-2</v>
      </c>
      <c r="AB65" s="18"/>
      <c r="AC65" s="48">
        <f>IF([1]COU!EY69&gt;0,[1]EQOUM!N69/[1]COU!EY69,0)</f>
        <v>6.4993076460320695E-2</v>
      </c>
      <c r="AD65" s="48">
        <f>IF([1]EQOUN!DJ69&gt;0,[1]EQOUN!DP69/[1]EQOUN!DJ69,0)</f>
        <v>5.8135484104334632E-2</v>
      </c>
      <c r="AE65" s="48">
        <f>IF([1]EQOUN!F69&gt;0,[1]EQOUN!N69/[1]EQOUN!F69,0)</f>
        <v>0.18102225689898879</v>
      </c>
      <c r="AF65" s="18">
        <v>0.17574117523860286</v>
      </c>
      <c r="AG65" s="15"/>
      <c r="AH65" s="81">
        <f t="shared" si="11"/>
        <v>1.077</v>
      </c>
      <c r="AI65" s="81">
        <f t="shared" si="12"/>
        <v>540</v>
      </c>
      <c r="AJ65" s="81">
        <f t="shared" si="13"/>
        <v>581.57999999999993</v>
      </c>
      <c r="AK65" s="82"/>
      <c r="AL65" s="81">
        <v>1</v>
      </c>
      <c r="AM65" s="81" t="str">
        <f t="shared" si="14"/>
        <v>-</v>
      </c>
      <c r="AN65" s="82"/>
      <c r="AO65" s="81">
        <v>1</v>
      </c>
      <c r="AP65" s="81" t="str">
        <f t="shared" si="15"/>
        <v>-</v>
      </c>
      <c r="AQ65" s="81"/>
      <c r="AR65" s="81">
        <v>1</v>
      </c>
      <c r="AS65" s="81" t="str">
        <f t="shared" si="16"/>
        <v>-</v>
      </c>
      <c r="AT65" s="82"/>
      <c r="AU65" s="81">
        <v>1</v>
      </c>
      <c r="AV65" s="81" t="str">
        <f t="shared" si="17"/>
        <v>-</v>
      </c>
      <c r="AW65" s="81"/>
      <c r="AX65" s="81">
        <v>1</v>
      </c>
      <c r="AY65" s="81">
        <f t="shared" si="28"/>
        <v>0.77928851488959927</v>
      </c>
      <c r="AZ65" s="82"/>
      <c r="BA65" s="81">
        <v>1</v>
      </c>
      <c r="BB65" s="81" t="str">
        <f t="shared" si="19"/>
        <v>-</v>
      </c>
      <c r="BC65" s="81" t="str">
        <f t="shared" si="20"/>
        <v>-</v>
      </c>
      <c r="BD65" s="82"/>
      <c r="BE65" s="81">
        <v>1</v>
      </c>
      <c r="BF65" s="81" t="str">
        <f t="shared" si="21"/>
        <v>-</v>
      </c>
      <c r="BG65" s="81" t="str">
        <f t="shared" si="22"/>
        <v>-</v>
      </c>
      <c r="BH65" s="83"/>
      <c r="BI65" s="81">
        <v>1</v>
      </c>
      <c r="BJ65" s="81" t="str">
        <f t="shared" si="23"/>
        <v>-</v>
      </c>
      <c r="BK65" s="81" t="str">
        <f t="shared" si="24"/>
        <v>-</v>
      </c>
      <c r="BL65" s="82"/>
      <c r="BM65" s="81">
        <v>1</v>
      </c>
      <c r="BN65" s="81" t="str">
        <f t="shared" si="25"/>
        <v>-</v>
      </c>
      <c r="BO65" s="81" t="str">
        <f t="shared" si="26"/>
        <v>-</v>
      </c>
      <c r="BP65" s="83"/>
      <c r="BQ65" s="81">
        <v>1</v>
      </c>
      <c r="BR65" s="81">
        <f t="shared" si="27"/>
        <v>0.77928851488959927</v>
      </c>
    </row>
    <row r="66" spans="1:70" x14ac:dyDescent="0.2">
      <c r="A66" s="14" t="s">
        <v>248</v>
      </c>
      <c r="B66" s="15" t="s">
        <v>65</v>
      </c>
      <c r="C66" s="15"/>
      <c r="D66" s="16">
        <v>-108715.68174418152</v>
      </c>
      <c r="E66" s="46">
        <v>0.24293167991345005</v>
      </c>
      <c r="F66" s="17">
        <f>[1]EQOUM!U70/[1]COU!FA70</f>
        <v>0.12352403988713453</v>
      </c>
      <c r="G66" s="17">
        <f>[1]EQOUN!DI70/[1]COU!FA70</f>
        <v>0.50591798390628695</v>
      </c>
      <c r="H66" s="18">
        <v>0.66825935055431873</v>
      </c>
      <c r="I66" s="18">
        <f t="shared" si="7"/>
        <v>0.2629863039928369</v>
      </c>
      <c r="J66" s="18" t="str">
        <f t="shared" si="8"/>
        <v>EXPORTABLE</v>
      </c>
      <c r="K66" s="18" t="str">
        <f t="shared" si="0"/>
        <v>Transable</v>
      </c>
      <c r="L66" s="19"/>
      <c r="M66" s="18" t="str">
        <f t="shared" si="1"/>
        <v>Transable</v>
      </c>
      <c r="N66" s="19">
        <f t="shared" si="2"/>
        <v>0</v>
      </c>
      <c r="O66" s="18" t="str">
        <f t="shared" si="3"/>
        <v>Transable</v>
      </c>
      <c r="P66" s="18" t="str">
        <f t="shared" si="9"/>
        <v>EXPORTABLE</v>
      </c>
      <c r="Q66" s="47">
        <f t="shared" si="10"/>
        <v>0</v>
      </c>
      <c r="R66" s="47">
        <f t="shared" si="4"/>
        <v>0</v>
      </c>
      <c r="S66" s="47">
        <f t="shared" si="5"/>
        <v>0</v>
      </c>
      <c r="T66" s="47">
        <f t="shared" si="6"/>
        <v>0</v>
      </c>
      <c r="U66" s="47">
        <f>IF(Q66=1,D66/[1]COU!FA70,0)</f>
        <v>0</v>
      </c>
      <c r="V66" s="15"/>
      <c r="W66" s="18">
        <v>0</v>
      </c>
      <c r="X66" s="18">
        <v>4.5820892220628684E-2</v>
      </c>
      <c r="Y66" s="18">
        <f>IF([1]EQOUN!DI70&gt;0,[1]COU!FD70/[1]EQOUN!DI70,0)</f>
        <v>0</v>
      </c>
      <c r="Z66" s="18">
        <f>IF([1]EQOUN!DI70&gt;0,[1]COU!$FG$10/[1]EQOUN!DI70,0)</f>
        <v>0</v>
      </c>
      <c r="AA66" s="18">
        <v>3.2752584536786908E-2</v>
      </c>
      <c r="AB66" s="18"/>
      <c r="AC66" s="48">
        <f>IF([1]COU!EY70&gt;0,[1]EQOUM!N70/[1]COU!EY70,0)</f>
        <v>0.33886808742416974</v>
      </c>
      <c r="AD66" s="48">
        <f>IF([1]EQOUN!DJ70&gt;0,[1]EQOUN!DP70/[1]EQOUN!DJ70,0)</f>
        <v>3.1817084913127694E-2</v>
      </c>
      <c r="AE66" s="48">
        <f>IF([1]EQOUN!F70&gt;0,[1]EQOUN!N70/[1]EQOUN!F70,0)</f>
        <v>0.15006806935397124</v>
      </c>
      <c r="AF66" s="18">
        <v>0.19593555666344717</v>
      </c>
      <c r="AG66" s="15"/>
      <c r="AH66" s="81">
        <f t="shared" si="11"/>
        <v>1.077</v>
      </c>
      <c r="AI66" s="81">
        <f t="shared" si="12"/>
        <v>540</v>
      </c>
      <c r="AJ66" s="81">
        <f t="shared" si="13"/>
        <v>581.57999999999993</v>
      </c>
      <c r="AK66" s="82"/>
      <c r="AL66" s="81">
        <v>1</v>
      </c>
      <c r="AM66" s="81" t="str">
        <f t="shared" si="14"/>
        <v>-</v>
      </c>
      <c r="AN66" s="82"/>
      <c r="AO66" s="81">
        <v>1</v>
      </c>
      <c r="AP66" s="81">
        <f t="shared" si="15"/>
        <v>1.077</v>
      </c>
      <c r="AQ66" s="81"/>
      <c r="AR66" s="81">
        <v>1</v>
      </c>
      <c r="AS66" s="81" t="str">
        <f t="shared" si="16"/>
        <v>-</v>
      </c>
      <c r="AT66" s="82"/>
      <c r="AU66" s="81">
        <v>1</v>
      </c>
      <c r="AV66" s="81">
        <f t="shared" si="17"/>
        <v>1.2439346857661964</v>
      </c>
      <c r="AW66" s="81"/>
      <c r="AX66" s="81">
        <v>1</v>
      </c>
      <c r="AY66" s="81" t="str">
        <f t="shared" si="28"/>
        <v>-</v>
      </c>
      <c r="AZ66" s="82"/>
      <c r="BA66" s="81">
        <v>1</v>
      </c>
      <c r="BB66" s="81" t="str">
        <f t="shared" si="19"/>
        <v>-</v>
      </c>
      <c r="BC66" s="81" t="str">
        <f t="shared" si="20"/>
        <v>-</v>
      </c>
      <c r="BD66" s="82"/>
      <c r="BE66" s="81">
        <v>1</v>
      </c>
      <c r="BF66" s="81">
        <f t="shared" si="21"/>
        <v>1.079530426327644</v>
      </c>
      <c r="BG66" s="81">
        <f t="shared" si="22"/>
        <v>1.0023495137675431</v>
      </c>
      <c r="BH66" s="83"/>
      <c r="BI66" s="81">
        <v>1</v>
      </c>
      <c r="BJ66" s="81" t="str">
        <f t="shared" si="23"/>
        <v>-</v>
      </c>
      <c r="BK66" s="81" t="str">
        <f t="shared" si="24"/>
        <v>-</v>
      </c>
      <c r="BL66" s="82"/>
      <c r="BM66" s="81">
        <v>1</v>
      </c>
      <c r="BN66" s="81">
        <f t="shared" si="25"/>
        <v>1.2345301345599524</v>
      </c>
      <c r="BO66" s="81">
        <f t="shared" si="26"/>
        <v>1.1462675344103552</v>
      </c>
      <c r="BP66" s="83"/>
      <c r="BQ66" s="81">
        <v>1</v>
      </c>
      <c r="BR66" s="81" t="str">
        <f t="shared" si="27"/>
        <v>-</v>
      </c>
    </row>
    <row r="67" spans="1:70" x14ac:dyDescent="0.2">
      <c r="A67" s="14" t="s">
        <v>249</v>
      </c>
      <c r="B67" s="15" t="s">
        <v>66</v>
      </c>
      <c r="C67" s="15"/>
      <c r="D67" s="16">
        <v>4065.9146687212015</v>
      </c>
      <c r="E67" s="46">
        <v>0.10245754953769197</v>
      </c>
      <c r="F67" s="17">
        <f>[1]EQOUM!U71/[1]COU!FA71</f>
        <v>6.3380693776906236E-2</v>
      </c>
      <c r="G67" s="17">
        <f>[1]EQOUN!DI71/[1]COU!FA71</f>
        <v>8.2479995527462185E-2</v>
      </c>
      <c r="H67" s="18">
        <v>9.1895369945987751E-2</v>
      </c>
      <c r="I67" s="18">
        <f t="shared" si="7"/>
        <v>-1.9977554010229784E-2</v>
      </c>
      <c r="J67" s="18" t="str">
        <f t="shared" si="8"/>
        <v>AMBOS</v>
      </c>
      <c r="K67" s="18" t="str">
        <f t="shared" si="0"/>
        <v>No transable</v>
      </c>
      <c r="L67" s="19">
        <v>1</v>
      </c>
      <c r="M67" s="18" t="str">
        <f t="shared" si="1"/>
        <v>Transable</v>
      </c>
      <c r="N67" s="19">
        <f t="shared" si="2"/>
        <v>0</v>
      </c>
      <c r="O67" s="18" t="str">
        <f t="shared" si="3"/>
        <v>Transable</v>
      </c>
      <c r="P67" s="18" t="str">
        <f t="shared" si="9"/>
        <v>AMBOS</v>
      </c>
      <c r="Q67" s="47">
        <f t="shared" si="10"/>
        <v>0</v>
      </c>
      <c r="R67" s="47">
        <f t="shared" si="4"/>
        <v>0</v>
      </c>
      <c r="S67" s="47">
        <f t="shared" si="5"/>
        <v>0</v>
      </c>
      <c r="T67" s="47">
        <f t="shared" si="6"/>
        <v>0</v>
      </c>
      <c r="U67" s="47">
        <f>IF(Q67=1,D67/[1]COU!FA71,0)</f>
        <v>0</v>
      </c>
      <c r="V67" s="15"/>
      <c r="W67" s="18">
        <v>0</v>
      </c>
      <c r="X67" s="18">
        <v>2.4767143496633372E-2</v>
      </c>
      <c r="Y67" s="18">
        <f>IF([1]EQOUN!DI71&gt;0,[1]COU!FD71/[1]EQOUN!DI71,0)</f>
        <v>0</v>
      </c>
      <c r="Z67" s="18">
        <f>IF([1]EQOUN!DI71&gt;0,[1]COU!$FG$10/[1]EQOUN!DI71,0)</f>
        <v>0</v>
      </c>
      <c r="AA67" s="18">
        <v>2.75421870062467E-2</v>
      </c>
      <c r="AB67" s="18"/>
      <c r="AC67" s="48">
        <f>IF([1]COU!EY71&gt;0,[1]EQOUM!N71/[1]COU!EY71,0)</f>
        <v>0.19833581754056334</v>
      </c>
      <c r="AD67" s="48">
        <f>IF([1]EQOUN!DJ71&gt;0,[1]EQOUN!DP71/[1]EQOUN!DJ71,0)</f>
        <v>4.627986382768607E-2</v>
      </c>
      <c r="AE67" s="48">
        <f>IF([1]EQOUN!F71&gt;0,[1]EQOUN!N71/[1]EQOUN!F71,0)</f>
        <v>0.13427368867062417</v>
      </c>
      <c r="AF67" s="18">
        <v>0.14083725663486443</v>
      </c>
      <c r="AG67" s="15"/>
      <c r="AH67" s="81">
        <f t="shared" si="11"/>
        <v>1.077</v>
      </c>
      <c r="AI67" s="81">
        <f t="shared" si="12"/>
        <v>540</v>
      </c>
      <c r="AJ67" s="81">
        <f t="shared" si="13"/>
        <v>581.57999999999993</v>
      </c>
      <c r="AK67" s="82"/>
      <c r="AL67" s="81">
        <v>1</v>
      </c>
      <c r="AM67" s="81">
        <f t="shared" si="14"/>
        <v>1.0228003064053968</v>
      </c>
      <c r="AN67" s="82"/>
      <c r="AO67" s="81">
        <v>1</v>
      </c>
      <c r="AP67" s="81">
        <f t="shared" si="15"/>
        <v>1.077</v>
      </c>
      <c r="AQ67" s="81"/>
      <c r="AR67" s="81">
        <v>1</v>
      </c>
      <c r="AS67" s="81">
        <f t="shared" si="16"/>
        <v>0.908195395240878</v>
      </c>
      <c r="AT67" s="82"/>
      <c r="AU67" s="81">
        <v>1</v>
      </c>
      <c r="AV67" s="81">
        <f t="shared" si="17"/>
        <v>1.2286301871098737</v>
      </c>
      <c r="AW67" s="81"/>
      <c r="AX67" s="81">
        <v>1</v>
      </c>
      <c r="AY67" s="81" t="str">
        <f t="shared" si="28"/>
        <v>-</v>
      </c>
      <c r="AZ67" s="82"/>
      <c r="BA67" s="81">
        <v>1</v>
      </c>
      <c r="BB67" s="81">
        <f t="shared" si="19"/>
        <v>1.0106974332488949</v>
      </c>
      <c r="BC67" s="81">
        <f t="shared" si="20"/>
        <v>0.93843772817910409</v>
      </c>
      <c r="BD67" s="82"/>
      <c r="BE67" s="81">
        <v>1</v>
      </c>
      <c r="BF67" s="81">
        <f t="shared" si="21"/>
        <v>1.0807364729752209</v>
      </c>
      <c r="BG67" s="81">
        <f t="shared" si="22"/>
        <v>1.0034693342388308</v>
      </c>
      <c r="BH67" s="83"/>
      <c r="BI67" s="81">
        <v>1</v>
      </c>
      <c r="BJ67" s="81">
        <f t="shared" si="23"/>
        <v>0.9042861879707903</v>
      </c>
      <c r="BK67" s="81">
        <f t="shared" si="24"/>
        <v>0.83963434351976807</v>
      </c>
      <c r="BL67" s="82"/>
      <c r="BM67" s="81">
        <v>1</v>
      </c>
      <c r="BN67" s="81">
        <f t="shared" si="25"/>
        <v>1.2215258760484555</v>
      </c>
      <c r="BO67" s="81">
        <f t="shared" si="26"/>
        <v>1.1341930139725678</v>
      </c>
      <c r="BP67" s="83"/>
      <c r="BQ67" s="81">
        <v>1</v>
      </c>
      <c r="BR67" s="81" t="str">
        <f t="shared" si="27"/>
        <v>-</v>
      </c>
    </row>
    <row r="68" spans="1:70" x14ac:dyDescent="0.2">
      <c r="A68" s="14" t="s">
        <v>250</v>
      </c>
      <c r="B68" s="15" t="s">
        <v>67</v>
      </c>
      <c r="C68" s="15"/>
      <c r="D68" s="16">
        <v>8778.0950760926607</v>
      </c>
      <c r="E68" s="46">
        <v>0.31005925178265087</v>
      </c>
      <c r="F68" s="17">
        <f>[1]EQOUM!U72/[1]COU!FA72</f>
        <v>9.6741447846190862E-2</v>
      </c>
      <c r="G68" s="17">
        <f>[1]EQOUN!DI72/[1]COU!FA72</f>
        <v>0.19502345340568564</v>
      </c>
      <c r="H68" s="18">
        <v>0.28266695931437902</v>
      </c>
      <c r="I68" s="18">
        <f t="shared" si="7"/>
        <v>-0.11503579837696523</v>
      </c>
      <c r="J68" s="18" t="str">
        <f t="shared" si="8"/>
        <v>IMPORTABLE</v>
      </c>
      <c r="K68" s="18" t="str">
        <f t="shared" si="0"/>
        <v>No transable</v>
      </c>
      <c r="L68" s="19">
        <v>1</v>
      </c>
      <c r="M68" s="18" t="str">
        <f t="shared" si="1"/>
        <v>Transable</v>
      </c>
      <c r="N68" s="19">
        <f t="shared" si="2"/>
        <v>0</v>
      </c>
      <c r="O68" s="18" t="str">
        <f t="shared" si="3"/>
        <v>Transable</v>
      </c>
      <c r="P68" s="18" t="str">
        <f t="shared" si="9"/>
        <v>IMPORTABLE</v>
      </c>
      <c r="Q68" s="47">
        <f t="shared" si="10"/>
        <v>0</v>
      </c>
      <c r="R68" s="47">
        <f t="shared" si="4"/>
        <v>0</v>
      </c>
      <c r="S68" s="47">
        <f t="shared" si="5"/>
        <v>0</v>
      </c>
      <c r="T68" s="47">
        <f t="shared" si="6"/>
        <v>0</v>
      </c>
      <c r="U68" s="47">
        <f>IF(Q68=1,D68/[1]COU!FA72,0)</f>
        <v>0</v>
      </c>
      <c r="V68" s="15"/>
      <c r="W68" s="18">
        <v>0.36385823370698356</v>
      </c>
      <c r="X68" s="18">
        <v>0.11734479114520946</v>
      </c>
      <c r="Y68" s="18">
        <f>IF([1]EQOUN!DI72&gt;0,[1]COU!FD72/[1]EQOUN!DI72,0)</f>
        <v>0</v>
      </c>
      <c r="Z68" s="18">
        <f>IF([1]EQOUN!DI72&gt;0,[1]COU!$FG$10/[1]EQOUN!DI72,0)</f>
        <v>0</v>
      </c>
      <c r="AA68" s="18">
        <v>0.56812977746698001</v>
      </c>
      <c r="AB68" s="18"/>
      <c r="AC68" s="48">
        <f>IF([1]COU!EY72&gt;0,[1]EQOUM!N72/[1]COU!EY72,0)</f>
        <v>0.3354763582880233</v>
      </c>
      <c r="AD68" s="48">
        <f>IF([1]EQOUN!DJ72&gt;0,[1]EQOUN!DP72/[1]EQOUN!DJ72,0)</f>
        <v>2.8729249399507679E-2</v>
      </c>
      <c r="AE68" s="48">
        <f>IF([1]EQOUN!F72&gt;0,[1]EQOUN!N72/[1]EQOUN!F72,0)</f>
        <v>0.16534835700676051</v>
      </c>
      <c r="AF68" s="18">
        <v>0.21809544579440801</v>
      </c>
      <c r="AG68" s="15"/>
      <c r="AH68" s="81">
        <f t="shared" si="11"/>
        <v>1.077</v>
      </c>
      <c r="AI68" s="81">
        <f t="shared" si="12"/>
        <v>540</v>
      </c>
      <c r="AJ68" s="81">
        <f t="shared" si="13"/>
        <v>581.57999999999993</v>
      </c>
      <c r="AK68" s="82"/>
      <c r="AL68" s="81">
        <v>1</v>
      </c>
      <c r="AM68" s="81">
        <f t="shared" si="14"/>
        <v>0.46368079802207418</v>
      </c>
      <c r="AN68" s="82"/>
      <c r="AO68" s="81">
        <v>1</v>
      </c>
      <c r="AP68" s="81" t="str">
        <f t="shared" si="15"/>
        <v>-</v>
      </c>
      <c r="AQ68" s="81"/>
      <c r="AR68" s="81">
        <v>1</v>
      </c>
      <c r="AS68" s="81">
        <f t="shared" si="16"/>
        <v>0.40627142671218652</v>
      </c>
      <c r="AT68" s="82"/>
      <c r="AU68" s="81">
        <v>1</v>
      </c>
      <c r="AV68" s="81" t="str">
        <f t="shared" si="17"/>
        <v>-</v>
      </c>
      <c r="AW68" s="81"/>
      <c r="AX68" s="81">
        <v>1</v>
      </c>
      <c r="AY68" s="81" t="str">
        <f t="shared" si="28"/>
        <v>-</v>
      </c>
      <c r="AZ68" s="82"/>
      <c r="BA68" s="81">
        <v>1</v>
      </c>
      <c r="BB68" s="81">
        <f t="shared" si="19"/>
        <v>0.45535319816844128</v>
      </c>
      <c r="BC68" s="81">
        <f t="shared" si="20"/>
        <v>0.42279776988713208</v>
      </c>
      <c r="BD68" s="82"/>
      <c r="BE68" s="81">
        <v>1</v>
      </c>
      <c r="BF68" s="81" t="str">
        <f t="shared" si="21"/>
        <v>-</v>
      </c>
      <c r="BG68" s="81" t="str">
        <f t="shared" si="22"/>
        <v>-</v>
      </c>
      <c r="BH68" s="83"/>
      <c r="BI68" s="81">
        <v>1</v>
      </c>
      <c r="BJ68" s="81">
        <f t="shared" si="23"/>
        <v>0.40204830373029121</v>
      </c>
      <c r="BK68" s="81">
        <f t="shared" si="24"/>
        <v>0.37330390318504292</v>
      </c>
      <c r="BL68" s="82"/>
      <c r="BM68" s="81">
        <v>1</v>
      </c>
      <c r="BN68" s="81" t="str">
        <f t="shared" si="25"/>
        <v>-</v>
      </c>
      <c r="BO68" s="81" t="str">
        <f t="shared" si="26"/>
        <v>-</v>
      </c>
      <c r="BP68" s="83"/>
      <c r="BQ68" s="81">
        <v>1</v>
      </c>
      <c r="BR68" s="81" t="str">
        <f t="shared" si="27"/>
        <v>-</v>
      </c>
    </row>
    <row r="69" spans="1:70" x14ac:dyDescent="0.2">
      <c r="A69" s="14" t="s">
        <v>251</v>
      </c>
      <c r="B69" s="15" t="s">
        <v>68</v>
      </c>
      <c r="C69" s="15"/>
      <c r="D69" s="16">
        <v>3365.400104656379</v>
      </c>
      <c r="E69" s="46">
        <v>5.206477797952145E-2</v>
      </c>
      <c r="F69" s="17">
        <f>[1]EQOUM!U73/[1]COU!FA73</f>
        <v>1.4790879631196864E-2</v>
      </c>
      <c r="G69" s="17">
        <f>[1]EQOUN!DI73/[1]COU!FA73</f>
        <v>4.3444285561738245E-2</v>
      </c>
      <c r="H69" s="18">
        <v>4.5830437093727597E-2</v>
      </c>
      <c r="I69" s="18">
        <f t="shared" si="7"/>
        <v>-8.6204924177832043E-3</v>
      </c>
      <c r="J69" s="18" t="str">
        <f t="shared" si="8"/>
        <v>AMBOS</v>
      </c>
      <c r="K69" s="18" t="str">
        <f t="shared" si="0"/>
        <v>No transable</v>
      </c>
      <c r="L69" s="19">
        <v>1</v>
      </c>
      <c r="M69" s="18" t="str">
        <f t="shared" si="1"/>
        <v>Transable</v>
      </c>
      <c r="N69" s="19">
        <f t="shared" si="2"/>
        <v>0</v>
      </c>
      <c r="O69" s="18" t="str">
        <f t="shared" si="3"/>
        <v>Transable</v>
      </c>
      <c r="P69" s="18" t="str">
        <f t="shared" si="9"/>
        <v>AMBOS</v>
      </c>
      <c r="Q69" s="47">
        <f t="shared" si="10"/>
        <v>0</v>
      </c>
      <c r="R69" s="47">
        <f t="shared" si="4"/>
        <v>0</v>
      </c>
      <c r="S69" s="47">
        <f t="shared" si="5"/>
        <v>0</v>
      </c>
      <c r="T69" s="47">
        <f t="shared" si="6"/>
        <v>0</v>
      </c>
      <c r="U69" s="47">
        <f>IF(Q69=1,D69/[1]COU!FA73,0)</f>
        <v>0</v>
      </c>
      <c r="V69" s="15"/>
      <c r="W69" s="18">
        <v>9.4696703648054811E-2</v>
      </c>
      <c r="X69" s="18">
        <v>9.4552754271214554E-2</v>
      </c>
      <c r="Y69" s="18">
        <f>IF([1]EQOUN!DI73&gt;0,[1]COU!FD73/[1]EQOUN!DI73,0)</f>
        <v>0</v>
      </c>
      <c r="Z69" s="18">
        <f>IF([1]EQOUN!DI73&gt;0,[1]COU!$FG$10/[1]EQOUN!DI73,0)</f>
        <v>0</v>
      </c>
      <c r="AA69" s="18">
        <v>0.24854835226414629</v>
      </c>
      <c r="AB69" s="18"/>
      <c r="AC69" s="48">
        <f>IF([1]COU!EY73&gt;0,[1]EQOUM!N73/[1]COU!EY73,0)</f>
        <v>0.20616201395658548</v>
      </c>
      <c r="AD69" s="48">
        <f>IF([1]EQOUN!DJ73&gt;0,[1]EQOUN!DP73/[1]EQOUN!DJ73,0)</f>
        <v>5.7146718748622378E-2</v>
      </c>
      <c r="AE69" s="48">
        <f>IF([1]EQOUN!F73&gt;0,[1]EQOUN!N73/[1]EQOUN!F73,0)</f>
        <v>0.233972003059435</v>
      </c>
      <c r="AF69" s="18">
        <v>0.23252414706853994</v>
      </c>
      <c r="AG69" s="15"/>
      <c r="AH69" s="81">
        <f t="shared" si="11"/>
        <v>1.077</v>
      </c>
      <c r="AI69" s="81">
        <f t="shared" si="12"/>
        <v>540</v>
      </c>
      <c r="AJ69" s="81">
        <f t="shared" si="13"/>
        <v>581.57999999999993</v>
      </c>
      <c r="AK69" s="82"/>
      <c r="AL69" s="81">
        <v>1</v>
      </c>
      <c r="AM69" s="81">
        <f t="shared" si="14"/>
        <v>0.72533289745367546</v>
      </c>
      <c r="AN69" s="82"/>
      <c r="AO69" s="81">
        <v>1</v>
      </c>
      <c r="AP69" s="81">
        <f t="shared" si="15"/>
        <v>1.077</v>
      </c>
      <c r="AQ69" s="81"/>
      <c r="AR69" s="81">
        <v>1</v>
      </c>
      <c r="AS69" s="81">
        <f t="shared" si="16"/>
        <v>0.58463240370702974</v>
      </c>
      <c r="AT69" s="82"/>
      <c r="AU69" s="81">
        <v>1</v>
      </c>
      <c r="AV69" s="81">
        <f t="shared" si="17"/>
        <v>1.3442609326453923</v>
      </c>
      <c r="AW69" s="81"/>
      <c r="AX69" s="81">
        <v>1</v>
      </c>
      <c r="AY69" s="81" t="str">
        <f t="shared" si="28"/>
        <v>-</v>
      </c>
      <c r="AZ69" s="82"/>
      <c r="BA69" s="81">
        <v>1</v>
      </c>
      <c r="BB69" s="81">
        <f t="shared" si="19"/>
        <v>0.71646919031482204</v>
      </c>
      <c r="BC69" s="81">
        <f t="shared" si="20"/>
        <v>0.6652453020564737</v>
      </c>
      <c r="BD69" s="82"/>
      <c r="BE69" s="81">
        <v>1</v>
      </c>
      <c r="BF69" s="81">
        <f t="shared" si="21"/>
        <v>1.0816670011455056</v>
      </c>
      <c r="BG69" s="81">
        <f t="shared" si="22"/>
        <v>1.0043333343969412</v>
      </c>
      <c r="BH69" s="83"/>
      <c r="BI69" s="81">
        <v>1</v>
      </c>
      <c r="BJ69" s="81">
        <f t="shared" si="23"/>
        <v>0.58582806334486315</v>
      </c>
      <c r="BK69" s="81">
        <f t="shared" si="24"/>
        <v>0.54394434850962226</v>
      </c>
      <c r="BL69" s="82"/>
      <c r="BM69" s="81">
        <v>1</v>
      </c>
      <c r="BN69" s="81">
        <f t="shared" si="25"/>
        <v>1.3298201419490268</v>
      </c>
      <c r="BO69" s="81">
        <f t="shared" si="26"/>
        <v>1.2347447928960322</v>
      </c>
      <c r="BP69" s="83"/>
      <c r="BQ69" s="81">
        <v>1</v>
      </c>
      <c r="BR69" s="81" t="str">
        <f t="shared" si="27"/>
        <v>-</v>
      </c>
    </row>
    <row r="70" spans="1:70" x14ac:dyDescent="0.2">
      <c r="A70" s="14" t="s">
        <v>252</v>
      </c>
      <c r="B70" s="15" t="s">
        <v>69</v>
      </c>
      <c r="C70" s="15"/>
      <c r="D70" s="16">
        <v>8366.4805173377245</v>
      </c>
      <c r="E70" s="46">
        <v>0.2989489316330235</v>
      </c>
      <c r="F70" s="17">
        <f>[1]EQOUM!U74/[1]COU!FA74</f>
        <v>4.3802045598102281E-2</v>
      </c>
      <c r="G70" s="17">
        <f>[1]EQOUN!DI74/[1]COU!FA74</f>
        <v>2.8130633348527743E-2</v>
      </c>
      <c r="H70" s="18">
        <v>4.012636827450395E-2</v>
      </c>
      <c r="I70" s="18">
        <f t="shared" si="7"/>
        <v>-0.27081829828449577</v>
      </c>
      <c r="J70" s="18" t="str">
        <f t="shared" si="8"/>
        <v>IMPORTABLE</v>
      </c>
      <c r="K70" s="18" t="str">
        <f t="shared" ref="K70:K133" si="29">+IF(OR(E70&gt;=1,H70&gt;=0.3,F70&gt;=0.6),"Transable","No transable")</f>
        <v>No transable</v>
      </c>
      <c r="L70" s="19">
        <v>1</v>
      </c>
      <c r="M70" s="18" t="str">
        <f t="shared" ref="M70:M133" si="30">+IF(K70="Transable",K70,IF(L70=1,"Transable",K70))</f>
        <v>Transable</v>
      </c>
      <c r="N70" s="19">
        <f t="shared" ref="N70:N133" si="31">IF(AND(E70&lt;$N$4,H70&lt;$N$4),1,0)</f>
        <v>0</v>
      </c>
      <c r="O70" s="18" t="str">
        <f t="shared" ref="O70:O133" si="32">IF(M70="No transable",M70,IF(N70=1,"No Transable",M70))</f>
        <v>Transable</v>
      </c>
      <c r="P70" s="18" t="str">
        <f t="shared" si="9"/>
        <v>IMPORTABLE</v>
      </c>
      <c r="Q70" s="47">
        <f t="shared" si="10"/>
        <v>0</v>
      </c>
      <c r="R70" s="47">
        <f t="shared" ref="R70:R133" si="33">IF(Q70=1,E70,0)</f>
        <v>0</v>
      </c>
      <c r="S70" s="47">
        <f t="shared" ref="S70:S133" si="34">IF(Q70=1,F70,0)</f>
        <v>0</v>
      </c>
      <c r="T70" s="47">
        <f t="shared" ref="T70:T133" si="35">IF(Q70=1,H70,0)</f>
        <v>0</v>
      </c>
      <c r="U70" s="47">
        <f>IF(Q70=1,D70/[1]COU!FA74,0)</f>
        <v>0</v>
      </c>
      <c r="V70" s="15"/>
      <c r="W70" s="18">
        <v>0.10121048684149146</v>
      </c>
      <c r="X70" s="18">
        <v>0.13279407884758737</v>
      </c>
      <c r="Y70" s="18">
        <f>IF([1]EQOUN!DI74&gt;0,[1]COU!FD74/[1]EQOUN!DI74,0)</f>
        <v>0</v>
      </c>
      <c r="Z70" s="18">
        <f>IF([1]EQOUN!DI74&gt;0,[1]COU!$FG$10/[1]EQOUN!DI74,0)</f>
        <v>0</v>
      </c>
      <c r="AA70" s="18">
        <v>1.115902554968802</v>
      </c>
      <c r="AB70" s="18"/>
      <c r="AC70" s="48">
        <f>IF([1]COU!EY74&gt;0,[1]EQOUM!N74/[1]COU!EY74,0)</f>
        <v>0.41228521223384662</v>
      </c>
      <c r="AD70" s="48">
        <f>IF([1]EQOUN!DJ74&gt;0,[1]EQOUN!DP74/[1]EQOUN!DJ74,0)</f>
        <v>4.4361785452527764E-5</v>
      </c>
      <c r="AE70" s="48">
        <f>IF([1]EQOUN!F74&gt;0,[1]EQOUN!N74/[1]EQOUN!F74,0)</f>
        <v>0.39574421783900415</v>
      </c>
      <c r="AF70" s="18">
        <v>0.40068029786860349</v>
      </c>
      <c r="AG70" s="15"/>
      <c r="AH70" s="81">
        <f t="shared" si="11"/>
        <v>1.077</v>
      </c>
      <c r="AI70" s="81">
        <f t="shared" si="12"/>
        <v>540</v>
      </c>
      <c r="AJ70" s="81">
        <f t="shared" si="13"/>
        <v>581.57999999999993</v>
      </c>
      <c r="AK70" s="82"/>
      <c r="AL70" s="81">
        <v>1</v>
      </c>
      <c r="AM70" s="81">
        <f t="shared" si="14"/>
        <v>0.41248035910956904</v>
      </c>
      <c r="AN70" s="82"/>
      <c r="AO70" s="81">
        <v>1</v>
      </c>
      <c r="AP70" s="81" t="str">
        <f t="shared" si="15"/>
        <v>-</v>
      </c>
      <c r="AQ70" s="81"/>
      <c r="AR70" s="81">
        <v>1</v>
      </c>
      <c r="AS70" s="81">
        <f t="shared" si="16"/>
        <v>0.296896965843295</v>
      </c>
      <c r="AT70" s="82"/>
      <c r="AU70" s="81">
        <v>1</v>
      </c>
      <c r="AV70" s="81" t="str">
        <f t="shared" si="17"/>
        <v>-</v>
      </c>
      <c r="AW70" s="81"/>
      <c r="AX70" s="81">
        <v>1</v>
      </c>
      <c r="AY70" s="81" t="str">
        <f t="shared" si="28"/>
        <v>-</v>
      </c>
      <c r="AZ70" s="82"/>
      <c r="BA70" s="81">
        <v>1</v>
      </c>
      <c r="BB70" s="81">
        <f t="shared" si="19"/>
        <v>0.40387134059494867</v>
      </c>
      <c r="BC70" s="81">
        <f t="shared" si="20"/>
        <v>0.37499660222372205</v>
      </c>
      <c r="BD70" s="82"/>
      <c r="BE70" s="81">
        <v>1</v>
      </c>
      <c r="BF70" s="81" t="str">
        <f t="shared" si="21"/>
        <v>-</v>
      </c>
      <c r="BG70" s="81" t="str">
        <f t="shared" si="22"/>
        <v>-</v>
      </c>
      <c r="BH70" s="83"/>
      <c r="BI70" s="81">
        <v>1</v>
      </c>
      <c r="BJ70" s="81">
        <f t="shared" si="23"/>
        <v>0.29655156968847324</v>
      </c>
      <c r="BK70" s="81">
        <f t="shared" si="24"/>
        <v>0.27534964687880525</v>
      </c>
      <c r="BL70" s="82"/>
      <c r="BM70" s="81">
        <v>1</v>
      </c>
      <c r="BN70" s="81" t="str">
        <f t="shared" si="25"/>
        <v>-</v>
      </c>
      <c r="BO70" s="81" t="str">
        <f t="shared" si="26"/>
        <v>-</v>
      </c>
      <c r="BP70" s="83"/>
      <c r="BQ70" s="81">
        <v>1</v>
      </c>
      <c r="BR70" s="81" t="str">
        <f t="shared" si="27"/>
        <v>-</v>
      </c>
    </row>
    <row r="71" spans="1:70" x14ac:dyDescent="0.2">
      <c r="A71" s="14" t="s">
        <v>253</v>
      </c>
      <c r="B71" s="15" t="s">
        <v>70</v>
      </c>
      <c r="C71" s="15"/>
      <c r="D71" s="16">
        <v>140458.2395358278</v>
      </c>
      <c r="E71" s="46">
        <v>0.81522877953991169</v>
      </c>
      <c r="F71" s="17">
        <f>[1]EQOUM!U75/[1]COU!FA75</f>
        <v>0.41819039087008836</v>
      </c>
      <c r="G71" s="17">
        <f>[1]EQOUN!DI75/[1]COU!FA75</f>
        <v>0.1030015138641492</v>
      </c>
      <c r="H71" s="18">
        <v>0.55745431354336972</v>
      </c>
      <c r="I71" s="18">
        <f t="shared" ref="I71:I134" si="36">G71-E71</f>
        <v>-0.71222726567576244</v>
      </c>
      <c r="J71" s="18" t="str">
        <f t="shared" ref="J71:J134" si="37">IF(I71&lt;-$J$4,"IMPORTABLE",IF(I71&gt;$J$4,"EXPORTABLE","AMBOS"))</f>
        <v>IMPORTABLE</v>
      </c>
      <c r="K71" s="18" t="str">
        <f t="shared" si="29"/>
        <v>Transable</v>
      </c>
      <c r="L71" s="19"/>
      <c r="M71" s="18" t="str">
        <f t="shared" si="30"/>
        <v>Transable</v>
      </c>
      <c r="N71" s="19">
        <f t="shared" si="31"/>
        <v>0</v>
      </c>
      <c r="O71" s="18" t="str">
        <f t="shared" si="32"/>
        <v>Transable</v>
      </c>
      <c r="P71" s="18" t="str">
        <f t="shared" ref="P71:P134" si="38">IF(O71="Transable",J71,O71)</f>
        <v>IMPORTABLE</v>
      </c>
      <c r="Q71" s="47">
        <f t="shared" ref="Q71:Q134" si="39">IF(O71="Transable",0,1)</f>
        <v>0</v>
      </c>
      <c r="R71" s="47">
        <f t="shared" si="33"/>
        <v>0</v>
      </c>
      <c r="S71" s="47">
        <f t="shared" si="34"/>
        <v>0</v>
      </c>
      <c r="T71" s="47">
        <f t="shared" si="35"/>
        <v>0</v>
      </c>
      <c r="U71" s="47">
        <f>IF(Q71=1,D71/[1]COU!FA75,0)</f>
        <v>0</v>
      </c>
      <c r="V71" s="15"/>
      <c r="W71" s="18">
        <v>0</v>
      </c>
      <c r="X71" s="18">
        <v>2.6661433241854281E-2</v>
      </c>
      <c r="Y71" s="18">
        <f>IF([1]EQOUN!DI75&gt;0,[1]COU!FD75/[1]EQOUN!DI75,0)</f>
        <v>0</v>
      </c>
      <c r="Z71" s="18">
        <f>IF([1]EQOUN!DI75&gt;0,[1]COU!$FG$10/[1]EQOUN!DI75,0)</f>
        <v>0</v>
      </c>
      <c r="AA71" s="18">
        <v>2.626540728022795E-2</v>
      </c>
      <c r="AB71" s="18"/>
      <c r="AC71" s="48">
        <f>IF([1]COU!EY75&gt;0,[1]EQOUM!N75/[1]COU!EY75,0)</f>
        <v>0.10509963872525324</v>
      </c>
      <c r="AD71" s="48">
        <f>IF([1]EQOUN!DJ75&gt;0,[1]EQOUN!DP75/[1]EQOUN!DJ75,0)</f>
        <v>7.0392105599255295E-2</v>
      </c>
      <c r="AE71" s="48">
        <f>IF([1]EQOUN!F75&gt;0,[1]EQOUN!N75/[1]EQOUN!F75,0)</f>
        <v>0.1378373612824246</v>
      </c>
      <c r="AF71" s="18">
        <v>0.11114902378895887</v>
      </c>
      <c r="AG71" s="15"/>
      <c r="AH71" s="81">
        <f t="shared" ref="AH71:AH134" si="40">$AI$1</f>
        <v>1.077</v>
      </c>
      <c r="AI71" s="81">
        <f t="shared" ref="AI71:AI134" si="41">+$AI$2</f>
        <v>540</v>
      </c>
      <c r="AJ71" s="81">
        <f t="shared" ref="AJ71:AJ134" si="42">+$AI$3</f>
        <v>581.57999999999993</v>
      </c>
      <c r="AK71" s="82"/>
      <c r="AL71" s="81">
        <v>1</v>
      </c>
      <c r="AM71" s="81">
        <f t="shared" ref="AM71:AM134" si="43">+IF(OR(P71="IMPORTABLE",P71="AMBOS"),(1/((1+AA71+Z71)*(1+W71+X71)))*((AJ71/AI71)),"-")</f>
        <v>1.022183261769033</v>
      </c>
      <c r="AN71" s="82"/>
      <c r="AO71" s="81">
        <v>1</v>
      </c>
      <c r="AP71" s="81" t="str">
        <f t="shared" ref="AP71:AP134" si="44">+IF(OR(P71="EXPORTABLE",P71="AMBOS"),(1/((1-Y71-Z71)))*((AJ71/AI71)),"-")</f>
        <v>-</v>
      </c>
      <c r="AQ71" s="81"/>
      <c r="AR71" s="81">
        <v>1</v>
      </c>
      <c r="AS71" s="81">
        <f t="shared" ref="AS71:AS134" si="45">+IF(OR(P71="IMPORTABLE",P71="AMBOS"),(1/((1+AC71)*(1+AA71+Z71)*(1+W71+X71)))*(AJ71/AI71)*(1+(AC71-AE71)),"-")</f>
        <v>0.89468793138250824</v>
      </c>
      <c r="AT71" s="82"/>
      <c r="AU71" s="81">
        <v>1</v>
      </c>
      <c r="AV71" s="81" t="str">
        <f t="shared" ref="AV71:AV134" si="46">+IF(OR(P71="EXPORTABLE",P71="AMBOS"),(1/((1-AD71)*(1-Y71-Z71)))*(AJ71/AI71)*(1-(AD71-AE71)),"-")</f>
        <v>-</v>
      </c>
      <c r="AW71" s="81"/>
      <c r="AX71" s="81">
        <v>1</v>
      </c>
      <c r="AY71" s="81" t="str">
        <f t="shared" si="28"/>
        <v>-</v>
      </c>
      <c r="AZ71" s="82"/>
      <c r="BA71" s="81">
        <v>1</v>
      </c>
      <c r="BB71" s="81">
        <f t="shared" ref="BB71:BB134" si="47">+IF(OR(P71="IMPORTABLE",P71="AMBOS"),(1/((1+AC71)*(1+AA71+Z71)*(1+W71+X71)))*((AJ71/AI71)+(AC71)),"-")</f>
        <v>1.0152329614087823</v>
      </c>
      <c r="BC71" s="81">
        <f t="shared" ref="BC71:BC134" si="48">+IF(OR(P71="IMPORTABLE",P71="AMBOS"),(1/((1+AC71)*(1+AA71+Z71)*(1+W71+X71)))*(1+(AC71/$AI$1)),"-")</f>
        <v>0.94264898923749518</v>
      </c>
      <c r="BD71" s="82"/>
      <c r="BE71" s="81">
        <v>1</v>
      </c>
      <c r="BF71" s="81" t="str">
        <f t="shared" ref="BF71:BF134" si="49">+IF(OR(P71="EXPORTABLE",P71="AMBOS"),(1/((1-AD71)*(1-Y71-Z71)))*((AJ71/AI71)-(AD71)),"-")</f>
        <v>-</v>
      </c>
      <c r="BG71" s="81" t="str">
        <f t="shared" ref="BG71:BG134" si="50">+IF(OR(P71="EXPORTABLE",P71="AMBOS"),(1/((1-AD71)*(1-Y71-Z71)))*(1-(AD71/$AI$1)),"-")</f>
        <v>-</v>
      </c>
      <c r="BH71" s="83"/>
      <c r="BI71" s="81">
        <v>1</v>
      </c>
      <c r="BJ71" s="81">
        <f t="shared" ref="BJ71:BJ134" si="51">+IF(OR(P71="IMPORTABLE",P71="AMBOS"),(1/((1+AC71)*(1+AA71+Z71)*(1+W71+X71)))*((AJ71/AI71)+((AC71-AE71))),"-")</f>
        <v>0.89685289605453433</v>
      </c>
      <c r="BK71" s="81">
        <f t="shared" ref="BK71:BK134" si="52">+IF(OR(P71="IMPORTABLE",P71="AMBOS"),(1/((1+AC71)*(1+AA71+Z71)*(1+W71+X71)))*(1+((AC71-AE71)/$AI$1)),"-")</f>
        <v>0.83273249401535232</v>
      </c>
      <c r="BL71" s="82"/>
      <c r="BM71" s="81">
        <v>1</v>
      </c>
      <c r="BN71" s="81" t="str">
        <f t="shared" ref="BN71:BN134" si="53">+IF(OR(P71="EXPORTABLE",P71="AMBOS"),(1/((1-AD71)*(1-Y71-Z71)))*((AJ71/AI71)-(((AD71-AE71)))),"-")</f>
        <v>-</v>
      </c>
      <c r="BO71" s="81" t="str">
        <f t="shared" ref="BO71:BO134" si="54">+IF(OR(P71="EXPORTABLE",P71="AMBOS"),(1/((1-AD71)*(1-Y71-Z71)))*(1-(((AD71-AE71))/$AI$1)),"-")</f>
        <v>-</v>
      </c>
      <c r="BP71" s="83"/>
      <c r="BQ71" s="81">
        <v>1</v>
      </c>
      <c r="BR71" s="81" t="str">
        <f t="shared" ref="BR71:BR134" si="55">IF(P71="No transable",1/((1+W71+X71+Z71)*(1+AE71)),"-")</f>
        <v>-</v>
      </c>
    </row>
    <row r="72" spans="1:70" x14ac:dyDescent="0.2">
      <c r="A72" s="14" t="s">
        <v>254</v>
      </c>
      <c r="B72" s="15" t="s">
        <v>71</v>
      </c>
      <c r="C72" s="15"/>
      <c r="D72" s="16">
        <v>57968.229695664879</v>
      </c>
      <c r="E72" s="46">
        <v>0.53696491568463423</v>
      </c>
      <c r="F72" s="17">
        <f>[1]EQOUM!U76/[1]COU!FA76</f>
        <v>0.11454326207904675</v>
      </c>
      <c r="G72" s="17">
        <f>[1]EQOUN!DI76/[1]COU!FA76</f>
        <v>0.30624782120888333</v>
      </c>
      <c r="H72" s="18">
        <v>0.66139226072187396</v>
      </c>
      <c r="I72" s="18">
        <f t="shared" si="36"/>
        <v>-0.23071709447575089</v>
      </c>
      <c r="J72" s="18" t="str">
        <f t="shared" si="37"/>
        <v>IMPORTABLE</v>
      </c>
      <c r="K72" s="18" t="str">
        <f t="shared" si="29"/>
        <v>Transable</v>
      </c>
      <c r="L72" s="19"/>
      <c r="M72" s="18" t="str">
        <f t="shared" si="30"/>
        <v>Transable</v>
      </c>
      <c r="N72" s="19">
        <f t="shared" si="31"/>
        <v>0</v>
      </c>
      <c r="O72" s="18" t="str">
        <f t="shared" si="32"/>
        <v>Transable</v>
      </c>
      <c r="P72" s="18" t="str">
        <f t="shared" si="38"/>
        <v>IMPORTABLE</v>
      </c>
      <c r="Q72" s="47">
        <f t="shared" si="39"/>
        <v>0</v>
      </c>
      <c r="R72" s="47">
        <f t="shared" si="33"/>
        <v>0</v>
      </c>
      <c r="S72" s="47">
        <f t="shared" si="34"/>
        <v>0</v>
      </c>
      <c r="T72" s="47">
        <f t="shared" si="35"/>
        <v>0</v>
      </c>
      <c r="U72" s="47">
        <f>IF(Q72=1,D72/[1]COU!FA76,0)</f>
        <v>0</v>
      </c>
      <c r="V72" s="15"/>
      <c r="W72" s="18">
        <v>0</v>
      </c>
      <c r="X72" s="18">
        <v>0.11072142761929721</v>
      </c>
      <c r="Y72" s="18">
        <f>IF([1]EQOUN!DI76&gt;0,[1]COU!FD76/[1]EQOUN!DI76,0)</f>
        <v>0</v>
      </c>
      <c r="Z72" s="18">
        <f>IF([1]EQOUN!DI76&gt;0,[1]COU!$FG$10/[1]EQOUN!DI76,0)</f>
        <v>0</v>
      </c>
      <c r="AA72" s="18">
        <v>0.11667977179941907</v>
      </c>
      <c r="AB72" s="18"/>
      <c r="AC72" s="48">
        <f>IF([1]COU!EY76&gt;0,[1]EQOUM!N76/[1]COU!EY76,0)</f>
        <v>0.5282387004906538</v>
      </c>
      <c r="AD72" s="48">
        <f>IF([1]EQOUN!DJ76&gt;0,[1]EQOUN!DP76/[1]EQOUN!DJ76,0)</f>
        <v>9.4078715097133808E-3</v>
      </c>
      <c r="AE72" s="48">
        <f>IF([1]EQOUN!F76&gt;0,[1]EQOUN!N76/[1]EQOUN!F76,0)</f>
        <v>0.1750314069954893</v>
      </c>
      <c r="AF72" s="18">
        <v>0.36469105762279336</v>
      </c>
      <c r="AG72" s="15"/>
      <c r="AH72" s="81">
        <f t="shared" si="40"/>
        <v>1.077</v>
      </c>
      <c r="AI72" s="81">
        <f t="shared" si="41"/>
        <v>540</v>
      </c>
      <c r="AJ72" s="81">
        <f t="shared" si="42"/>
        <v>581.57999999999993</v>
      </c>
      <c r="AK72" s="82"/>
      <c r="AL72" s="81">
        <v>1</v>
      </c>
      <c r="AM72" s="81">
        <f t="shared" si="43"/>
        <v>0.86832419816477957</v>
      </c>
      <c r="AN72" s="82"/>
      <c r="AO72" s="81">
        <v>1</v>
      </c>
      <c r="AP72" s="81" t="str">
        <f t="shared" si="44"/>
        <v>-</v>
      </c>
      <c r="AQ72" s="81"/>
      <c r="AR72" s="81">
        <v>1</v>
      </c>
      <c r="AS72" s="81">
        <f t="shared" si="45"/>
        <v>0.76887376147304043</v>
      </c>
      <c r="AT72" s="82"/>
      <c r="AU72" s="81">
        <v>1</v>
      </c>
      <c r="AV72" s="81" t="str">
        <f t="shared" si="46"/>
        <v>-</v>
      </c>
      <c r="AW72" s="81"/>
      <c r="AX72" s="81">
        <v>1</v>
      </c>
      <c r="AY72" s="81" t="str">
        <f t="shared" si="28"/>
        <v>-</v>
      </c>
      <c r="AZ72" s="82"/>
      <c r="BA72" s="81">
        <v>1</v>
      </c>
      <c r="BB72" s="81">
        <f t="shared" si="47"/>
        <v>0.84686586675876807</v>
      </c>
      <c r="BC72" s="81">
        <f t="shared" si="48"/>
        <v>0.78631928204156742</v>
      </c>
      <c r="BD72" s="82"/>
      <c r="BE72" s="81">
        <v>1</v>
      </c>
      <c r="BF72" s="81" t="str">
        <f t="shared" si="49"/>
        <v>-</v>
      </c>
      <c r="BG72" s="81" t="str">
        <f t="shared" si="50"/>
        <v>-</v>
      </c>
      <c r="BH72" s="83"/>
      <c r="BI72" s="81">
        <v>1</v>
      </c>
      <c r="BJ72" s="81">
        <f t="shared" si="51"/>
        <v>0.75452562841917736</v>
      </c>
      <c r="BK72" s="81">
        <f t="shared" si="52"/>
        <v>0.70058089918215172</v>
      </c>
      <c r="BL72" s="82"/>
      <c r="BM72" s="81">
        <v>1</v>
      </c>
      <c r="BN72" s="81" t="str">
        <f t="shared" si="53"/>
        <v>-</v>
      </c>
      <c r="BO72" s="81" t="str">
        <f t="shared" si="54"/>
        <v>-</v>
      </c>
      <c r="BP72" s="83"/>
      <c r="BQ72" s="81">
        <v>1</v>
      </c>
      <c r="BR72" s="81" t="str">
        <f t="shared" si="55"/>
        <v>-</v>
      </c>
    </row>
    <row r="73" spans="1:70" x14ac:dyDescent="0.2">
      <c r="A73" s="14" t="s">
        <v>255</v>
      </c>
      <c r="B73" s="15" t="s">
        <v>72</v>
      </c>
      <c r="C73" s="15"/>
      <c r="D73" s="16">
        <v>8592.0775975284414</v>
      </c>
      <c r="E73" s="46">
        <v>0.57496714491619882</v>
      </c>
      <c r="F73" s="17">
        <f>[1]EQOUM!U77/[1]COU!FA77</f>
        <v>0.13526014875455106</v>
      </c>
      <c r="G73" s="17">
        <f>[1]EQOUN!DI77/[1]COU!FA77</f>
        <v>0.39366275917868987</v>
      </c>
      <c r="H73" s="18">
        <v>0.92619371530954653</v>
      </c>
      <c r="I73" s="18">
        <f t="shared" si="36"/>
        <v>-0.18130438573750896</v>
      </c>
      <c r="J73" s="18" t="str">
        <f t="shared" si="37"/>
        <v>IMPORTABLE</v>
      </c>
      <c r="K73" s="18" t="str">
        <f t="shared" si="29"/>
        <v>Transable</v>
      </c>
      <c r="L73" s="19"/>
      <c r="M73" s="18" t="str">
        <f t="shared" si="30"/>
        <v>Transable</v>
      </c>
      <c r="N73" s="19">
        <f t="shared" si="31"/>
        <v>0</v>
      </c>
      <c r="O73" s="18" t="str">
        <f t="shared" si="32"/>
        <v>Transable</v>
      </c>
      <c r="P73" s="18" t="str">
        <f t="shared" si="38"/>
        <v>IMPORTABLE</v>
      </c>
      <c r="Q73" s="47">
        <f t="shared" si="39"/>
        <v>0</v>
      </c>
      <c r="R73" s="47">
        <f t="shared" si="33"/>
        <v>0</v>
      </c>
      <c r="S73" s="47">
        <f t="shared" si="34"/>
        <v>0</v>
      </c>
      <c r="T73" s="47">
        <f t="shared" si="35"/>
        <v>0</v>
      </c>
      <c r="U73" s="47">
        <f>IF(Q73=1,D73/[1]COU!FA77,0)</f>
        <v>0</v>
      </c>
      <c r="V73" s="15"/>
      <c r="W73" s="18">
        <v>0</v>
      </c>
      <c r="X73" s="18">
        <v>2.7129322498932837E-2</v>
      </c>
      <c r="Y73" s="18">
        <f>IF([1]EQOUN!DI77&gt;0,[1]COU!FD77/[1]EQOUN!DI77,0)</f>
        <v>0</v>
      </c>
      <c r="Z73" s="18">
        <f>IF([1]EQOUN!DI77&gt;0,[1]COU!$FG$10/[1]EQOUN!DI77,0)</f>
        <v>0</v>
      </c>
      <c r="AA73" s="18">
        <v>7.1667650301948049E-2</v>
      </c>
      <c r="AB73" s="18"/>
      <c r="AC73" s="48">
        <f>IF([1]COU!EY77&gt;0,[1]EQOUM!N77/[1]COU!EY77,0)</f>
        <v>0.24456113965176918</v>
      </c>
      <c r="AD73" s="48">
        <f>IF([1]EQOUN!DJ77&gt;0,[1]EQOUN!DP77/[1]EQOUN!DJ77,0)</f>
        <v>7.0220554942015782E-3</v>
      </c>
      <c r="AE73" s="48">
        <f>IF([1]EQOUN!F77&gt;0,[1]EQOUN!N77/[1]EQOUN!F77,0)</f>
        <v>2.5660911477898805E-2</v>
      </c>
      <c r="AF73" s="18">
        <v>0.15153612548502618</v>
      </c>
      <c r="AG73" s="15"/>
      <c r="AH73" s="81">
        <f t="shared" si="40"/>
        <v>1.077</v>
      </c>
      <c r="AI73" s="81">
        <f t="shared" si="41"/>
        <v>540</v>
      </c>
      <c r="AJ73" s="81">
        <f t="shared" si="42"/>
        <v>581.57999999999993</v>
      </c>
      <c r="AK73" s="82"/>
      <c r="AL73" s="81">
        <v>1</v>
      </c>
      <c r="AM73" s="81">
        <f t="shared" si="43"/>
        <v>0.97843156398555287</v>
      </c>
      <c r="AN73" s="82"/>
      <c r="AO73" s="81">
        <v>1</v>
      </c>
      <c r="AP73" s="81" t="str">
        <f t="shared" si="44"/>
        <v>-</v>
      </c>
      <c r="AQ73" s="81"/>
      <c r="AR73" s="81">
        <v>1</v>
      </c>
      <c r="AS73" s="81">
        <f t="shared" si="45"/>
        <v>0.95825782968621542</v>
      </c>
      <c r="AT73" s="82"/>
      <c r="AU73" s="81">
        <v>1</v>
      </c>
      <c r="AV73" s="81" t="str">
        <f t="shared" si="46"/>
        <v>-</v>
      </c>
      <c r="AW73" s="81"/>
      <c r="AX73" s="81">
        <v>1</v>
      </c>
      <c r="AY73" s="81" t="str">
        <f t="shared" si="28"/>
        <v>-</v>
      </c>
      <c r="AZ73" s="82"/>
      <c r="BA73" s="81">
        <v>1</v>
      </c>
      <c r="BB73" s="81">
        <f t="shared" si="47"/>
        <v>0.96468555290949876</v>
      </c>
      <c r="BC73" s="81">
        <f t="shared" si="48"/>
        <v>0.89571546231151222</v>
      </c>
      <c r="BD73" s="82"/>
      <c r="BE73" s="81">
        <v>1</v>
      </c>
      <c r="BF73" s="81" t="str">
        <f t="shared" si="49"/>
        <v>-</v>
      </c>
      <c r="BG73" s="81" t="str">
        <f t="shared" si="50"/>
        <v>-</v>
      </c>
      <c r="BH73" s="83"/>
      <c r="BI73" s="81">
        <v>1</v>
      </c>
      <c r="BJ73" s="81">
        <f t="shared" si="51"/>
        <v>0.94595413758977953</v>
      </c>
      <c r="BK73" s="81">
        <f t="shared" si="52"/>
        <v>0.87832324752997182</v>
      </c>
      <c r="BL73" s="82"/>
      <c r="BM73" s="81">
        <v>1</v>
      </c>
      <c r="BN73" s="81" t="str">
        <f t="shared" si="53"/>
        <v>-</v>
      </c>
      <c r="BO73" s="81" t="str">
        <f t="shared" si="54"/>
        <v>-</v>
      </c>
      <c r="BP73" s="83"/>
      <c r="BQ73" s="81">
        <v>1</v>
      </c>
      <c r="BR73" s="81" t="str">
        <f t="shared" si="55"/>
        <v>-</v>
      </c>
    </row>
    <row r="74" spans="1:70" x14ac:dyDescent="0.2">
      <c r="A74" s="14" t="s">
        <v>256</v>
      </c>
      <c r="B74" s="15" t="s">
        <v>73</v>
      </c>
      <c r="C74" s="15"/>
      <c r="D74" s="16">
        <v>66279.851571336942</v>
      </c>
      <c r="E74" s="46">
        <v>0.94971543554485149</v>
      </c>
      <c r="F74" s="17">
        <f>[1]EQOUM!U78/[1]COU!FA78</f>
        <v>4.8872670269783716E-3</v>
      </c>
      <c r="G74" s="17">
        <f>[1]EQOUN!DI78/[1]COU!FA78</f>
        <v>9.4071404939155539E-3</v>
      </c>
      <c r="H74" s="18">
        <v>0.18707809435848405</v>
      </c>
      <c r="I74" s="18">
        <f t="shared" si="36"/>
        <v>-0.94030829505093594</v>
      </c>
      <c r="J74" s="18" t="str">
        <f t="shared" si="37"/>
        <v>IMPORTABLE</v>
      </c>
      <c r="K74" s="18" t="str">
        <f t="shared" si="29"/>
        <v>No transable</v>
      </c>
      <c r="L74" s="19">
        <v>1</v>
      </c>
      <c r="M74" s="18" t="str">
        <f t="shared" si="30"/>
        <v>Transable</v>
      </c>
      <c r="N74" s="19">
        <f t="shared" si="31"/>
        <v>0</v>
      </c>
      <c r="O74" s="18" t="str">
        <f t="shared" si="32"/>
        <v>Transable</v>
      </c>
      <c r="P74" s="18" t="str">
        <f t="shared" si="38"/>
        <v>IMPORTABLE</v>
      </c>
      <c r="Q74" s="47">
        <f t="shared" si="39"/>
        <v>0</v>
      </c>
      <c r="R74" s="47">
        <f t="shared" si="33"/>
        <v>0</v>
      </c>
      <c r="S74" s="47">
        <f t="shared" si="34"/>
        <v>0</v>
      </c>
      <c r="T74" s="47">
        <f t="shared" si="35"/>
        <v>0</v>
      </c>
      <c r="U74" s="47">
        <f>IF(Q74=1,D74/[1]COU!FA78,0)</f>
        <v>0</v>
      </c>
      <c r="V74" s="15"/>
      <c r="W74" s="18">
        <v>0</v>
      </c>
      <c r="X74" s="18">
        <v>0.15873026024614006</v>
      </c>
      <c r="Y74" s="18">
        <f>IF([1]EQOUN!DI78&gt;0,[1]COU!FD78/[1]EQOUN!DI78,0)</f>
        <v>0</v>
      </c>
      <c r="Z74" s="18">
        <f>IF([1]EQOUN!DI78&gt;0,[1]COU!$FG$10/[1]EQOUN!DI78,0)</f>
        <v>0</v>
      </c>
      <c r="AA74" s="18">
        <v>0.11977312168639494</v>
      </c>
      <c r="AB74" s="18"/>
      <c r="AC74" s="48">
        <f>IF([1]COU!EY78&gt;0,[1]EQOUM!N78/[1]COU!EY78,0)</f>
        <v>0.65412479788235689</v>
      </c>
      <c r="AD74" s="48">
        <f>IF([1]EQOUN!DJ78&gt;0,[1]EQOUN!DP78/[1]EQOUN!DJ78,0)</f>
        <v>0.1535053127798495</v>
      </c>
      <c r="AE74" s="48">
        <f>IF([1]EQOUN!F78&gt;0,[1]EQOUN!N78/[1]EQOUN!F78,0)</f>
        <v>0.3360502107490303</v>
      </c>
      <c r="AF74" s="18">
        <v>0.6381288943423683</v>
      </c>
      <c r="AG74" s="15"/>
      <c r="AH74" s="81">
        <f t="shared" si="40"/>
        <v>1.077</v>
      </c>
      <c r="AI74" s="81">
        <f t="shared" si="41"/>
        <v>540</v>
      </c>
      <c r="AJ74" s="81">
        <f t="shared" si="42"/>
        <v>581.57999999999993</v>
      </c>
      <c r="AK74" s="82"/>
      <c r="AL74" s="81">
        <v>1</v>
      </c>
      <c r="AM74" s="81">
        <f t="shared" si="43"/>
        <v>0.83004820708205262</v>
      </c>
      <c r="AN74" s="82"/>
      <c r="AO74" s="81">
        <v>1</v>
      </c>
      <c r="AP74" s="81" t="str">
        <f t="shared" si="44"/>
        <v>-</v>
      </c>
      <c r="AQ74" s="81"/>
      <c r="AR74" s="81">
        <v>1</v>
      </c>
      <c r="AS74" s="81">
        <f t="shared" si="45"/>
        <v>0.66141650814441477</v>
      </c>
      <c r="AT74" s="82"/>
      <c r="AU74" s="81">
        <v>1</v>
      </c>
      <c r="AV74" s="81" t="str">
        <f t="shared" si="46"/>
        <v>-</v>
      </c>
      <c r="AW74" s="81"/>
      <c r="AX74" s="81">
        <v>1</v>
      </c>
      <c r="AY74" s="81" t="str">
        <f t="shared" si="28"/>
        <v>-</v>
      </c>
      <c r="AZ74" s="82"/>
      <c r="BA74" s="81">
        <v>1</v>
      </c>
      <c r="BB74" s="81">
        <f t="shared" si="47"/>
        <v>0.80658049891985384</v>
      </c>
      <c r="BC74" s="81">
        <f t="shared" si="48"/>
        <v>0.74891411227470173</v>
      </c>
      <c r="BD74" s="82"/>
      <c r="BE74" s="81">
        <v>1</v>
      </c>
      <c r="BF74" s="81" t="str">
        <f t="shared" si="49"/>
        <v>-</v>
      </c>
      <c r="BG74" s="81" t="str">
        <f t="shared" si="50"/>
        <v>-</v>
      </c>
      <c r="BH74" s="83"/>
      <c r="BI74" s="81">
        <v>1</v>
      </c>
      <c r="BJ74" s="81">
        <f t="shared" si="51"/>
        <v>0.65000510529159217</v>
      </c>
      <c r="BK74" s="81">
        <f t="shared" si="52"/>
        <v>0.60353305969507154</v>
      </c>
      <c r="BL74" s="82"/>
      <c r="BM74" s="81">
        <v>1</v>
      </c>
      <c r="BN74" s="81" t="str">
        <f t="shared" si="53"/>
        <v>-</v>
      </c>
      <c r="BO74" s="81" t="str">
        <f t="shared" si="54"/>
        <v>-</v>
      </c>
      <c r="BP74" s="83"/>
      <c r="BQ74" s="81">
        <v>1</v>
      </c>
      <c r="BR74" s="81" t="str">
        <f t="shared" si="55"/>
        <v>-</v>
      </c>
    </row>
    <row r="75" spans="1:70" x14ac:dyDescent="0.2">
      <c r="A75" s="14" t="s">
        <v>257</v>
      </c>
      <c r="B75" s="15" t="s">
        <v>74</v>
      </c>
      <c r="C75" s="15"/>
      <c r="D75" s="16">
        <v>15803.924126398766</v>
      </c>
      <c r="E75" s="46">
        <v>0.3402922597959116</v>
      </c>
      <c r="F75" s="17">
        <f>[1]EQOUM!U79/[1]COU!FA79</f>
        <v>0.3279356503267965</v>
      </c>
      <c r="G75" s="17">
        <f>[1]EQOUN!DI79/[1]COU!FA79</f>
        <v>0.17285999266883237</v>
      </c>
      <c r="H75" s="18">
        <v>0.26202510920268429</v>
      </c>
      <c r="I75" s="18">
        <f t="shared" si="36"/>
        <v>-0.16743226712707923</v>
      </c>
      <c r="J75" s="18" t="str">
        <f t="shared" si="37"/>
        <v>IMPORTABLE</v>
      </c>
      <c r="K75" s="18" t="str">
        <f t="shared" si="29"/>
        <v>No transable</v>
      </c>
      <c r="L75" s="19">
        <v>1</v>
      </c>
      <c r="M75" s="18" t="str">
        <f t="shared" si="30"/>
        <v>Transable</v>
      </c>
      <c r="N75" s="19">
        <f t="shared" si="31"/>
        <v>0</v>
      </c>
      <c r="O75" s="18" t="str">
        <f t="shared" si="32"/>
        <v>Transable</v>
      </c>
      <c r="P75" s="18" t="str">
        <f t="shared" si="38"/>
        <v>IMPORTABLE</v>
      </c>
      <c r="Q75" s="47">
        <f t="shared" si="39"/>
        <v>0</v>
      </c>
      <c r="R75" s="47">
        <f t="shared" si="33"/>
        <v>0</v>
      </c>
      <c r="S75" s="47">
        <f t="shared" si="34"/>
        <v>0</v>
      </c>
      <c r="T75" s="47">
        <f t="shared" si="35"/>
        <v>0</v>
      </c>
      <c r="U75" s="47">
        <f>IF(Q75=1,D75/[1]COU!FA79,0)</f>
        <v>0</v>
      </c>
      <c r="V75" s="15"/>
      <c r="W75" s="18">
        <v>0</v>
      </c>
      <c r="X75" s="18">
        <v>3.1655968904303701E-2</v>
      </c>
      <c r="Y75" s="18">
        <f>IF([1]EQOUN!DI79&gt;0,[1]COU!FD79/[1]EQOUN!DI79,0)</f>
        <v>0</v>
      </c>
      <c r="Z75" s="18">
        <f>IF([1]EQOUN!DI79&gt;0,[1]COU!$FG$10/[1]EQOUN!DI79,0)</f>
        <v>0</v>
      </c>
      <c r="AA75" s="18">
        <v>6.4347598213421994E-2</v>
      </c>
      <c r="AB75" s="18"/>
      <c r="AC75" s="48">
        <f>IF([1]COU!EY79&gt;0,[1]EQOUM!N79/[1]COU!EY79,0)</f>
        <v>0.34625896064691647</v>
      </c>
      <c r="AD75" s="48">
        <f>IF([1]EQOUN!DJ79&gt;0,[1]EQOUN!DP79/[1]EQOUN!DJ79,0)</f>
        <v>0.17008775233460471</v>
      </c>
      <c r="AE75" s="48">
        <f>IF([1]EQOUN!F79&gt;0,[1]EQOUN!N79/[1]EQOUN!F79,0)</f>
        <v>0.1141967322731261</v>
      </c>
      <c r="AF75" s="18">
        <v>0.19316597922210746</v>
      </c>
      <c r="AG75" s="15"/>
      <c r="AH75" s="81">
        <f t="shared" si="40"/>
        <v>1.077</v>
      </c>
      <c r="AI75" s="81">
        <f t="shared" si="41"/>
        <v>540</v>
      </c>
      <c r="AJ75" s="81">
        <f t="shared" si="42"/>
        <v>581.57999999999993</v>
      </c>
      <c r="AK75" s="82"/>
      <c r="AL75" s="81">
        <v>1</v>
      </c>
      <c r="AM75" s="81">
        <f t="shared" si="43"/>
        <v>0.98083809142169598</v>
      </c>
      <c r="AN75" s="82"/>
      <c r="AO75" s="81">
        <v>1</v>
      </c>
      <c r="AP75" s="81" t="str">
        <f t="shared" si="44"/>
        <v>-</v>
      </c>
      <c r="AQ75" s="81"/>
      <c r="AR75" s="81">
        <v>1</v>
      </c>
      <c r="AS75" s="81">
        <f t="shared" si="45"/>
        <v>0.89763827013653696</v>
      </c>
      <c r="AT75" s="82"/>
      <c r="AU75" s="81">
        <v>1</v>
      </c>
      <c r="AV75" s="81" t="str">
        <f t="shared" si="46"/>
        <v>-</v>
      </c>
      <c r="AW75" s="81"/>
      <c r="AX75" s="81">
        <v>1</v>
      </c>
      <c r="AY75" s="81" t="str">
        <f t="shared" si="28"/>
        <v>-</v>
      </c>
      <c r="AZ75" s="82"/>
      <c r="BA75" s="81">
        <v>1</v>
      </c>
      <c r="BB75" s="81">
        <f t="shared" si="47"/>
        <v>0.96280190317000069</v>
      </c>
      <c r="BC75" s="81">
        <f t="shared" si="48"/>
        <v>0.89396648390900713</v>
      </c>
      <c r="BD75" s="82"/>
      <c r="BE75" s="81">
        <v>1</v>
      </c>
      <c r="BF75" s="81" t="str">
        <f t="shared" si="49"/>
        <v>-</v>
      </c>
      <c r="BG75" s="81" t="str">
        <f t="shared" si="50"/>
        <v>-</v>
      </c>
      <c r="BH75" s="83"/>
      <c r="BI75" s="81">
        <v>1</v>
      </c>
      <c r="BJ75" s="81">
        <f t="shared" si="51"/>
        <v>0.88555044422370632</v>
      </c>
      <c r="BK75" s="81">
        <f t="shared" si="52"/>
        <v>0.82223810977131517</v>
      </c>
      <c r="BL75" s="82"/>
      <c r="BM75" s="81">
        <v>1</v>
      </c>
      <c r="BN75" s="81" t="str">
        <f t="shared" si="53"/>
        <v>-</v>
      </c>
      <c r="BO75" s="81" t="str">
        <f t="shared" si="54"/>
        <v>-</v>
      </c>
      <c r="BP75" s="83"/>
      <c r="BQ75" s="81">
        <v>1</v>
      </c>
      <c r="BR75" s="81" t="str">
        <f t="shared" si="55"/>
        <v>-</v>
      </c>
    </row>
    <row r="76" spans="1:70" x14ac:dyDescent="0.2">
      <c r="A76" s="14" t="s">
        <v>258</v>
      </c>
      <c r="B76" s="15" t="s">
        <v>75</v>
      </c>
      <c r="C76" s="15"/>
      <c r="D76" s="16">
        <v>201873.62194691869</v>
      </c>
      <c r="E76" s="46">
        <v>0.4958808531761863</v>
      </c>
      <c r="F76" s="17">
        <f>[1]EQOUM!U80/[1]COU!FA80</f>
        <v>0.4173076683706865</v>
      </c>
      <c r="G76" s="17">
        <f>[1]EQOUN!DI80/[1]COU!FA80</f>
        <v>0.16182021467374735</v>
      </c>
      <c r="H76" s="18">
        <v>0.32099597028458521</v>
      </c>
      <c r="I76" s="18">
        <f t="shared" si="36"/>
        <v>-0.33406063850243894</v>
      </c>
      <c r="J76" s="18" t="str">
        <f t="shared" si="37"/>
        <v>IMPORTABLE</v>
      </c>
      <c r="K76" s="18" t="str">
        <f t="shared" si="29"/>
        <v>Transable</v>
      </c>
      <c r="L76" s="19"/>
      <c r="M76" s="18" t="str">
        <f t="shared" si="30"/>
        <v>Transable</v>
      </c>
      <c r="N76" s="19">
        <f t="shared" si="31"/>
        <v>0</v>
      </c>
      <c r="O76" s="18" t="str">
        <f t="shared" si="32"/>
        <v>Transable</v>
      </c>
      <c r="P76" s="18" t="str">
        <f t="shared" si="38"/>
        <v>IMPORTABLE</v>
      </c>
      <c r="Q76" s="47">
        <f t="shared" si="39"/>
        <v>0</v>
      </c>
      <c r="R76" s="47">
        <f t="shared" si="33"/>
        <v>0</v>
      </c>
      <c r="S76" s="47">
        <f t="shared" si="34"/>
        <v>0</v>
      </c>
      <c r="T76" s="47">
        <f t="shared" si="35"/>
        <v>0</v>
      </c>
      <c r="U76" s="47">
        <f>IF(Q76=1,D76/[1]COU!FA80,0)</f>
        <v>0</v>
      </c>
      <c r="V76" s="15"/>
      <c r="W76" s="18">
        <v>0</v>
      </c>
      <c r="X76" s="18">
        <v>9.1310497009078201E-3</v>
      </c>
      <c r="Y76" s="18">
        <f>IF([1]EQOUN!DI80&gt;0,[1]COU!FD80/[1]EQOUN!DI80,0)</f>
        <v>0</v>
      </c>
      <c r="Z76" s="18">
        <f>IF([1]EQOUN!DI80&gt;0,[1]COU!$FG$10/[1]EQOUN!DI80,0)</f>
        <v>0</v>
      </c>
      <c r="AA76" s="18">
        <v>1.2120214653820341E-2</v>
      </c>
      <c r="AB76" s="18"/>
      <c r="AC76" s="48">
        <f>IF([1]COU!EY80&gt;0,[1]EQOUM!N80/[1]COU!EY80,0)</f>
        <v>0.14465159276526229</v>
      </c>
      <c r="AD76" s="48">
        <f>IF([1]EQOUN!DJ80&gt;0,[1]EQOUN!DP80/[1]EQOUN!DJ80,0)</f>
        <v>0.10372640035408891</v>
      </c>
      <c r="AE76" s="48">
        <f>IF([1]EQOUN!F80&gt;0,[1]EQOUN!N80/[1]EQOUN!F80,0)</f>
        <v>0.13796629228984006</v>
      </c>
      <c r="AF76" s="18">
        <v>0.14128139074800578</v>
      </c>
      <c r="AG76" s="15"/>
      <c r="AH76" s="81">
        <f t="shared" si="40"/>
        <v>1.077</v>
      </c>
      <c r="AI76" s="81">
        <f t="shared" si="41"/>
        <v>540</v>
      </c>
      <c r="AJ76" s="81">
        <f t="shared" si="42"/>
        <v>581.57999999999993</v>
      </c>
      <c r="AK76" s="82"/>
      <c r="AL76" s="81">
        <v>1</v>
      </c>
      <c r="AM76" s="81">
        <f t="shared" si="43"/>
        <v>1.0544743870669606</v>
      </c>
      <c r="AN76" s="82"/>
      <c r="AO76" s="81">
        <v>1</v>
      </c>
      <c r="AP76" s="81" t="str">
        <f t="shared" si="44"/>
        <v>-</v>
      </c>
      <c r="AQ76" s="81"/>
      <c r="AR76" s="81">
        <v>1</v>
      </c>
      <c r="AS76" s="81">
        <f t="shared" si="45"/>
        <v>0.92737726649529961</v>
      </c>
      <c r="AT76" s="82"/>
      <c r="AU76" s="81">
        <v>1</v>
      </c>
      <c r="AV76" s="81" t="str">
        <f t="shared" si="46"/>
        <v>-</v>
      </c>
      <c r="AW76" s="81"/>
      <c r="AX76" s="81">
        <v>1</v>
      </c>
      <c r="AY76" s="81" t="str">
        <f t="shared" si="28"/>
        <v>-</v>
      </c>
      <c r="AZ76" s="82"/>
      <c r="BA76" s="81">
        <v>1</v>
      </c>
      <c r="BB76" s="81">
        <f t="shared" si="47"/>
        <v>1.0449472818781811</v>
      </c>
      <c r="BC76" s="81">
        <f t="shared" si="48"/>
        <v>0.97023888753777277</v>
      </c>
      <c r="BD76" s="82"/>
      <c r="BE76" s="81">
        <v>1</v>
      </c>
      <c r="BF76" s="81" t="str">
        <f t="shared" si="49"/>
        <v>-</v>
      </c>
      <c r="BG76" s="81" t="str">
        <f t="shared" si="50"/>
        <v>-</v>
      </c>
      <c r="BH76" s="83"/>
      <c r="BI76" s="81">
        <v>1</v>
      </c>
      <c r="BJ76" s="81">
        <f t="shared" si="51"/>
        <v>0.92693695637060369</v>
      </c>
      <c r="BK76" s="81">
        <f t="shared" si="52"/>
        <v>0.86066569765144274</v>
      </c>
      <c r="BL76" s="82"/>
      <c r="BM76" s="81">
        <v>1</v>
      </c>
      <c r="BN76" s="81" t="str">
        <f t="shared" si="53"/>
        <v>-</v>
      </c>
      <c r="BO76" s="81" t="str">
        <f t="shared" si="54"/>
        <v>-</v>
      </c>
      <c r="BP76" s="83"/>
      <c r="BQ76" s="81">
        <v>1</v>
      </c>
      <c r="BR76" s="81" t="str">
        <f t="shared" si="55"/>
        <v>-</v>
      </c>
    </row>
    <row r="77" spans="1:70" x14ac:dyDescent="0.2">
      <c r="A77" s="14" t="s">
        <v>259</v>
      </c>
      <c r="B77" s="15" t="s">
        <v>76</v>
      </c>
      <c r="C77" s="15"/>
      <c r="D77" s="16">
        <v>31581.941986522015</v>
      </c>
      <c r="E77" s="46">
        <v>0.2227444785145257</v>
      </c>
      <c r="F77" s="17">
        <f>[1]EQOUM!U81/[1]COU!FA81</f>
        <v>5.4909739703370659E-2</v>
      </c>
      <c r="G77" s="17">
        <f>[1]EQOUN!DI81/[1]COU!FA81</f>
        <v>6.2326240261645897E-2</v>
      </c>
      <c r="H77" s="18">
        <v>8.0187581224935273E-2</v>
      </c>
      <c r="I77" s="18">
        <f t="shared" si="36"/>
        <v>-0.16041823825287979</v>
      </c>
      <c r="J77" s="18" t="str">
        <f t="shared" si="37"/>
        <v>IMPORTABLE</v>
      </c>
      <c r="K77" s="18" t="str">
        <f t="shared" si="29"/>
        <v>No transable</v>
      </c>
      <c r="L77" s="19">
        <v>1</v>
      </c>
      <c r="M77" s="18" t="str">
        <f t="shared" si="30"/>
        <v>Transable</v>
      </c>
      <c r="N77" s="19">
        <f t="shared" si="31"/>
        <v>0</v>
      </c>
      <c r="O77" s="18" t="str">
        <f t="shared" si="32"/>
        <v>Transable</v>
      </c>
      <c r="P77" s="18" t="str">
        <f t="shared" si="38"/>
        <v>IMPORTABLE</v>
      </c>
      <c r="Q77" s="47">
        <f t="shared" si="39"/>
        <v>0</v>
      </c>
      <c r="R77" s="47">
        <f t="shared" si="33"/>
        <v>0</v>
      </c>
      <c r="S77" s="47">
        <f t="shared" si="34"/>
        <v>0</v>
      </c>
      <c r="T77" s="47">
        <f t="shared" si="35"/>
        <v>0</v>
      </c>
      <c r="U77" s="47">
        <f>IF(Q77=1,D77/[1]COU!FA81,0)</f>
        <v>0</v>
      </c>
      <c r="V77" s="15"/>
      <c r="W77" s="18">
        <v>0</v>
      </c>
      <c r="X77" s="18">
        <v>1.8864534100533289E-2</v>
      </c>
      <c r="Y77" s="18">
        <f>IF([1]EQOUN!DI81&gt;0,[1]COU!FD81/[1]EQOUN!DI81,0)</f>
        <v>0</v>
      </c>
      <c r="Z77" s="18">
        <f>IF([1]EQOUN!DI81&gt;0,[1]COU!$FG$10/[1]EQOUN!DI81,0)</f>
        <v>0</v>
      </c>
      <c r="AA77" s="18">
        <v>3.085613937420462E-2</v>
      </c>
      <c r="AB77" s="18"/>
      <c r="AC77" s="48">
        <f>IF([1]COU!EY81&gt;0,[1]EQOUM!N81/[1]COU!EY81,0)</f>
        <v>0.38060274295720614</v>
      </c>
      <c r="AD77" s="48">
        <f>IF([1]EQOUN!DJ81&gt;0,[1]EQOUN!DP81/[1]EQOUN!DJ81,0)</f>
        <v>5.8854360892760645E-2</v>
      </c>
      <c r="AE77" s="48">
        <f>IF([1]EQOUN!F81&gt;0,[1]EQOUN!N81/[1]EQOUN!F81,0)</f>
        <v>3.8053553950188182E-2</v>
      </c>
      <c r="AF77" s="18">
        <v>0.114354709459683</v>
      </c>
      <c r="AG77" s="15"/>
      <c r="AH77" s="81">
        <f t="shared" si="40"/>
        <v>1.077</v>
      </c>
      <c r="AI77" s="81">
        <f t="shared" si="41"/>
        <v>540</v>
      </c>
      <c r="AJ77" s="81">
        <f t="shared" si="42"/>
        <v>581.57999999999993</v>
      </c>
      <c r="AK77" s="82"/>
      <c r="AL77" s="81">
        <v>1</v>
      </c>
      <c r="AM77" s="81">
        <f t="shared" si="43"/>
        <v>1.0254186134172891</v>
      </c>
      <c r="AN77" s="82"/>
      <c r="AO77" s="81">
        <v>1</v>
      </c>
      <c r="AP77" s="81" t="str">
        <f t="shared" si="44"/>
        <v>-</v>
      </c>
      <c r="AQ77" s="81"/>
      <c r="AR77" s="81">
        <v>1</v>
      </c>
      <c r="AS77" s="81">
        <f t="shared" si="45"/>
        <v>0.99715499977009292</v>
      </c>
      <c r="AT77" s="82"/>
      <c r="AU77" s="81">
        <v>1</v>
      </c>
      <c r="AV77" s="81" t="str">
        <f t="shared" si="46"/>
        <v>-</v>
      </c>
      <c r="AW77" s="81"/>
      <c r="AX77" s="81">
        <v>1</v>
      </c>
      <c r="AY77" s="81" t="str">
        <f t="shared" si="28"/>
        <v>-</v>
      </c>
      <c r="AZ77" s="82"/>
      <c r="BA77" s="81">
        <v>1</v>
      </c>
      <c r="BB77" s="81">
        <f t="shared" si="47"/>
        <v>1.005208004409559</v>
      </c>
      <c r="BC77" s="81">
        <f t="shared" si="48"/>
        <v>0.93334076546848566</v>
      </c>
      <c r="BD77" s="82"/>
      <c r="BE77" s="81">
        <v>1</v>
      </c>
      <c r="BF77" s="81" t="str">
        <f t="shared" si="49"/>
        <v>-</v>
      </c>
      <c r="BG77" s="81" t="str">
        <f t="shared" si="50"/>
        <v>-</v>
      </c>
      <c r="BH77" s="83"/>
      <c r="BI77" s="81">
        <v>1</v>
      </c>
      <c r="BJ77" s="81">
        <f t="shared" si="51"/>
        <v>0.97896509480213456</v>
      </c>
      <c r="BK77" s="81">
        <f t="shared" si="52"/>
        <v>0.90897408988127637</v>
      </c>
      <c r="BL77" s="82"/>
      <c r="BM77" s="81">
        <v>1</v>
      </c>
      <c r="BN77" s="81" t="str">
        <f t="shared" si="53"/>
        <v>-</v>
      </c>
      <c r="BO77" s="81" t="str">
        <f t="shared" si="54"/>
        <v>-</v>
      </c>
      <c r="BP77" s="83"/>
      <c r="BQ77" s="81">
        <v>1</v>
      </c>
      <c r="BR77" s="81" t="str">
        <f t="shared" si="55"/>
        <v>-</v>
      </c>
    </row>
    <row r="78" spans="1:70" x14ac:dyDescent="0.2">
      <c r="A78" s="14" t="s">
        <v>260</v>
      </c>
      <c r="B78" s="15" t="s">
        <v>77</v>
      </c>
      <c r="C78" s="15"/>
      <c r="D78" s="16">
        <v>461796.55961156508</v>
      </c>
      <c r="E78" s="46">
        <v>0.58355252761647958</v>
      </c>
      <c r="F78" s="17">
        <f>[1]EQOUM!U82/[1]COU!FA82</f>
        <v>0.17700143740164984</v>
      </c>
      <c r="G78" s="17">
        <f>[1]EQOUN!DI82/[1]COU!FA82</f>
        <v>2.3939943654099363E-2</v>
      </c>
      <c r="H78" s="18">
        <v>5.7486106271890797E-2</v>
      </c>
      <c r="I78" s="18">
        <f t="shared" si="36"/>
        <v>-0.55961258396238023</v>
      </c>
      <c r="J78" s="18" t="str">
        <f t="shared" si="37"/>
        <v>IMPORTABLE</v>
      </c>
      <c r="K78" s="18" t="str">
        <f t="shared" si="29"/>
        <v>No transable</v>
      </c>
      <c r="L78" s="19">
        <v>1</v>
      </c>
      <c r="M78" s="18" t="str">
        <f t="shared" si="30"/>
        <v>Transable</v>
      </c>
      <c r="N78" s="19">
        <f t="shared" si="31"/>
        <v>0</v>
      </c>
      <c r="O78" s="18" t="str">
        <f t="shared" si="32"/>
        <v>Transable</v>
      </c>
      <c r="P78" s="18" t="str">
        <f t="shared" si="38"/>
        <v>IMPORTABLE</v>
      </c>
      <c r="Q78" s="47">
        <f t="shared" si="39"/>
        <v>0</v>
      </c>
      <c r="R78" s="47">
        <f t="shared" si="33"/>
        <v>0</v>
      </c>
      <c r="S78" s="47">
        <f t="shared" si="34"/>
        <v>0</v>
      </c>
      <c r="T78" s="47">
        <f t="shared" si="35"/>
        <v>0</v>
      </c>
      <c r="U78" s="47">
        <f>IF(Q78=1,D78/[1]COU!FA82,0)</f>
        <v>0</v>
      </c>
      <c r="V78" s="15"/>
      <c r="W78" s="18">
        <v>0.14491515679893441</v>
      </c>
      <c r="X78" s="18">
        <v>0</v>
      </c>
      <c r="Y78" s="18">
        <f>IF([1]EQOUN!DI82&gt;0,[1]COU!FD82/[1]EQOUN!DI82,0)</f>
        <v>0</v>
      </c>
      <c r="Z78" s="18">
        <f>IF([1]EQOUN!DI82&gt;0,[1]COU!$FG$10/[1]EQOUN!DI82,0)</f>
        <v>0</v>
      </c>
      <c r="AA78" s="18">
        <v>0.19852999885644534</v>
      </c>
      <c r="AB78" s="18"/>
      <c r="AC78" s="48">
        <f>IF([1]COU!EY82&gt;0,[1]EQOUM!N82/[1]COU!EY82,0)</f>
        <v>0.14410497250075258</v>
      </c>
      <c r="AD78" s="48">
        <f>IF([1]EQOUN!DJ82&gt;0,[1]EQOUN!DP82/[1]EQOUN!DJ82,0)</f>
        <v>0.16836757764769156</v>
      </c>
      <c r="AE78" s="48">
        <f>IF([1]EQOUN!F82&gt;0,[1]EQOUN!N82/[1]EQOUN!F82,0)</f>
        <v>0.14529874295843515</v>
      </c>
      <c r="AF78" s="18">
        <v>0.14556165542183686</v>
      </c>
      <c r="AG78" s="15"/>
      <c r="AH78" s="81">
        <f t="shared" si="40"/>
        <v>1.077</v>
      </c>
      <c r="AI78" s="81">
        <f t="shared" si="41"/>
        <v>540</v>
      </c>
      <c r="AJ78" s="81">
        <f t="shared" si="42"/>
        <v>581.57999999999993</v>
      </c>
      <c r="AK78" s="82"/>
      <c r="AL78" s="81">
        <v>1</v>
      </c>
      <c r="AM78" s="81">
        <f t="shared" si="43"/>
        <v>0.78486233803785355</v>
      </c>
      <c r="AN78" s="82"/>
      <c r="AO78" s="81">
        <v>1</v>
      </c>
      <c r="AP78" s="81" t="str">
        <f t="shared" si="44"/>
        <v>-</v>
      </c>
      <c r="AQ78" s="81"/>
      <c r="AR78" s="81">
        <v>1</v>
      </c>
      <c r="AS78" s="81">
        <f t="shared" si="45"/>
        <v>0.68518659686608485</v>
      </c>
      <c r="AT78" s="82"/>
      <c r="AU78" s="81">
        <v>1</v>
      </c>
      <c r="AV78" s="81" t="str">
        <f t="shared" si="46"/>
        <v>-</v>
      </c>
      <c r="AW78" s="81"/>
      <c r="AX78" s="81">
        <v>1</v>
      </c>
      <c r="AY78" s="81" t="str">
        <f t="shared" si="28"/>
        <v>-</v>
      </c>
      <c r="AZ78" s="82"/>
      <c r="BA78" s="81">
        <v>1</v>
      </c>
      <c r="BB78" s="81">
        <f t="shared" si="47"/>
        <v>0.777794581103043</v>
      </c>
      <c r="BC78" s="81">
        <f t="shared" si="48"/>
        <v>0.72218624057849856</v>
      </c>
      <c r="BD78" s="82"/>
      <c r="BE78" s="81">
        <v>1</v>
      </c>
      <c r="BF78" s="81" t="str">
        <f t="shared" si="49"/>
        <v>-</v>
      </c>
      <c r="BG78" s="81" t="str">
        <f t="shared" si="50"/>
        <v>-</v>
      </c>
      <c r="BH78" s="83"/>
      <c r="BI78" s="81">
        <v>1</v>
      </c>
      <c r="BJ78" s="81">
        <f t="shared" si="51"/>
        <v>0.68524514640316492</v>
      </c>
      <c r="BK78" s="81">
        <f t="shared" si="52"/>
        <v>0.63625361783023671</v>
      </c>
      <c r="BL78" s="82"/>
      <c r="BM78" s="81">
        <v>1</v>
      </c>
      <c r="BN78" s="81" t="str">
        <f t="shared" si="53"/>
        <v>-</v>
      </c>
      <c r="BO78" s="81" t="str">
        <f t="shared" si="54"/>
        <v>-</v>
      </c>
      <c r="BP78" s="83"/>
      <c r="BQ78" s="81">
        <v>1</v>
      </c>
      <c r="BR78" s="81" t="str">
        <f t="shared" si="55"/>
        <v>-</v>
      </c>
    </row>
    <row r="79" spans="1:70" x14ac:dyDescent="0.2">
      <c r="A79" s="14" t="s">
        <v>261</v>
      </c>
      <c r="B79" s="15" t="s">
        <v>78</v>
      </c>
      <c r="C79" s="15"/>
      <c r="D79" s="16">
        <v>413441.64213631948</v>
      </c>
      <c r="E79" s="46">
        <v>0.66896697596039145</v>
      </c>
      <c r="F79" s="17">
        <f>[1]EQOUM!U83/[1]COU!FA83</f>
        <v>0.48381739209298824</v>
      </c>
      <c r="G79" s="17">
        <f>[1]EQOUN!DI83/[1]COU!FA83</f>
        <v>1.9259084025373321E-2</v>
      </c>
      <c r="H79" s="18">
        <v>5.817873936066556E-2</v>
      </c>
      <c r="I79" s="18">
        <f t="shared" si="36"/>
        <v>-0.6497078919350181</v>
      </c>
      <c r="J79" s="18" t="str">
        <f t="shared" si="37"/>
        <v>IMPORTABLE</v>
      </c>
      <c r="K79" s="18" t="str">
        <f t="shared" si="29"/>
        <v>No transable</v>
      </c>
      <c r="L79" s="19">
        <v>1</v>
      </c>
      <c r="M79" s="18" t="str">
        <f t="shared" si="30"/>
        <v>Transable</v>
      </c>
      <c r="N79" s="19">
        <f t="shared" si="31"/>
        <v>0</v>
      </c>
      <c r="O79" s="18" t="str">
        <f t="shared" si="32"/>
        <v>Transable</v>
      </c>
      <c r="P79" s="18" t="str">
        <f t="shared" si="38"/>
        <v>IMPORTABLE</v>
      </c>
      <c r="Q79" s="47">
        <f t="shared" si="39"/>
        <v>0</v>
      </c>
      <c r="R79" s="47">
        <f t="shared" si="33"/>
        <v>0</v>
      </c>
      <c r="S79" s="47">
        <f t="shared" si="34"/>
        <v>0</v>
      </c>
      <c r="T79" s="47">
        <f t="shared" si="35"/>
        <v>0</v>
      </c>
      <c r="U79" s="47">
        <f>IF(Q79=1,D79/[1]COU!FA83,0)</f>
        <v>0</v>
      </c>
      <c r="V79" s="15"/>
      <c r="W79" s="18">
        <v>8.4271778663804905E-2</v>
      </c>
      <c r="X79" s="18">
        <v>0</v>
      </c>
      <c r="Y79" s="18">
        <f>IF([1]EQOUN!DI83&gt;0,[1]COU!FD83/[1]EQOUN!DI83,0)</f>
        <v>0</v>
      </c>
      <c r="Z79" s="18">
        <f>IF([1]EQOUN!DI83&gt;0,[1]COU!$FG$10/[1]EQOUN!DI83,0)</f>
        <v>0</v>
      </c>
      <c r="AA79" s="18">
        <v>0.19852999885644529</v>
      </c>
      <c r="AB79" s="18"/>
      <c r="AC79" s="48">
        <f>IF([1]COU!EY83&gt;0,[1]EQOUM!N83/[1]COU!EY83,0)</f>
        <v>0.13340264270543928</v>
      </c>
      <c r="AD79" s="48">
        <f>IF([1]EQOUN!DJ83&gt;0,[1]EQOUN!DP83/[1]EQOUN!DJ83,0)</f>
        <v>0.15393843701752138</v>
      </c>
      <c r="AE79" s="48">
        <f>IF([1]EQOUN!F83&gt;0,[1]EQOUN!N83/[1]EQOUN!F83,0)</f>
        <v>0.10721958861816348</v>
      </c>
      <c r="AF79" s="18">
        <v>0.12473542107044773</v>
      </c>
      <c r="AG79" s="15"/>
      <c r="AH79" s="81">
        <f t="shared" si="40"/>
        <v>1.077</v>
      </c>
      <c r="AI79" s="81">
        <f t="shared" si="41"/>
        <v>540</v>
      </c>
      <c r="AJ79" s="81">
        <f t="shared" si="42"/>
        <v>581.57999999999993</v>
      </c>
      <c r="AK79" s="82"/>
      <c r="AL79" s="81">
        <v>1</v>
      </c>
      <c r="AM79" s="81">
        <f t="shared" si="43"/>
        <v>0.82875973026575689</v>
      </c>
      <c r="AN79" s="82"/>
      <c r="AO79" s="81">
        <v>1</v>
      </c>
      <c r="AP79" s="81" t="str">
        <f t="shared" si="44"/>
        <v>-</v>
      </c>
      <c r="AQ79" s="81"/>
      <c r="AR79" s="81">
        <v>1</v>
      </c>
      <c r="AS79" s="81">
        <f t="shared" si="45"/>
        <v>0.75035928015714659</v>
      </c>
      <c r="AT79" s="82"/>
      <c r="AU79" s="81">
        <v>1</v>
      </c>
      <c r="AV79" s="81" t="str">
        <f t="shared" si="46"/>
        <v>-</v>
      </c>
      <c r="AW79" s="81"/>
      <c r="AX79" s="81">
        <v>1</v>
      </c>
      <c r="AY79" s="81" t="str">
        <f t="shared" si="28"/>
        <v>-</v>
      </c>
      <c r="AZ79" s="82"/>
      <c r="BA79" s="81">
        <v>1</v>
      </c>
      <c r="BB79" s="81">
        <f t="shared" si="47"/>
        <v>0.82178569925199485</v>
      </c>
      <c r="BC79" s="81">
        <f t="shared" si="48"/>
        <v>0.76303221843267854</v>
      </c>
      <c r="BD79" s="82"/>
      <c r="BE79" s="81">
        <v>1</v>
      </c>
      <c r="BF79" s="81" t="str">
        <f t="shared" si="49"/>
        <v>-</v>
      </c>
      <c r="BG79" s="81" t="str">
        <f t="shared" si="50"/>
        <v>-</v>
      </c>
      <c r="BH79" s="83"/>
      <c r="BI79" s="81">
        <v>1</v>
      </c>
      <c r="BJ79" s="81">
        <f t="shared" si="51"/>
        <v>0.7489904809524498</v>
      </c>
      <c r="BK79" s="81">
        <f t="shared" si="52"/>
        <v>0.69544148649252535</v>
      </c>
      <c r="BL79" s="82"/>
      <c r="BM79" s="81">
        <v>1</v>
      </c>
      <c r="BN79" s="81" t="str">
        <f t="shared" si="53"/>
        <v>-</v>
      </c>
      <c r="BO79" s="81" t="str">
        <f t="shared" si="54"/>
        <v>-</v>
      </c>
      <c r="BP79" s="83"/>
      <c r="BQ79" s="81">
        <v>1</v>
      </c>
      <c r="BR79" s="81" t="str">
        <f t="shared" si="55"/>
        <v>-</v>
      </c>
    </row>
    <row r="80" spans="1:70" x14ac:dyDescent="0.2">
      <c r="A80" s="14" t="s">
        <v>262</v>
      </c>
      <c r="B80" s="15" t="s">
        <v>79</v>
      </c>
      <c r="C80" s="15"/>
      <c r="D80" s="16">
        <v>83408.604726094738</v>
      </c>
      <c r="E80" s="46">
        <v>0.95559580623513807</v>
      </c>
      <c r="F80" s="17">
        <f>[1]EQOUM!U84/[1]COU!FA84</f>
        <v>0.72966338489440941</v>
      </c>
      <c r="G80" s="17">
        <f>[1]EQOUN!DI84/[1]COU!FA84</f>
        <v>2.2205724099481437E-2</v>
      </c>
      <c r="H80" s="18">
        <v>0.50008168636209682</v>
      </c>
      <c r="I80" s="18">
        <f t="shared" si="36"/>
        <v>-0.93339008213565666</v>
      </c>
      <c r="J80" s="18" t="str">
        <f t="shared" si="37"/>
        <v>IMPORTABLE</v>
      </c>
      <c r="K80" s="18" t="str">
        <f t="shared" si="29"/>
        <v>Transable</v>
      </c>
      <c r="L80" s="19"/>
      <c r="M80" s="18" t="str">
        <f t="shared" si="30"/>
        <v>Transable</v>
      </c>
      <c r="N80" s="19">
        <f t="shared" si="31"/>
        <v>0</v>
      </c>
      <c r="O80" s="18" t="str">
        <f t="shared" si="32"/>
        <v>Transable</v>
      </c>
      <c r="P80" s="18" t="str">
        <f t="shared" si="38"/>
        <v>IMPORTABLE</v>
      </c>
      <c r="Q80" s="47">
        <f t="shared" si="39"/>
        <v>0</v>
      </c>
      <c r="R80" s="47">
        <f t="shared" si="33"/>
        <v>0</v>
      </c>
      <c r="S80" s="47">
        <f t="shared" si="34"/>
        <v>0</v>
      </c>
      <c r="T80" s="47">
        <f t="shared" si="35"/>
        <v>0</v>
      </c>
      <c r="U80" s="47">
        <f>IF(Q80=1,D80/[1]COU!FA84,0)</f>
        <v>0</v>
      </c>
      <c r="V80" s="15"/>
      <c r="W80" s="18">
        <v>6.9163698443819033E-3</v>
      </c>
      <c r="X80" s="18">
        <v>0</v>
      </c>
      <c r="Y80" s="18">
        <f>IF([1]EQOUN!DI84&gt;0,[1]COU!FD84/[1]EQOUN!DI84,0)</f>
        <v>0</v>
      </c>
      <c r="Z80" s="18">
        <f>IF([1]EQOUN!DI84&gt;0,[1]COU!$FG$10/[1]EQOUN!DI84,0)</f>
        <v>0</v>
      </c>
      <c r="AA80" s="18">
        <v>0.19852999885644551</v>
      </c>
      <c r="AB80" s="18"/>
      <c r="AC80" s="48">
        <f>IF([1]COU!EY84&gt;0,[1]EQOUM!N84/[1]COU!EY84,0)</f>
        <v>0</v>
      </c>
      <c r="AD80" s="48">
        <f>IF([1]EQOUN!DJ84&gt;0,[1]EQOUN!DP84/[1]EQOUN!DJ84,0)</f>
        <v>0</v>
      </c>
      <c r="AE80" s="48">
        <f>IF([1]EQOUN!F84&gt;0,[1]EQOUN!N84/[1]EQOUN!F84,0)</f>
        <v>0</v>
      </c>
      <c r="AF80" s="18">
        <v>0</v>
      </c>
      <c r="AG80" s="15"/>
      <c r="AH80" s="81">
        <f t="shared" si="40"/>
        <v>1.077</v>
      </c>
      <c r="AI80" s="81">
        <f t="shared" si="41"/>
        <v>540</v>
      </c>
      <c r="AJ80" s="81">
        <f t="shared" si="42"/>
        <v>581.57999999999993</v>
      </c>
      <c r="AK80" s="82"/>
      <c r="AL80" s="81">
        <v>1</v>
      </c>
      <c r="AM80" s="81">
        <f t="shared" si="43"/>
        <v>0.89242842179541193</v>
      </c>
      <c r="AN80" s="82"/>
      <c r="AO80" s="81">
        <v>1</v>
      </c>
      <c r="AP80" s="81" t="str">
        <f t="shared" si="44"/>
        <v>-</v>
      </c>
      <c r="AQ80" s="81"/>
      <c r="AR80" s="81">
        <v>1</v>
      </c>
      <c r="AS80" s="81">
        <f t="shared" si="45"/>
        <v>0.89242842179541193</v>
      </c>
      <c r="AT80" s="82"/>
      <c r="AU80" s="81">
        <v>1</v>
      </c>
      <c r="AV80" s="81" t="str">
        <f t="shared" si="46"/>
        <v>-</v>
      </c>
      <c r="AW80" s="81"/>
      <c r="AX80" s="81">
        <v>1</v>
      </c>
      <c r="AY80" s="81" t="str">
        <f t="shared" si="28"/>
        <v>-</v>
      </c>
      <c r="AZ80" s="82"/>
      <c r="BA80" s="81">
        <v>1</v>
      </c>
      <c r="BB80" s="81">
        <f t="shared" si="47"/>
        <v>0.89242842179541193</v>
      </c>
      <c r="BC80" s="81">
        <f t="shared" si="48"/>
        <v>0.8286243470709489</v>
      </c>
      <c r="BD80" s="82"/>
      <c r="BE80" s="81">
        <v>1</v>
      </c>
      <c r="BF80" s="81" t="str">
        <f t="shared" si="49"/>
        <v>-</v>
      </c>
      <c r="BG80" s="81" t="str">
        <f t="shared" si="50"/>
        <v>-</v>
      </c>
      <c r="BH80" s="83"/>
      <c r="BI80" s="81">
        <v>1</v>
      </c>
      <c r="BJ80" s="81">
        <f t="shared" si="51"/>
        <v>0.89242842179541193</v>
      </c>
      <c r="BK80" s="81">
        <f t="shared" si="52"/>
        <v>0.8286243470709489</v>
      </c>
      <c r="BL80" s="82"/>
      <c r="BM80" s="81">
        <v>1</v>
      </c>
      <c r="BN80" s="81" t="str">
        <f t="shared" si="53"/>
        <v>-</v>
      </c>
      <c r="BO80" s="81" t="str">
        <f t="shared" si="54"/>
        <v>-</v>
      </c>
      <c r="BP80" s="83"/>
      <c r="BQ80" s="81">
        <v>1</v>
      </c>
      <c r="BR80" s="81" t="str">
        <f t="shared" si="55"/>
        <v>-</v>
      </c>
    </row>
    <row r="81" spans="1:70" x14ac:dyDescent="0.2">
      <c r="A81" s="14" t="s">
        <v>263</v>
      </c>
      <c r="B81" s="15" t="s">
        <v>80</v>
      </c>
      <c r="C81" s="15"/>
      <c r="D81" s="16">
        <v>11792.134221219079</v>
      </c>
      <c r="E81" s="46">
        <v>1</v>
      </c>
      <c r="F81" s="17">
        <f>[1]EQOUM!U85/[1]COU!FA85</f>
        <v>0.37727757312780485</v>
      </c>
      <c r="G81" s="17">
        <f>[1]EQOUN!DI85/[1]COU!FA85</f>
        <v>0</v>
      </c>
      <c r="H81" s="18" t="s">
        <v>382</v>
      </c>
      <c r="I81" s="18">
        <f t="shared" si="36"/>
        <v>-1</v>
      </c>
      <c r="J81" s="18" t="str">
        <f t="shared" si="37"/>
        <v>IMPORTABLE</v>
      </c>
      <c r="K81" s="18" t="str">
        <f t="shared" si="29"/>
        <v>Transable</v>
      </c>
      <c r="L81" s="19"/>
      <c r="M81" s="18" t="str">
        <f t="shared" si="30"/>
        <v>Transable</v>
      </c>
      <c r="N81" s="19">
        <f t="shared" si="31"/>
        <v>0</v>
      </c>
      <c r="O81" s="18" t="str">
        <f t="shared" si="32"/>
        <v>Transable</v>
      </c>
      <c r="P81" s="18" t="str">
        <f t="shared" si="38"/>
        <v>IMPORTABLE</v>
      </c>
      <c r="Q81" s="47">
        <f t="shared" si="39"/>
        <v>0</v>
      </c>
      <c r="R81" s="47">
        <f t="shared" si="33"/>
        <v>0</v>
      </c>
      <c r="S81" s="47">
        <f t="shared" si="34"/>
        <v>0</v>
      </c>
      <c r="T81" s="47">
        <f t="shared" si="35"/>
        <v>0</v>
      </c>
      <c r="U81" s="47">
        <f>IF(Q81=1,D81/[1]COU!FA85,0)</f>
        <v>0</v>
      </c>
      <c r="V81" s="15"/>
      <c r="W81" s="18">
        <v>0</v>
      </c>
      <c r="X81" s="18">
        <v>0.15752604115610025</v>
      </c>
      <c r="Y81" s="18">
        <f>IF([1]EQOUN!DI85&gt;0,[1]COU!FD85/[1]EQOUN!DI85,0)</f>
        <v>0</v>
      </c>
      <c r="Z81" s="18">
        <f>IF([1]EQOUN!DI85&gt;0,[1]COU!$FG$10/[1]EQOUN!DI85,0)</f>
        <v>0</v>
      </c>
      <c r="AA81" s="18">
        <v>4.2030048313531423E-2</v>
      </c>
      <c r="AB81" s="18"/>
      <c r="AC81" s="48">
        <f>IF([1]COU!EY85&gt;0,[1]EQOUM!N85/[1]COU!EY85,0)</f>
        <v>0.61253450396454368</v>
      </c>
      <c r="AD81" s="48">
        <f>IF([1]EQOUN!DJ85&gt;0,[1]EQOUN!DP85/[1]EQOUN!DJ85,0)</f>
        <v>0</v>
      </c>
      <c r="AE81" s="48">
        <f>IF([1]EQOUN!F85&gt;0,[1]EQOUN!N85/[1]EQOUN!F85,0)</f>
        <v>0</v>
      </c>
      <c r="AF81" s="18">
        <v>0.61252356565885091</v>
      </c>
      <c r="AG81" s="15"/>
      <c r="AH81" s="81">
        <f t="shared" si="40"/>
        <v>1.077</v>
      </c>
      <c r="AI81" s="81">
        <f t="shared" si="41"/>
        <v>540</v>
      </c>
      <c r="AJ81" s="81">
        <f t="shared" si="42"/>
        <v>581.57999999999993</v>
      </c>
      <c r="AK81" s="82"/>
      <c r="AL81" s="81">
        <v>1</v>
      </c>
      <c r="AM81" s="81">
        <f t="shared" si="43"/>
        <v>0.89290383955012742</v>
      </c>
      <c r="AN81" s="82"/>
      <c r="AO81" s="81">
        <v>1</v>
      </c>
      <c r="AP81" s="81" t="str">
        <f t="shared" si="44"/>
        <v>-</v>
      </c>
      <c r="AQ81" s="81"/>
      <c r="AR81" s="81">
        <v>1</v>
      </c>
      <c r="AS81" s="81">
        <f t="shared" si="45"/>
        <v>0.89290383955012742</v>
      </c>
      <c r="AT81" s="82"/>
      <c r="AU81" s="81">
        <v>1</v>
      </c>
      <c r="AV81" s="81" t="str">
        <f t="shared" si="46"/>
        <v>-</v>
      </c>
      <c r="AW81" s="81"/>
      <c r="AX81" s="81">
        <v>1</v>
      </c>
      <c r="AY81" s="81" t="str">
        <f t="shared" si="28"/>
        <v>-</v>
      </c>
      <c r="AZ81" s="82"/>
      <c r="BA81" s="81">
        <v>1</v>
      </c>
      <c r="BB81" s="81">
        <f t="shared" si="47"/>
        <v>0.86865442524106851</v>
      </c>
      <c r="BC81" s="81">
        <f t="shared" si="48"/>
        <v>0.8065500698617164</v>
      </c>
      <c r="BD81" s="82"/>
      <c r="BE81" s="81">
        <v>1</v>
      </c>
      <c r="BF81" s="81" t="str">
        <f t="shared" si="49"/>
        <v>-</v>
      </c>
      <c r="BG81" s="81" t="str">
        <f t="shared" si="50"/>
        <v>-</v>
      </c>
      <c r="BH81" s="83"/>
      <c r="BI81" s="81">
        <v>1</v>
      </c>
      <c r="BJ81" s="81">
        <f t="shared" si="51"/>
        <v>0.86865442524106851</v>
      </c>
      <c r="BK81" s="81">
        <f t="shared" si="52"/>
        <v>0.8065500698617164</v>
      </c>
      <c r="BL81" s="82"/>
      <c r="BM81" s="81">
        <v>1</v>
      </c>
      <c r="BN81" s="81" t="str">
        <f t="shared" si="53"/>
        <v>-</v>
      </c>
      <c r="BO81" s="81" t="str">
        <f t="shared" si="54"/>
        <v>-</v>
      </c>
      <c r="BP81" s="83"/>
      <c r="BQ81" s="81">
        <v>1</v>
      </c>
      <c r="BR81" s="81" t="str">
        <f t="shared" si="55"/>
        <v>-</v>
      </c>
    </row>
    <row r="82" spans="1:70" x14ac:dyDescent="0.2">
      <c r="A82" s="14" t="s">
        <v>264</v>
      </c>
      <c r="B82" s="15" t="s">
        <v>81</v>
      </c>
      <c r="C82" s="15"/>
      <c r="D82" s="16">
        <v>52216.892501924747</v>
      </c>
      <c r="E82" s="46">
        <v>0.97364287038048591</v>
      </c>
      <c r="F82" s="17">
        <f>[1]EQOUM!U86/[1]COU!FA86</f>
        <v>0.16595870026098847</v>
      </c>
      <c r="G82" s="17">
        <f>[1]EQOUN!DI86/[1]COU!FA86</f>
        <v>1.1033372813589955E-2</v>
      </c>
      <c r="H82" s="18">
        <v>0.41861056089435222</v>
      </c>
      <c r="I82" s="18">
        <f t="shared" si="36"/>
        <v>-0.96260949756689596</v>
      </c>
      <c r="J82" s="18" t="str">
        <f t="shared" si="37"/>
        <v>IMPORTABLE</v>
      </c>
      <c r="K82" s="18" t="str">
        <f t="shared" si="29"/>
        <v>Transable</v>
      </c>
      <c r="L82" s="19"/>
      <c r="M82" s="18" t="str">
        <f t="shared" si="30"/>
        <v>Transable</v>
      </c>
      <c r="N82" s="19">
        <f t="shared" si="31"/>
        <v>0</v>
      </c>
      <c r="O82" s="18" t="str">
        <f t="shared" si="32"/>
        <v>Transable</v>
      </c>
      <c r="P82" s="18" t="str">
        <f t="shared" si="38"/>
        <v>IMPORTABLE</v>
      </c>
      <c r="Q82" s="47">
        <f t="shared" si="39"/>
        <v>0</v>
      </c>
      <c r="R82" s="47">
        <f t="shared" si="33"/>
        <v>0</v>
      </c>
      <c r="S82" s="47">
        <f t="shared" si="34"/>
        <v>0</v>
      </c>
      <c r="T82" s="47">
        <f t="shared" si="35"/>
        <v>0</v>
      </c>
      <c r="U82" s="47">
        <f>IF(Q82=1,D82/[1]COU!FA86,0)</f>
        <v>0</v>
      </c>
      <c r="V82" s="15"/>
      <c r="W82" s="18">
        <v>4.9084107665135455E-3</v>
      </c>
      <c r="X82" s="18">
        <v>7.4381967552219777E-2</v>
      </c>
      <c r="Y82" s="18">
        <f>IF([1]EQOUN!DI86&gt;0,[1]COU!FD86/[1]EQOUN!DI86,0)</f>
        <v>0</v>
      </c>
      <c r="Z82" s="18">
        <f>IF([1]EQOUN!DI86&gt;0,[1]COU!$FG$10/[1]EQOUN!DI86,0)</f>
        <v>0</v>
      </c>
      <c r="AA82" s="18">
        <v>0.19858103423435919</v>
      </c>
      <c r="AB82" s="18"/>
      <c r="AC82" s="48">
        <f>IF([1]COU!EY86&gt;0,[1]EQOUM!N86/[1]COU!EY86,0)</f>
        <v>8.0327287676211501E-2</v>
      </c>
      <c r="AD82" s="48">
        <f>IF([1]EQOUN!DJ86&gt;0,[1]EQOUN!DP86/[1]EQOUN!DJ86,0)</f>
        <v>2.9682956457512129E-2</v>
      </c>
      <c r="AE82" s="48">
        <f>IF([1]EQOUN!F86&gt;0,[1]EQOUN!N86/[1]EQOUN!F86,0)</f>
        <v>5.9764035953318882E-2</v>
      </c>
      <c r="AF82" s="18">
        <v>7.9785029263566579E-2</v>
      </c>
      <c r="AG82" s="15"/>
      <c r="AH82" s="81">
        <f t="shared" si="40"/>
        <v>1.077</v>
      </c>
      <c r="AI82" s="81">
        <f t="shared" si="41"/>
        <v>540</v>
      </c>
      <c r="AJ82" s="81">
        <f t="shared" si="42"/>
        <v>581.57999999999993</v>
      </c>
      <c r="AK82" s="82"/>
      <c r="AL82" s="81">
        <v>1</v>
      </c>
      <c r="AM82" s="81">
        <f t="shared" si="43"/>
        <v>0.83254937003168528</v>
      </c>
      <c r="AN82" s="82"/>
      <c r="AO82" s="81">
        <v>1</v>
      </c>
      <c r="AP82" s="81" t="str">
        <f t="shared" si="44"/>
        <v>-</v>
      </c>
      <c r="AQ82" s="81"/>
      <c r="AR82" s="81">
        <v>1</v>
      </c>
      <c r="AS82" s="81">
        <f t="shared" si="45"/>
        <v>0.78649248426097307</v>
      </c>
      <c r="AT82" s="82"/>
      <c r="AU82" s="81">
        <v>1</v>
      </c>
      <c r="AV82" s="81" t="str">
        <f t="shared" si="46"/>
        <v>-</v>
      </c>
      <c r="AW82" s="81"/>
      <c r="AX82" s="81">
        <v>1</v>
      </c>
      <c r="AY82" s="81" t="str">
        <f t="shared" si="28"/>
        <v>-</v>
      </c>
      <c r="AZ82" s="82"/>
      <c r="BA82" s="81">
        <v>1</v>
      </c>
      <c r="BB82" s="81">
        <f t="shared" si="47"/>
        <v>0.82812355993399456</v>
      </c>
      <c r="BC82" s="81">
        <f t="shared" si="48"/>
        <v>0.7689169544419634</v>
      </c>
      <c r="BD82" s="82"/>
      <c r="BE82" s="81">
        <v>1</v>
      </c>
      <c r="BF82" s="81" t="str">
        <f t="shared" si="49"/>
        <v>-</v>
      </c>
      <c r="BG82" s="81" t="str">
        <f t="shared" si="50"/>
        <v>-</v>
      </c>
      <c r="BH82" s="83"/>
      <c r="BI82" s="81">
        <v>1</v>
      </c>
      <c r="BJ82" s="81">
        <f t="shared" si="51"/>
        <v>0.78535950629359319</v>
      </c>
      <c r="BK82" s="81">
        <f t="shared" si="52"/>
        <v>0.72921031225031863</v>
      </c>
      <c r="BL82" s="82"/>
      <c r="BM82" s="81">
        <v>1</v>
      </c>
      <c r="BN82" s="81" t="str">
        <f t="shared" si="53"/>
        <v>-</v>
      </c>
      <c r="BO82" s="81" t="str">
        <f t="shared" si="54"/>
        <v>-</v>
      </c>
      <c r="BP82" s="83"/>
      <c r="BQ82" s="81">
        <v>1</v>
      </c>
      <c r="BR82" s="81" t="str">
        <f t="shared" si="55"/>
        <v>-</v>
      </c>
    </row>
    <row r="83" spans="1:70" x14ac:dyDescent="0.2">
      <c r="A83" s="14" t="s">
        <v>265</v>
      </c>
      <c r="B83" s="15" t="s">
        <v>82</v>
      </c>
      <c r="C83" s="15"/>
      <c r="D83" s="16">
        <v>263216.36382994842</v>
      </c>
      <c r="E83" s="46">
        <v>0.67651546059278622</v>
      </c>
      <c r="F83" s="17">
        <f>[1]EQOUM!U87/[1]COU!FA87</f>
        <v>0.63471862294504211</v>
      </c>
      <c r="G83" s="17">
        <f>[1]EQOUN!DI87/[1]COU!FA87</f>
        <v>6.5802041095536654E-2</v>
      </c>
      <c r="H83" s="18">
        <v>0.20341634013210974</v>
      </c>
      <c r="I83" s="18">
        <f t="shared" si="36"/>
        <v>-0.61071341949724955</v>
      </c>
      <c r="J83" s="18" t="str">
        <f t="shared" si="37"/>
        <v>IMPORTABLE</v>
      </c>
      <c r="K83" s="18" t="str">
        <f t="shared" si="29"/>
        <v>Transable</v>
      </c>
      <c r="L83" s="19"/>
      <c r="M83" s="18" t="str">
        <f t="shared" si="30"/>
        <v>Transable</v>
      </c>
      <c r="N83" s="19">
        <f t="shared" si="31"/>
        <v>0</v>
      </c>
      <c r="O83" s="18" t="str">
        <f t="shared" si="32"/>
        <v>Transable</v>
      </c>
      <c r="P83" s="18" t="str">
        <f t="shared" si="38"/>
        <v>IMPORTABLE</v>
      </c>
      <c r="Q83" s="47">
        <f t="shared" si="39"/>
        <v>0</v>
      </c>
      <c r="R83" s="47">
        <f t="shared" si="33"/>
        <v>0</v>
      </c>
      <c r="S83" s="47">
        <f t="shared" si="34"/>
        <v>0</v>
      </c>
      <c r="T83" s="47">
        <f t="shared" si="35"/>
        <v>0</v>
      </c>
      <c r="U83" s="47">
        <f>IF(Q83=1,D83/[1]COU!FA87,0)</f>
        <v>0</v>
      </c>
      <c r="V83" s="15"/>
      <c r="W83" s="18">
        <v>0</v>
      </c>
      <c r="X83" s="18">
        <v>6.8885400724726367E-3</v>
      </c>
      <c r="Y83" s="18">
        <f>IF([1]EQOUN!DI87&gt;0,[1]COU!FD87/[1]EQOUN!DI87,0)</f>
        <v>0</v>
      </c>
      <c r="Z83" s="18">
        <f>IF([1]EQOUN!DI87&gt;0,[1]COU!$FG$10/[1]EQOUN!DI87,0)</f>
        <v>0</v>
      </c>
      <c r="AA83" s="18">
        <v>2.0216754744829717E-3</v>
      </c>
      <c r="AB83" s="18"/>
      <c r="AC83" s="48">
        <f>IF([1]COU!EY87&gt;0,[1]EQOUM!N87/[1]COU!EY87,0)</f>
        <v>9.3590616490521708E-2</v>
      </c>
      <c r="AD83" s="48">
        <f>IF([1]EQOUN!DJ87&gt;0,[1]EQOUN!DP87/[1]EQOUN!DJ87,0)</f>
        <v>6.9231189777727034E-2</v>
      </c>
      <c r="AE83" s="48">
        <f>IF([1]EQOUN!F87&gt;0,[1]EQOUN!N87/[1]EQOUN!F87,0)</f>
        <v>0.1062008254453861</v>
      </c>
      <c r="AF83" s="18">
        <v>9.7669821821216418E-2</v>
      </c>
      <c r="AG83" s="15"/>
      <c r="AH83" s="81">
        <f t="shared" si="40"/>
        <v>1.077</v>
      </c>
      <c r="AI83" s="81">
        <f t="shared" si="41"/>
        <v>540</v>
      </c>
      <c r="AJ83" s="81">
        <f t="shared" si="42"/>
        <v>581.57999999999993</v>
      </c>
      <c r="AK83" s="82"/>
      <c r="AL83" s="81">
        <v>1</v>
      </c>
      <c r="AM83" s="81">
        <f t="shared" si="43"/>
        <v>1.0674737130679235</v>
      </c>
      <c r="AN83" s="82"/>
      <c r="AO83" s="81">
        <v>1</v>
      </c>
      <c r="AP83" s="81" t="str">
        <f t="shared" si="44"/>
        <v>-</v>
      </c>
      <c r="AQ83" s="81"/>
      <c r="AR83" s="81">
        <v>1</v>
      </c>
      <c r="AS83" s="81">
        <f t="shared" si="45"/>
        <v>0.96380915362531083</v>
      </c>
      <c r="AT83" s="82"/>
      <c r="AU83" s="81">
        <v>1</v>
      </c>
      <c r="AV83" s="81" t="str">
        <f t="shared" si="46"/>
        <v>-</v>
      </c>
      <c r="AW83" s="81"/>
      <c r="AX83" s="81">
        <v>1</v>
      </c>
      <c r="AY83" s="81" t="str">
        <f t="shared" si="28"/>
        <v>-</v>
      </c>
      <c r="AZ83" s="82"/>
      <c r="BA83" s="81">
        <v>1</v>
      </c>
      <c r="BB83" s="81">
        <f t="shared" si="47"/>
        <v>1.0609422610018213</v>
      </c>
      <c r="BC83" s="81">
        <f t="shared" si="48"/>
        <v>0.9850903073368813</v>
      </c>
      <c r="BD83" s="82"/>
      <c r="BE83" s="81">
        <v>1</v>
      </c>
      <c r="BF83" s="81" t="str">
        <f t="shared" si="49"/>
        <v>-</v>
      </c>
      <c r="BG83" s="81" t="str">
        <f t="shared" si="50"/>
        <v>-</v>
      </c>
      <c r="BH83" s="83"/>
      <c r="BI83" s="81">
        <v>1</v>
      </c>
      <c r="BJ83" s="81">
        <f t="shared" si="51"/>
        <v>0.96468918816745519</v>
      </c>
      <c r="BK83" s="81">
        <f t="shared" si="52"/>
        <v>0.89571883766708926</v>
      </c>
      <c r="BL83" s="82"/>
      <c r="BM83" s="81">
        <v>1</v>
      </c>
      <c r="BN83" s="81" t="str">
        <f t="shared" si="53"/>
        <v>-</v>
      </c>
      <c r="BO83" s="81" t="str">
        <f t="shared" si="54"/>
        <v>-</v>
      </c>
      <c r="BP83" s="83"/>
      <c r="BQ83" s="81">
        <v>1</v>
      </c>
      <c r="BR83" s="81" t="str">
        <f t="shared" si="55"/>
        <v>-</v>
      </c>
    </row>
    <row r="84" spans="1:70" x14ac:dyDescent="0.2">
      <c r="A84" s="14" t="s">
        <v>266</v>
      </c>
      <c r="B84" s="15" t="s">
        <v>83</v>
      </c>
      <c r="C84" s="15"/>
      <c r="D84" s="16">
        <v>232114.02518433402</v>
      </c>
      <c r="E84" s="46">
        <v>0.95198933578906852</v>
      </c>
      <c r="F84" s="17">
        <f>[1]EQOUM!U88/[1]COU!FA88</f>
        <v>0.9513421819668112</v>
      </c>
      <c r="G84" s="17">
        <f>[1]EQOUN!DI88/[1]COU!FA88</f>
        <v>4.5146980172168207E-2</v>
      </c>
      <c r="H84" s="18">
        <v>0.9403531676591288</v>
      </c>
      <c r="I84" s="18">
        <f t="shared" si="36"/>
        <v>-0.9068423556169003</v>
      </c>
      <c r="J84" s="18" t="str">
        <f t="shared" si="37"/>
        <v>IMPORTABLE</v>
      </c>
      <c r="K84" s="18" t="str">
        <f t="shared" si="29"/>
        <v>Transable</v>
      </c>
      <c r="L84" s="19"/>
      <c r="M84" s="18" t="str">
        <f t="shared" si="30"/>
        <v>Transable</v>
      </c>
      <c r="N84" s="19">
        <f t="shared" si="31"/>
        <v>0</v>
      </c>
      <c r="O84" s="18" t="str">
        <f t="shared" si="32"/>
        <v>Transable</v>
      </c>
      <c r="P84" s="18" t="str">
        <f t="shared" si="38"/>
        <v>IMPORTABLE</v>
      </c>
      <c r="Q84" s="47">
        <f t="shared" si="39"/>
        <v>0</v>
      </c>
      <c r="R84" s="47">
        <f t="shared" si="33"/>
        <v>0</v>
      </c>
      <c r="S84" s="47">
        <f t="shared" si="34"/>
        <v>0</v>
      </c>
      <c r="T84" s="47">
        <f t="shared" si="35"/>
        <v>0</v>
      </c>
      <c r="U84" s="47">
        <f>IF(Q84=1,D84/[1]COU!FA88,0)</f>
        <v>0</v>
      </c>
      <c r="V84" s="15"/>
      <c r="W84" s="18">
        <v>0</v>
      </c>
      <c r="X84" s="18">
        <v>4.2247285378156129E-3</v>
      </c>
      <c r="Y84" s="18">
        <f>IF([1]EQOUN!DI88&gt;0,[1]COU!FD88/[1]EQOUN!DI88,0)</f>
        <v>0</v>
      </c>
      <c r="Z84" s="18">
        <f>IF([1]EQOUN!DI88&gt;0,[1]COU!$FG$10/[1]EQOUN!DI88,0)</f>
        <v>0</v>
      </c>
      <c r="AA84" s="18">
        <v>2.414830493812021E-3</v>
      </c>
      <c r="AB84" s="18"/>
      <c r="AC84" s="48">
        <f>IF([1]COU!EY88&gt;0,[1]EQOUM!N88/[1]COU!EY88,0)</f>
        <v>4.7315161217048492E-2</v>
      </c>
      <c r="AD84" s="48">
        <f>IF([1]EQOUN!DJ88&gt;0,[1]EQOUN!DP88/[1]EQOUN!DJ88,0)</f>
        <v>3.135405049307239E-2</v>
      </c>
      <c r="AE84" s="48">
        <f>IF([1]EQOUN!F88&gt;0,[1]EQOUN!N88/[1]EQOUN!F88,0)</f>
        <v>2.8587545359432275E-2</v>
      </c>
      <c r="AF84" s="18">
        <v>4.6416034921363827E-2</v>
      </c>
      <c r="AG84" s="15"/>
      <c r="AH84" s="81">
        <f t="shared" si="40"/>
        <v>1.077</v>
      </c>
      <c r="AI84" s="81">
        <f t="shared" si="41"/>
        <v>540</v>
      </c>
      <c r="AJ84" s="81">
        <f t="shared" si="42"/>
        <v>581.57999999999993</v>
      </c>
      <c r="AK84" s="82"/>
      <c r="AL84" s="81">
        <v>1</v>
      </c>
      <c r="AM84" s="81">
        <f t="shared" si="43"/>
        <v>1.0698855169773691</v>
      </c>
      <c r="AN84" s="82"/>
      <c r="AO84" s="81">
        <v>1</v>
      </c>
      <c r="AP84" s="81" t="str">
        <f t="shared" si="44"/>
        <v>-</v>
      </c>
      <c r="AQ84" s="81"/>
      <c r="AR84" s="81">
        <v>1</v>
      </c>
      <c r="AS84" s="81">
        <f t="shared" si="45"/>
        <v>1.040681890525091</v>
      </c>
      <c r="AT84" s="82"/>
      <c r="AU84" s="81">
        <v>1</v>
      </c>
      <c r="AV84" s="81" t="str">
        <f t="shared" si="46"/>
        <v>-</v>
      </c>
      <c r="AW84" s="81"/>
      <c r="AX84" s="81">
        <v>1</v>
      </c>
      <c r="AY84" s="81" t="str">
        <f t="shared" ref="AY84:AY147" si="56">IF(P84="No transable",1/((1+W84+X84+Z84)*(1+AE84)),"-")</f>
        <v>-</v>
      </c>
      <c r="AZ84" s="82"/>
      <c r="BA84" s="81">
        <v>1</v>
      </c>
      <c r="BB84" s="81">
        <f t="shared" si="47"/>
        <v>1.066429823095868</v>
      </c>
      <c r="BC84" s="81">
        <f t="shared" si="48"/>
        <v>0.99018553676496557</v>
      </c>
      <c r="BD84" s="82"/>
      <c r="BE84" s="81">
        <v>1</v>
      </c>
      <c r="BF84" s="81" t="str">
        <f t="shared" si="49"/>
        <v>-</v>
      </c>
      <c r="BG84" s="81" t="str">
        <f t="shared" si="50"/>
        <v>-</v>
      </c>
      <c r="BH84" s="83"/>
      <c r="BI84" s="81">
        <v>1</v>
      </c>
      <c r="BJ84" s="81">
        <f t="shared" si="51"/>
        <v>1.0393141067984879</v>
      </c>
      <c r="BK84" s="81">
        <f t="shared" si="52"/>
        <v>0.96500845570890259</v>
      </c>
      <c r="BL84" s="82"/>
      <c r="BM84" s="81">
        <v>1</v>
      </c>
      <c r="BN84" s="81" t="str">
        <f t="shared" si="53"/>
        <v>-</v>
      </c>
      <c r="BO84" s="81" t="str">
        <f t="shared" si="54"/>
        <v>-</v>
      </c>
      <c r="BP84" s="83"/>
      <c r="BQ84" s="81">
        <v>1</v>
      </c>
      <c r="BR84" s="81" t="str">
        <f t="shared" si="55"/>
        <v>-</v>
      </c>
    </row>
    <row r="85" spans="1:70" x14ac:dyDescent="0.2">
      <c r="A85" s="14" t="s">
        <v>267</v>
      </c>
      <c r="B85" s="15" t="s">
        <v>84</v>
      </c>
      <c r="C85" s="15"/>
      <c r="D85" s="16">
        <v>22890.342940849987</v>
      </c>
      <c r="E85" s="46">
        <v>0.47383366242739627</v>
      </c>
      <c r="F85" s="17">
        <f>[1]EQOUM!U89/[1]COU!FA89</f>
        <v>0.3421551168066298</v>
      </c>
      <c r="G85" s="17">
        <f>[1]EQOUN!DI89/[1]COU!FA89</f>
        <v>0.31150703097798738</v>
      </c>
      <c r="H85" s="18">
        <v>0.59203147129305611</v>
      </c>
      <c r="I85" s="18">
        <f t="shared" si="36"/>
        <v>-0.1623266314494089</v>
      </c>
      <c r="J85" s="18" t="str">
        <f t="shared" si="37"/>
        <v>IMPORTABLE</v>
      </c>
      <c r="K85" s="18" t="str">
        <f t="shared" si="29"/>
        <v>Transable</v>
      </c>
      <c r="L85" s="19"/>
      <c r="M85" s="18" t="str">
        <f t="shared" si="30"/>
        <v>Transable</v>
      </c>
      <c r="N85" s="19">
        <f t="shared" si="31"/>
        <v>0</v>
      </c>
      <c r="O85" s="18" t="str">
        <f t="shared" si="32"/>
        <v>Transable</v>
      </c>
      <c r="P85" s="18" t="str">
        <f t="shared" si="38"/>
        <v>IMPORTABLE</v>
      </c>
      <c r="Q85" s="47">
        <f t="shared" si="39"/>
        <v>0</v>
      </c>
      <c r="R85" s="47">
        <f t="shared" si="33"/>
        <v>0</v>
      </c>
      <c r="S85" s="47">
        <f t="shared" si="34"/>
        <v>0</v>
      </c>
      <c r="T85" s="47">
        <f t="shared" si="35"/>
        <v>0</v>
      </c>
      <c r="U85" s="47">
        <f>IF(Q85=1,D85/[1]COU!FA89,0)</f>
        <v>0</v>
      </c>
      <c r="V85" s="15"/>
      <c r="W85" s="18">
        <v>0</v>
      </c>
      <c r="X85" s="18">
        <v>4.0749877001308145E-2</v>
      </c>
      <c r="Y85" s="18">
        <f>IF([1]EQOUN!DI89&gt;0,[1]COU!FD89/[1]EQOUN!DI89,0)</f>
        <v>0</v>
      </c>
      <c r="Z85" s="18">
        <f>IF([1]EQOUN!DI89&gt;0,[1]COU!$FG$10/[1]EQOUN!DI89,0)</f>
        <v>0</v>
      </c>
      <c r="AA85" s="18">
        <v>6.9874555664352625E-3</v>
      </c>
      <c r="AB85" s="18"/>
      <c r="AC85" s="48">
        <f>IF([1]COU!EY89&gt;0,[1]EQOUM!N89/[1]COU!EY89,0)</f>
        <v>0.3837334119777292</v>
      </c>
      <c r="AD85" s="48">
        <f>IF([1]EQOUN!DJ89&gt;0,[1]EQOUN!DP89/[1]EQOUN!DJ89,0)</f>
        <v>0.21833569134606112</v>
      </c>
      <c r="AE85" s="48">
        <f>IF([1]EQOUN!F89&gt;0,[1]EQOUN!N89/[1]EQOUN!F89,0)</f>
        <v>0.19022954383979029</v>
      </c>
      <c r="AF85" s="18">
        <v>0.28192113262211099</v>
      </c>
      <c r="AG85" s="15"/>
      <c r="AH85" s="81">
        <f t="shared" si="40"/>
        <v>1.077</v>
      </c>
      <c r="AI85" s="81">
        <f t="shared" si="41"/>
        <v>540</v>
      </c>
      <c r="AJ85" s="81">
        <f t="shared" si="42"/>
        <v>581.57999999999993</v>
      </c>
      <c r="AK85" s="82"/>
      <c r="AL85" s="81">
        <v>1</v>
      </c>
      <c r="AM85" s="81">
        <f t="shared" si="43"/>
        <v>1.0276501137642278</v>
      </c>
      <c r="AN85" s="82"/>
      <c r="AO85" s="81">
        <v>1</v>
      </c>
      <c r="AP85" s="81" t="str">
        <f t="shared" si="44"/>
        <v>-</v>
      </c>
      <c r="AQ85" s="81"/>
      <c r="AR85" s="81">
        <v>1</v>
      </c>
      <c r="AS85" s="81">
        <f t="shared" si="45"/>
        <v>0.88637332542038738</v>
      </c>
      <c r="AT85" s="82"/>
      <c r="AU85" s="81">
        <v>1</v>
      </c>
      <c r="AV85" s="81" t="str">
        <f t="shared" si="46"/>
        <v>-</v>
      </c>
      <c r="AW85" s="81"/>
      <c r="AX85" s="81">
        <v>1</v>
      </c>
      <c r="AY85" s="81" t="str">
        <f t="shared" si="56"/>
        <v>-</v>
      </c>
      <c r="AZ85" s="82"/>
      <c r="BA85" s="81">
        <v>1</v>
      </c>
      <c r="BB85" s="81">
        <f t="shared" si="47"/>
        <v>1.0072751200189285</v>
      </c>
      <c r="BC85" s="81">
        <f t="shared" si="48"/>
        <v>0.93526009286808598</v>
      </c>
      <c r="BD85" s="82"/>
      <c r="BE85" s="81">
        <v>1</v>
      </c>
      <c r="BF85" s="81" t="str">
        <f t="shared" si="49"/>
        <v>-</v>
      </c>
      <c r="BG85" s="81" t="str">
        <f t="shared" si="50"/>
        <v>-</v>
      </c>
      <c r="BH85" s="83"/>
      <c r="BI85" s="81">
        <v>1</v>
      </c>
      <c r="BJ85" s="81">
        <f t="shared" si="51"/>
        <v>0.87609890057246587</v>
      </c>
      <c r="BK85" s="81">
        <f t="shared" si="52"/>
        <v>0.81346230322420232</v>
      </c>
      <c r="BL85" s="82"/>
      <c r="BM85" s="81">
        <v>1</v>
      </c>
      <c r="BN85" s="81" t="str">
        <f t="shared" si="53"/>
        <v>-</v>
      </c>
      <c r="BO85" s="81" t="str">
        <f t="shared" si="54"/>
        <v>-</v>
      </c>
      <c r="BP85" s="83"/>
      <c r="BQ85" s="81">
        <v>1</v>
      </c>
      <c r="BR85" s="81" t="str">
        <f t="shared" si="55"/>
        <v>-</v>
      </c>
    </row>
    <row r="86" spans="1:70" x14ac:dyDescent="0.2">
      <c r="A86" s="14" t="s">
        <v>268</v>
      </c>
      <c r="B86" s="15" t="s">
        <v>85</v>
      </c>
      <c r="C86" s="15"/>
      <c r="D86" s="16">
        <v>-862.73303168833809</v>
      </c>
      <c r="E86" s="46">
        <v>0.29919373346289063</v>
      </c>
      <c r="F86" s="17">
        <f>[1]EQOUM!U90/[1]COU!FA90</f>
        <v>0.18490706393518769</v>
      </c>
      <c r="G86" s="17">
        <f>[1]EQOUN!DI90/[1]COU!FA90</f>
        <v>0.30849076218460153</v>
      </c>
      <c r="H86" s="18">
        <v>0.44019406919539328</v>
      </c>
      <c r="I86" s="18">
        <f t="shared" si="36"/>
        <v>9.2970287217108982E-3</v>
      </c>
      <c r="J86" s="18" t="str">
        <f t="shared" si="37"/>
        <v>AMBOS</v>
      </c>
      <c r="K86" s="18" t="str">
        <f t="shared" si="29"/>
        <v>Transable</v>
      </c>
      <c r="L86" s="19"/>
      <c r="M86" s="18" t="str">
        <f t="shared" si="30"/>
        <v>Transable</v>
      </c>
      <c r="N86" s="19">
        <f t="shared" si="31"/>
        <v>0</v>
      </c>
      <c r="O86" s="18" t="str">
        <f t="shared" si="32"/>
        <v>Transable</v>
      </c>
      <c r="P86" s="18" t="str">
        <f t="shared" si="38"/>
        <v>AMBOS</v>
      </c>
      <c r="Q86" s="47">
        <f t="shared" si="39"/>
        <v>0</v>
      </c>
      <c r="R86" s="47">
        <f t="shared" si="33"/>
        <v>0</v>
      </c>
      <c r="S86" s="47">
        <f t="shared" si="34"/>
        <v>0</v>
      </c>
      <c r="T86" s="47">
        <f t="shared" si="35"/>
        <v>0</v>
      </c>
      <c r="U86" s="47">
        <f>IF(Q86=1,D86/[1]COU!FA90,0)</f>
        <v>0</v>
      </c>
      <c r="V86" s="15"/>
      <c r="W86" s="18">
        <v>1.2205873071949732E-3</v>
      </c>
      <c r="X86" s="18">
        <v>5.2596810451015566E-2</v>
      </c>
      <c r="Y86" s="18">
        <f>IF([1]EQOUN!DI90&gt;0,[1]COU!FD90/[1]EQOUN!DI90,0)</f>
        <v>0</v>
      </c>
      <c r="Z86" s="18">
        <f>IF([1]EQOUN!DI90&gt;0,[1]COU!$FG$10/[1]EQOUN!DI90,0)</f>
        <v>0</v>
      </c>
      <c r="AA86" s="18">
        <v>3.9465882612997431E-2</v>
      </c>
      <c r="AB86" s="18"/>
      <c r="AC86" s="48">
        <f>IF([1]COU!EY90&gt;0,[1]EQOUM!N90/[1]COU!EY90,0)</f>
        <v>0.36557068972888707</v>
      </c>
      <c r="AD86" s="48">
        <f>IF([1]EQOUN!DJ90&gt;0,[1]EQOUN!DP90/[1]EQOUN!DJ90,0)</f>
        <v>7.6722559014561695E-2</v>
      </c>
      <c r="AE86" s="48">
        <f>IF([1]EQOUN!F90&gt;0,[1]EQOUN!N90/[1]EQOUN!F90,0)</f>
        <v>0.28038701455006254</v>
      </c>
      <c r="AF86" s="18">
        <v>0.30587419044783803</v>
      </c>
      <c r="AG86" s="15"/>
      <c r="AH86" s="81">
        <f t="shared" si="40"/>
        <v>1.077</v>
      </c>
      <c r="AI86" s="81">
        <f t="shared" si="41"/>
        <v>540</v>
      </c>
      <c r="AJ86" s="81">
        <f t="shared" si="42"/>
        <v>581.57999999999993</v>
      </c>
      <c r="AK86" s="82"/>
      <c r="AL86" s="81">
        <v>1</v>
      </c>
      <c r="AM86" s="81">
        <f t="shared" si="43"/>
        <v>0.98319599237179889</v>
      </c>
      <c r="AN86" s="82"/>
      <c r="AO86" s="81">
        <v>1</v>
      </c>
      <c r="AP86" s="81">
        <f t="shared" si="44"/>
        <v>1.077</v>
      </c>
      <c r="AQ86" s="81"/>
      <c r="AR86" s="81">
        <v>1</v>
      </c>
      <c r="AS86" s="81">
        <f t="shared" si="45"/>
        <v>0.78132040212062992</v>
      </c>
      <c r="AT86" s="82"/>
      <c r="AU86" s="81">
        <v>1</v>
      </c>
      <c r="AV86" s="81">
        <f t="shared" si="46"/>
        <v>1.4040705004425424</v>
      </c>
      <c r="AW86" s="81"/>
      <c r="AX86" s="81">
        <v>1</v>
      </c>
      <c r="AY86" s="81" t="str">
        <f t="shared" si="56"/>
        <v>-</v>
      </c>
      <c r="AZ86" s="82"/>
      <c r="BA86" s="81">
        <v>1</v>
      </c>
      <c r="BB86" s="81">
        <f t="shared" si="47"/>
        <v>0.96437804268482308</v>
      </c>
      <c r="BC86" s="81">
        <f t="shared" si="48"/>
        <v>0.89542993749751454</v>
      </c>
      <c r="BD86" s="82"/>
      <c r="BE86" s="81">
        <v>1</v>
      </c>
      <c r="BF86" s="81">
        <f t="shared" si="49"/>
        <v>1.0833985501885717</v>
      </c>
      <c r="BG86" s="81">
        <f t="shared" si="50"/>
        <v>1.0059410865260647</v>
      </c>
      <c r="BH86" s="83"/>
      <c r="BI86" s="81">
        <v>1</v>
      </c>
      <c r="BJ86" s="81">
        <f t="shared" si="51"/>
        <v>0.7769355262027724</v>
      </c>
      <c r="BK86" s="81">
        <f t="shared" si="52"/>
        <v>0.72138860371659452</v>
      </c>
      <c r="BL86" s="82"/>
      <c r="BM86" s="81">
        <v>1</v>
      </c>
      <c r="BN86" s="81">
        <f t="shared" si="53"/>
        <v>1.387085180125937</v>
      </c>
      <c r="BO86" s="81">
        <f t="shared" si="54"/>
        <v>1.2879156732831356</v>
      </c>
      <c r="BP86" s="83"/>
      <c r="BQ86" s="81">
        <v>1</v>
      </c>
      <c r="BR86" s="81" t="str">
        <f t="shared" si="55"/>
        <v>-</v>
      </c>
    </row>
    <row r="87" spans="1:70" x14ac:dyDescent="0.2">
      <c r="A87" s="14" t="s">
        <v>269</v>
      </c>
      <c r="B87" s="15" t="s">
        <v>86</v>
      </c>
      <c r="C87" s="15"/>
      <c r="D87" s="16">
        <v>93661.708472221857</v>
      </c>
      <c r="E87" s="46">
        <v>0.5603305315597461</v>
      </c>
      <c r="F87" s="17">
        <f>[1]EQOUM!U91/[1]COU!FA91</f>
        <v>9.1311175746404349E-2</v>
      </c>
      <c r="G87" s="17">
        <f>[1]EQOUN!DI91/[1]COU!FA91</f>
        <v>0.11140458256276678</v>
      </c>
      <c r="H87" s="18">
        <v>0.25338257613834153</v>
      </c>
      <c r="I87" s="18">
        <f t="shared" si="36"/>
        <v>-0.44892594899697935</v>
      </c>
      <c r="J87" s="18" t="str">
        <f t="shared" si="37"/>
        <v>IMPORTABLE</v>
      </c>
      <c r="K87" s="18" t="str">
        <f t="shared" si="29"/>
        <v>No transable</v>
      </c>
      <c r="L87" s="19">
        <v>1</v>
      </c>
      <c r="M87" s="18" t="str">
        <f t="shared" si="30"/>
        <v>Transable</v>
      </c>
      <c r="N87" s="19">
        <f t="shared" si="31"/>
        <v>0</v>
      </c>
      <c r="O87" s="18" t="str">
        <f t="shared" si="32"/>
        <v>Transable</v>
      </c>
      <c r="P87" s="18" t="str">
        <f t="shared" si="38"/>
        <v>IMPORTABLE</v>
      </c>
      <c r="Q87" s="47">
        <f t="shared" si="39"/>
        <v>0</v>
      </c>
      <c r="R87" s="47">
        <f t="shared" si="33"/>
        <v>0</v>
      </c>
      <c r="S87" s="47">
        <f t="shared" si="34"/>
        <v>0</v>
      </c>
      <c r="T87" s="47">
        <f t="shared" si="35"/>
        <v>0</v>
      </c>
      <c r="U87" s="47">
        <f>IF(Q87=1,D87/[1]COU!FA91,0)</f>
        <v>0</v>
      </c>
      <c r="V87" s="15"/>
      <c r="W87" s="18">
        <v>6.3795432663608488E-3</v>
      </c>
      <c r="X87" s="18">
        <v>0.13105994129264886</v>
      </c>
      <c r="Y87" s="18">
        <f>IF([1]EQOUN!DI91&gt;0,[1]COU!FD91/[1]EQOUN!DI91,0)</f>
        <v>0</v>
      </c>
      <c r="Z87" s="18">
        <f>IF([1]EQOUN!DI91&gt;0,[1]COU!$FG$10/[1]EQOUN!DI91,0)</f>
        <v>0</v>
      </c>
      <c r="AA87" s="18">
        <v>0.17396681666754296</v>
      </c>
      <c r="AB87" s="18"/>
      <c r="AC87" s="48">
        <f>IF([1]COU!EY91&gt;0,[1]EQOUM!N91/[1]COU!EY91,0)</f>
        <v>0.65687293939229108</v>
      </c>
      <c r="AD87" s="48">
        <f>IF([1]EQOUN!DJ91&gt;0,[1]EQOUN!DP91/[1]EQOUN!DJ91,0)</f>
        <v>5.5720242835524458E-2</v>
      </c>
      <c r="AE87" s="48">
        <f>IF([1]EQOUN!F91&gt;0,[1]EQOUN!N91/[1]EQOUN!F91,0)</f>
        <v>0.29479325458938049</v>
      </c>
      <c r="AF87" s="18">
        <v>0.49767455886394518</v>
      </c>
      <c r="AG87" s="15"/>
      <c r="AH87" s="81">
        <f t="shared" si="40"/>
        <v>1.077</v>
      </c>
      <c r="AI87" s="81">
        <f t="shared" si="41"/>
        <v>540</v>
      </c>
      <c r="AJ87" s="81">
        <f t="shared" si="42"/>
        <v>581.57999999999993</v>
      </c>
      <c r="AK87" s="82"/>
      <c r="AL87" s="81">
        <v>1</v>
      </c>
      <c r="AM87" s="81">
        <f t="shared" si="43"/>
        <v>0.80655053181952296</v>
      </c>
      <c r="AN87" s="82"/>
      <c r="AO87" s="81">
        <v>1</v>
      </c>
      <c r="AP87" s="81" t="str">
        <f t="shared" si="44"/>
        <v>-</v>
      </c>
      <c r="AQ87" s="81"/>
      <c r="AR87" s="81">
        <v>1</v>
      </c>
      <c r="AS87" s="81">
        <f t="shared" si="45"/>
        <v>0.66304788257408331</v>
      </c>
      <c r="AT87" s="82"/>
      <c r="AU87" s="81">
        <v>1</v>
      </c>
      <c r="AV87" s="81" t="str">
        <f t="shared" si="46"/>
        <v>-</v>
      </c>
      <c r="AW87" s="81"/>
      <c r="AX87" s="81">
        <v>1</v>
      </c>
      <c r="AY87" s="81" t="str">
        <f t="shared" si="56"/>
        <v>-</v>
      </c>
      <c r="AZ87" s="82"/>
      <c r="BA87" s="81">
        <v>1</v>
      </c>
      <c r="BB87" s="81">
        <f t="shared" si="47"/>
        <v>0.78368934515129518</v>
      </c>
      <c r="BC87" s="81">
        <f t="shared" si="48"/>
        <v>0.7276595591005528</v>
      </c>
      <c r="BD87" s="82"/>
      <c r="BE87" s="81">
        <v>1</v>
      </c>
      <c r="BF87" s="81" t="str">
        <f t="shared" si="49"/>
        <v>-</v>
      </c>
      <c r="BG87" s="81" t="str">
        <f t="shared" si="50"/>
        <v>-</v>
      </c>
      <c r="BH87" s="83"/>
      <c r="BI87" s="81">
        <v>1</v>
      </c>
      <c r="BJ87" s="81">
        <f t="shared" si="51"/>
        <v>0.65044640249071972</v>
      </c>
      <c r="BK87" s="81">
        <f t="shared" si="52"/>
        <v>0.60394280639806841</v>
      </c>
      <c r="BL87" s="82"/>
      <c r="BM87" s="81">
        <v>1</v>
      </c>
      <c r="BN87" s="81" t="str">
        <f t="shared" si="53"/>
        <v>-</v>
      </c>
      <c r="BO87" s="81" t="str">
        <f t="shared" si="54"/>
        <v>-</v>
      </c>
      <c r="BP87" s="83"/>
      <c r="BQ87" s="81">
        <v>1</v>
      </c>
      <c r="BR87" s="81" t="str">
        <f t="shared" si="55"/>
        <v>-</v>
      </c>
    </row>
    <row r="88" spans="1:70" x14ac:dyDescent="0.2">
      <c r="A88" s="14" t="s">
        <v>270</v>
      </c>
      <c r="B88" s="15" t="s">
        <v>87</v>
      </c>
      <c r="C88" s="15"/>
      <c r="D88" s="16">
        <v>72278.21557414881</v>
      </c>
      <c r="E88" s="46">
        <v>0.70117373617806322</v>
      </c>
      <c r="F88" s="17">
        <f>[1]EQOUM!U92/[1]COU!FA92</f>
        <v>0.67798526619004429</v>
      </c>
      <c r="G88" s="17">
        <f>[1]EQOUN!DI92/[1]COU!FA92</f>
        <v>0.22074773019069441</v>
      </c>
      <c r="H88" s="18">
        <v>0.73871595945874602</v>
      </c>
      <c r="I88" s="18">
        <f t="shared" si="36"/>
        <v>-0.48042600598736884</v>
      </c>
      <c r="J88" s="18" t="str">
        <f t="shared" si="37"/>
        <v>IMPORTABLE</v>
      </c>
      <c r="K88" s="18" t="str">
        <f t="shared" si="29"/>
        <v>Transable</v>
      </c>
      <c r="L88" s="19"/>
      <c r="M88" s="18" t="str">
        <f t="shared" si="30"/>
        <v>Transable</v>
      </c>
      <c r="N88" s="19">
        <f t="shared" si="31"/>
        <v>0</v>
      </c>
      <c r="O88" s="18" t="str">
        <f t="shared" si="32"/>
        <v>Transable</v>
      </c>
      <c r="P88" s="18" t="str">
        <f t="shared" si="38"/>
        <v>IMPORTABLE</v>
      </c>
      <c r="Q88" s="47">
        <f t="shared" si="39"/>
        <v>0</v>
      </c>
      <c r="R88" s="47">
        <f t="shared" si="33"/>
        <v>0</v>
      </c>
      <c r="S88" s="47">
        <f t="shared" si="34"/>
        <v>0</v>
      </c>
      <c r="T88" s="47">
        <f t="shared" si="35"/>
        <v>0</v>
      </c>
      <c r="U88" s="47">
        <f>IF(Q88=1,D88/[1]COU!FA92,0)</f>
        <v>0</v>
      </c>
      <c r="V88" s="15"/>
      <c r="W88" s="18">
        <v>0</v>
      </c>
      <c r="X88" s="18">
        <v>7.5730982372540501E-3</v>
      </c>
      <c r="Y88" s="18">
        <f>IF([1]EQOUN!DI92&gt;0,[1]COU!FD92/[1]EQOUN!DI92,0)</f>
        <v>0</v>
      </c>
      <c r="Z88" s="18">
        <f>IF([1]EQOUN!DI92&gt;0,[1]COU!$FG$10/[1]EQOUN!DI92,0)</f>
        <v>0</v>
      </c>
      <c r="AA88" s="18">
        <v>1.174301133803411E-2</v>
      </c>
      <c r="AB88" s="18"/>
      <c r="AC88" s="48">
        <f>IF([1]COU!EY92&gt;0,[1]EQOUM!N92/[1]COU!EY92,0)</f>
        <v>0.14630559472659238</v>
      </c>
      <c r="AD88" s="48">
        <f>IF([1]EQOUN!DJ92&gt;0,[1]EQOUN!DP92/[1]EQOUN!DJ92,0)</f>
        <v>0.1133183530736121</v>
      </c>
      <c r="AE88" s="48">
        <f>IF([1]EQOUN!F92&gt;0,[1]EQOUN!N92/[1]EQOUN!F92,0)</f>
        <v>0.12410503464257697</v>
      </c>
      <c r="AF88" s="18">
        <v>0.13967148091606438</v>
      </c>
      <c r="AG88" s="15"/>
      <c r="AH88" s="81">
        <f t="shared" si="40"/>
        <v>1.077</v>
      </c>
      <c r="AI88" s="81">
        <f t="shared" si="41"/>
        <v>540</v>
      </c>
      <c r="AJ88" s="81">
        <f t="shared" si="42"/>
        <v>581.57999999999993</v>
      </c>
      <c r="AK88" s="82"/>
      <c r="AL88" s="81">
        <v>1</v>
      </c>
      <c r="AM88" s="81">
        <f t="shared" si="43"/>
        <v>1.0564986017873339</v>
      </c>
      <c r="AN88" s="82"/>
      <c r="AO88" s="81">
        <v>1</v>
      </c>
      <c r="AP88" s="81" t="str">
        <f t="shared" si="44"/>
        <v>-</v>
      </c>
      <c r="AQ88" s="81"/>
      <c r="AR88" s="81">
        <v>1</v>
      </c>
      <c r="AS88" s="81">
        <f t="shared" si="45"/>
        <v>0.94211654156025793</v>
      </c>
      <c r="AT88" s="82"/>
      <c r="AU88" s="81">
        <v>1</v>
      </c>
      <c r="AV88" s="81" t="str">
        <f t="shared" si="46"/>
        <v>-</v>
      </c>
      <c r="AW88" s="81"/>
      <c r="AX88" s="81">
        <v>1</v>
      </c>
      <c r="AY88" s="81" t="str">
        <f t="shared" si="56"/>
        <v>-</v>
      </c>
      <c r="AZ88" s="82"/>
      <c r="BA88" s="81">
        <v>1</v>
      </c>
      <c r="BB88" s="81">
        <f t="shared" si="47"/>
        <v>1.0468579927643589</v>
      </c>
      <c r="BC88" s="81">
        <f t="shared" si="48"/>
        <v>0.97201299235316529</v>
      </c>
      <c r="BD88" s="82"/>
      <c r="BE88" s="81">
        <v>1</v>
      </c>
      <c r="BF88" s="81" t="str">
        <f t="shared" si="49"/>
        <v>-</v>
      </c>
      <c r="BG88" s="81" t="str">
        <f t="shared" si="50"/>
        <v>-</v>
      </c>
      <c r="BH88" s="83"/>
      <c r="BI88" s="81">
        <v>1</v>
      </c>
      <c r="BJ88" s="81">
        <f t="shared" si="51"/>
        <v>0.94065366571972009</v>
      </c>
      <c r="BK88" s="81">
        <f t="shared" si="52"/>
        <v>0.87340173233028806</v>
      </c>
      <c r="BL88" s="82"/>
      <c r="BM88" s="81">
        <v>1</v>
      </c>
      <c r="BN88" s="81" t="str">
        <f t="shared" si="53"/>
        <v>-</v>
      </c>
      <c r="BO88" s="81" t="str">
        <f t="shared" si="54"/>
        <v>-</v>
      </c>
      <c r="BP88" s="83"/>
      <c r="BQ88" s="81">
        <v>1</v>
      </c>
      <c r="BR88" s="81" t="str">
        <f t="shared" si="55"/>
        <v>-</v>
      </c>
    </row>
    <row r="89" spans="1:70" x14ac:dyDescent="0.2">
      <c r="A89" s="14" t="s">
        <v>271</v>
      </c>
      <c r="B89" s="15" t="s">
        <v>88</v>
      </c>
      <c r="C89" s="15"/>
      <c r="D89" s="16">
        <v>132268.99900979971</v>
      </c>
      <c r="E89" s="46">
        <v>0.60298140746997819</v>
      </c>
      <c r="F89" s="17">
        <f>[1]EQOUM!U93/[1]COU!FA93</f>
        <v>7.1522827729192703E-2</v>
      </c>
      <c r="G89" s="17">
        <f>[1]EQOUN!DI93/[1]COU!FA93</f>
        <v>0.33638648363476342</v>
      </c>
      <c r="H89" s="18">
        <v>0.84728143710127746</v>
      </c>
      <c r="I89" s="18">
        <f t="shared" si="36"/>
        <v>-0.26659492383521477</v>
      </c>
      <c r="J89" s="18" t="str">
        <f t="shared" si="37"/>
        <v>IMPORTABLE</v>
      </c>
      <c r="K89" s="18" t="str">
        <f t="shared" si="29"/>
        <v>Transable</v>
      </c>
      <c r="L89" s="19"/>
      <c r="M89" s="18" t="str">
        <f t="shared" si="30"/>
        <v>Transable</v>
      </c>
      <c r="N89" s="19">
        <f t="shared" si="31"/>
        <v>0</v>
      </c>
      <c r="O89" s="18" t="str">
        <f t="shared" si="32"/>
        <v>Transable</v>
      </c>
      <c r="P89" s="18" t="str">
        <f t="shared" si="38"/>
        <v>IMPORTABLE</v>
      </c>
      <c r="Q89" s="47">
        <f t="shared" si="39"/>
        <v>0</v>
      </c>
      <c r="R89" s="47">
        <f t="shared" si="33"/>
        <v>0</v>
      </c>
      <c r="S89" s="47">
        <f t="shared" si="34"/>
        <v>0</v>
      </c>
      <c r="T89" s="47">
        <f t="shared" si="35"/>
        <v>0</v>
      </c>
      <c r="U89" s="47">
        <f>IF(Q89=1,D89/[1]COU!FA93,0)</f>
        <v>0</v>
      </c>
      <c r="V89" s="15"/>
      <c r="W89" s="18">
        <v>0</v>
      </c>
      <c r="X89" s="18">
        <v>9.7102988844242379E-4</v>
      </c>
      <c r="Y89" s="18">
        <f>IF([1]EQOUN!DI93&gt;0,[1]COU!FD93/[1]EQOUN!DI93,0)</f>
        <v>0</v>
      </c>
      <c r="Z89" s="18">
        <f>IF([1]EQOUN!DI93&gt;0,[1]COU!$FG$10/[1]EQOUN!DI93,0)</f>
        <v>0</v>
      </c>
      <c r="AA89" s="18">
        <v>6.3246276649545617E-4</v>
      </c>
      <c r="AB89" s="18"/>
      <c r="AC89" s="48">
        <f>IF([1]COU!EY93&gt;0,[1]EQOUM!N93/[1]COU!EY93,0)</f>
        <v>0.34482283399103869</v>
      </c>
      <c r="AD89" s="48">
        <f>IF([1]EQOUN!DJ93&gt;0,[1]EQOUN!DP93/[1]EQOUN!DJ93,0)</f>
        <v>0</v>
      </c>
      <c r="AE89" s="48">
        <f>IF([1]EQOUN!F93&gt;0,[1]EQOUN!N93/[1]EQOUN!F93,0)</f>
        <v>3.639294154773301E-2</v>
      </c>
      <c r="AF89" s="18">
        <v>0.22237094259955914</v>
      </c>
      <c r="AG89" s="15"/>
      <c r="AH89" s="81">
        <f t="shared" si="40"/>
        <v>1.077</v>
      </c>
      <c r="AI89" s="81">
        <f t="shared" si="41"/>
        <v>540</v>
      </c>
      <c r="AJ89" s="81">
        <f t="shared" si="42"/>
        <v>581.57999999999993</v>
      </c>
      <c r="AK89" s="82"/>
      <c r="AL89" s="81">
        <v>1</v>
      </c>
      <c r="AM89" s="81">
        <f t="shared" si="43"/>
        <v>1.0752751438350778</v>
      </c>
      <c r="AN89" s="82"/>
      <c r="AO89" s="81">
        <v>1</v>
      </c>
      <c r="AP89" s="81" t="str">
        <f t="shared" si="44"/>
        <v>-</v>
      </c>
      <c r="AQ89" s="81"/>
      <c r="AR89" s="81">
        <v>1</v>
      </c>
      <c r="AS89" s="81">
        <f t="shared" si="45"/>
        <v>1.0461765707976269</v>
      </c>
      <c r="AT89" s="82"/>
      <c r="AU89" s="81">
        <v>1</v>
      </c>
      <c r="AV89" s="81" t="str">
        <f t="shared" si="46"/>
        <v>-</v>
      </c>
      <c r="AW89" s="81"/>
      <c r="AX89" s="81">
        <v>1</v>
      </c>
      <c r="AY89" s="81" t="str">
        <f t="shared" si="56"/>
        <v>-</v>
      </c>
      <c r="AZ89" s="82"/>
      <c r="BA89" s="81">
        <v>1</v>
      </c>
      <c r="BB89" s="81">
        <f t="shared" si="47"/>
        <v>1.0555633761995307</v>
      </c>
      <c r="BC89" s="81">
        <f t="shared" si="48"/>
        <v>0.98009598532918352</v>
      </c>
      <c r="BD89" s="82"/>
      <c r="BE89" s="81">
        <v>1</v>
      </c>
      <c r="BF89" s="81" t="str">
        <f t="shared" si="49"/>
        <v>-</v>
      </c>
      <c r="BG89" s="81" t="str">
        <f t="shared" si="50"/>
        <v>-</v>
      </c>
      <c r="BH89" s="83"/>
      <c r="BI89" s="81">
        <v>1</v>
      </c>
      <c r="BJ89" s="81">
        <f t="shared" si="51"/>
        <v>1.0285452025343023</v>
      </c>
      <c r="BK89" s="81">
        <f t="shared" si="52"/>
        <v>0.95500947310520157</v>
      </c>
      <c r="BL89" s="82"/>
      <c r="BM89" s="81">
        <v>1</v>
      </c>
      <c r="BN89" s="81" t="str">
        <f t="shared" si="53"/>
        <v>-</v>
      </c>
      <c r="BO89" s="81" t="str">
        <f t="shared" si="54"/>
        <v>-</v>
      </c>
      <c r="BP89" s="83"/>
      <c r="BQ89" s="81">
        <v>1</v>
      </c>
      <c r="BR89" s="81" t="str">
        <f t="shared" si="55"/>
        <v>-</v>
      </c>
    </row>
    <row r="90" spans="1:70" x14ac:dyDescent="0.2">
      <c r="A90" s="14" t="s">
        <v>272</v>
      </c>
      <c r="B90" s="15" t="s">
        <v>89</v>
      </c>
      <c r="C90" s="15"/>
      <c r="D90" s="16">
        <v>-53230.715697886495</v>
      </c>
      <c r="E90" s="46">
        <v>0.31138804567913259</v>
      </c>
      <c r="F90" s="17">
        <f>[1]EQOUM!U94/[1]COU!FA94</f>
        <v>8.1228243313695311E-2</v>
      </c>
      <c r="G90" s="17">
        <f>[1]EQOUN!DI94/[1]COU!FA94</f>
        <v>0.5372465463166437</v>
      </c>
      <c r="H90" s="18">
        <v>0.78018765568264725</v>
      </c>
      <c r="I90" s="18">
        <f t="shared" si="36"/>
        <v>0.22585850063751112</v>
      </c>
      <c r="J90" s="18" t="str">
        <f t="shared" si="37"/>
        <v>EXPORTABLE</v>
      </c>
      <c r="K90" s="18" t="str">
        <f t="shared" si="29"/>
        <v>Transable</v>
      </c>
      <c r="L90" s="19"/>
      <c r="M90" s="18" t="str">
        <f t="shared" si="30"/>
        <v>Transable</v>
      </c>
      <c r="N90" s="19">
        <f t="shared" si="31"/>
        <v>0</v>
      </c>
      <c r="O90" s="18" t="str">
        <f t="shared" si="32"/>
        <v>Transable</v>
      </c>
      <c r="P90" s="18" t="str">
        <f t="shared" si="38"/>
        <v>EXPORTABLE</v>
      </c>
      <c r="Q90" s="47">
        <f t="shared" si="39"/>
        <v>0</v>
      </c>
      <c r="R90" s="47">
        <f t="shared" si="33"/>
        <v>0</v>
      </c>
      <c r="S90" s="47">
        <f t="shared" si="34"/>
        <v>0</v>
      </c>
      <c r="T90" s="47">
        <f t="shared" si="35"/>
        <v>0</v>
      </c>
      <c r="U90" s="47">
        <f>IF(Q90=1,D90/[1]COU!FA94,0)</f>
        <v>0</v>
      </c>
      <c r="V90" s="15"/>
      <c r="W90" s="18">
        <v>0</v>
      </c>
      <c r="X90" s="18">
        <v>3.6307260803675009E-2</v>
      </c>
      <c r="Y90" s="18">
        <f>IF([1]EQOUN!DI94&gt;0,[1]COU!FD94/[1]EQOUN!DI94,0)</f>
        <v>0</v>
      </c>
      <c r="Z90" s="18">
        <f>IF([1]EQOUN!DI94&gt;0,[1]COU!$FG$10/[1]EQOUN!DI94,0)</f>
        <v>0</v>
      </c>
      <c r="AA90" s="18">
        <v>4.3098661453322654E-2</v>
      </c>
      <c r="AB90" s="18"/>
      <c r="AC90" s="48">
        <f>IF([1]COU!EY94&gt;0,[1]EQOUM!N94/[1]COU!EY94,0)</f>
        <v>0.25260332501861532</v>
      </c>
      <c r="AD90" s="48">
        <f>IF([1]EQOUN!DJ94&gt;0,[1]EQOUN!DP94/[1]EQOUN!DJ94,0)</f>
        <v>8.2892135736835001E-4</v>
      </c>
      <c r="AE90" s="48">
        <f>IF([1]EQOUN!F94&gt;0,[1]EQOUN!N94/[1]EQOUN!F94,0)</f>
        <v>4.0158836277317547E-2</v>
      </c>
      <c r="AF90" s="18">
        <v>0.10631184820725566</v>
      </c>
      <c r="AG90" s="15"/>
      <c r="AH90" s="81">
        <f t="shared" si="40"/>
        <v>1.077</v>
      </c>
      <c r="AI90" s="81">
        <f t="shared" si="41"/>
        <v>540</v>
      </c>
      <c r="AJ90" s="81">
        <f t="shared" si="42"/>
        <v>581.57999999999993</v>
      </c>
      <c r="AK90" s="82"/>
      <c r="AL90" s="81">
        <v>1</v>
      </c>
      <c r="AM90" s="81" t="str">
        <f t="shared" si="43"/>
        <v>-</v>
      </c>
      <c r="AN90" s="82"/>
      <c r="AO90" s="81">
        <v>1</v>
      </c>
      <c r="AP90" s="81">
        <f t="shared" si="44"/>
        <v>1.077</v>
      </c>
      <c r="AQ90" s="81"/>
      <c r="AR90" s="81">
        <v>1</v>
      </c>
      <c r="AS90" s="81" t="str">
        <f t="shared" si="45"/>
        <v>-</v>
      </c>
      <c r="AT90" s="82"/>
      <c r="AU90" s="81">
        <v>1</v>
      </c>
      <c r="AV90" s="81">
        <f t="shared" si="46"/>
        <v>1.1202869481464848</v>
      </c>
      <c r="AW90" s="81"/>
      <c r="AX90" s="81">
        <v>1</v>
      </c>
      <c r="AY90" s="81" t="str">
        <f t="shared" si="56"/>
        <v>-</v>
      </c>
      <c r="AZ90" s="82"/>
      <c r="BA90" s="81">
        <v>1</v>
      </c>
      <c r="BB90" s="81" t="str">
        <f t="shared" si="47"/>
        <v>-</v>
      </c>
      <c r="BC90" s="81" t="str">
        <f t="shared" si="48"/>
        <v>-</v>
      </c>
      <c r="BD90" s="82"/>
      <c r="BE90" s="81">
        <v>1</v>
      </c>
      <c r="BF90" s="81">
        <f t="shared" si="49"/>
        <v>1.0770638798959273</v>
      </c>
      <c r="BG90" s="81">
        <f t="shared" si="50"/>
        <v>1.0000593128095889</v>
      </c>
      <c r="BH90" s="83"/>
      <c r="BI90" s="81">
        <v>1</v>
      </c>
      <c r="BJ90" s="81" t="str">
        <f t="shared" si="51"/>
        <v>-</v>
      </c>
      <c r="BK90" s="81" t="str">
        <f t="shared" si="52"/>
        <v>-</v>
      </c>
      <c r="BL90" s="82"/>
      <c r="BM90" s="81">
        <v>1</v>
      </c>
      <c r="BN90" s="81">
        <f t="shared" si="53"/>
        <v>1.1172560323067768</v>
      </c>
      <c r="BO90" s="81">
        <f t="shared" si="54"/>
        <v>1.0373779315754659</v>
      </c>
      <c r="BP90" s="83"/>
      <c r="BQ90" s="81">
        <v>1</v>
      </c>
      <c r="BR90" s="81" t="str">
        <f t="shared" si="55"/>
        <v>-</v>
      </c>
    </row>
    <row r="91" spans="1:70" x14ac:dyDescent="0.2">
      <c r="A91" s="14" t="s">
        <v>273</v>
      </c>
      <c r="B91" s="15" t="s">
        <v>90</v>
      </c>
      <c r="C91" s="15"/>
      <c r="D91" s="16">
        <v>3146.5657079683988</v>
      </c>
      <c r="E91" s="46">
        <v>0.42993106354568555</v>
      </c>
      <c r="F91" s="17">
        <f>[1]EQOUM!U95/[1]COU!FA95</f>
        <v>0.45406624222454417</v>
      </c>
      <c r="G91" s="17">
        <f>[1]EQOUN!DI95/[1]COU!FA95</f>
        <v>0.38082878281271576</v>
      </c>
      <c r="H91" s="18">
        <v>0.66803987809154297</v>
      </c>
      <c r="I91" s="18">
        <f t="shared" si="36"/>
        <v>-4.9102280732969794E-2</v>
      </c>
      <c r="J91" s="18" t="str">
        <f t="shared" si="37"/>
        <v>AMBOS</v>
      </c>
      <c r="K91" s="18" t="str">
        <f t="shared" si="29"/>
        <v>Transable</v>
      </c>
      <c r="L91" s="19"/>
      <c r="M91" s="18" t="str">
        <f t="shared" si="30"/>
        <v>Transable</v>
      </c>
      <c r="N91" s="19">
        <f t="shared" si="31"/>
        <v>0</v>
      </c>
      <c r="O91" s="18" t="str">
        <f t="shared" si="32"/>
        <v>Transable</v>
      </c>
      <c r="P91" s="18" t="str">
        <f t="shared" si="38"/>
        <v>AMBOS</v>
      </c>
      <c r="Q91" s="47">
        <f t="shared" si="39"/>
        <v>0</v>
      </c>
      <c r="R91" s="47">
        <f t="shared" si="33"/>
        <v>0</v>
      </c>
      <c r="S91" s="47">
        <f t="shared" si="34"/>
        <v>0</v>
      </c>
      <c r="T91" s="47">
        <f t="shared" si="35"/>
        <v>0</v>
      </c>
      <c r="U91" s="47">
        <f>IF(Q91=1,D91/[1]COU!FA95,0)</f>
        <v>0</v>
      </c>
      <c r="V91" s="15"/>
      <c r="W91" s="18">
        <v>0</v>
      </c>
      <c r="X91" s="18">
        <v>5.8501439324027509E-2</v>
      </c>
      <c r="Y91" s="18">
        <f>IF([1]EQOUN!DI95&gt;0,[1]COU!FD95/[1]EQOUN!DI95,0)</f>
        <v>0</v>
      </c>
      <c r="Z91" s="18">
        <f>IF([1]EQOUN!DI95&gt;0,[1]COU!$FG$10/[1]EQOUN!DI95,0)</f>
        <v>0</v>
      </c>
      <c r="AA91" s="18">
        <v>1.5382914744146966E-2</v>
      </c>
      <c r="AB91" s="18"/>
      <c r="AC91" s="48">
        <f>IF([1]COU!EY95&gt;0,[1]EQOUM!N95/[1]COU!EY95,0)</f>
        <v>0.19464429301323885</v>
      </c>
      <c r="AD91" s="48">
        <f>IF([1]EQOUN!DJ95&gt;0,[1]EQOUN!DP95/[1]EQOUN!DJ95,0)</f>
        <v>0.13910730806296723</v>
      </c>
      <c r="AE91" s="48">
        <f>IF([1]EQOUN!F95&gt;0,[1]EQOUN!N95/[1]EQOUN!F95,0)</f>
        <v>0.25158682895275664</v>
      </c>
      <c r="AF91" s="18">
        <v>0.22710619727897835</v>
      </c>
      <c r="AG91" s="15"/>
      <c r="AH91" s="81">
        <f t="shared" si="40"/>
        <v>1.077</v>
      </c>
      <c r="AI91" s="81">
        <f t="shared" si="41"/>
        <v>540</v>
      </c>
      <c r="AJ91" s="81">
        <f t="shared" si="42"/>
        <v>581.57999999999993</v>
      </c>
      <c r="AK91" s="82"/>
      <c r="AL91" s="81">
        <v>1</v>
      </c>
      <c r="AM91" s="81">
        <f t="shared" si="43"/>
        <v>1.0020615516306701</v>
      </c>
      <c r="AN91" s="82"/>
      <c r="AO91" s="81">
        <v>1</v>
      </c>
      <c r="AP91" s="81">
        <f t="shared" si="44"/>
        <v>1.077</v>
      </c>
      <c r="AQ91" s="81"/>
      <c r="AR91" s="81">
        <v>1</v>
      </c>
      <c r="AS91" s="81">
        <f t="shared" si="45"/>
        <v>0.79103180021039043</v>
      </c>
      <c r="AT91" s="82"/>
      <c r="AU91" s="81">
        <v>1</v>
      </c>
      <c r="AV91" s="81">
        <f t="shared" si="46"/>
        <v>1.3917419153628239</v>
      </c>
      <c r="AW91" s="81"/>
      <c r="AX91" s="81">
        <v>1</v>
      </c>
      <c r="AY91" s="81" t="str">
        <f t="shared" si="56"/>
        <v>-</v>
      </c>
      <c r="AZ91" s="82"/>
      <c r="BA91" s="81">
        <v>1</v>
      </c>
      <c r="BB91" s="81">
        <f t="shared" si="47"/>
        <v>0.99038882048411558</v>
      </c>
      <c r="BC91" s="81">
        <f t="shared" si="48"/>
        <v>0.91958107751542784</v>
      </c>
      <c r="BD91" s="82"/>
      <c r="BE91" s="81">
        <v>1</v>
      </c>
      <c r="BF91" s="81">
        <f t="shared" si="49"/>
        <v>1.089442041640228</v>
      </c>
      <c r="BG91" s="81">
        <f t="shared" si="50"/>
        <v>1.0115524992016973</v>
      </c>
      <c r="BH91" s="83"/>
      <c r="BI91" s="81">
        <v>1</v>
      </c>
      <c r="BJ91" s="81">
        <f t="shared" si="51"/>
        <v>0.79444661860827592</v>
      </c>
      <c r="BK91" s="81">
        <f t="shared" si="52"/>
        <v>0.73764774244036757</v>
      </c>
      <c r="BL91" s="82"/>
      <c r="BM91" s="81">
        <v>1</v>
      </c>
      <c r="BN91" s="81">
        <f t="shared" si="53"/>
        <v>1.3816815173717263</v>
      </c>
      <c r="BO91" s="81">
        <f t="shared" si="54"/>
        <v>1.2828983448205444</v>
      </c>
      <c r="BP91" s="83"/>
      <c r="BQ91" s="81">
        <v>1</v>
      </c>
      <c r="BR91" s="81" t="str">
        <f t="shared" si="55"/>
        <v>-</v>
      </c>
    </row>
    <row r="92" spans="1:70" x14ac:dyDescent="0.2">
      <c r="A92" s="14" t="s">
        <v>274</v>
      </c>
      <c r="B92" s="15" t="s">
        <v>91</v>
      </c>
      <c r="C92" s="15"/>
      <c r="D92" s="16">
        <v>106821.01748644433</v>
      </c>
      <c r="E92" s="46">
        <v>0.49623286656243237</v>
      </c>
      <c r="F92" s="17">
        <f>[1]EQOUM!U96/[1]COU!FA96</f>
        <v>0.40060708577175674</v>
      </c>
      <c r="G92" s="17">
        <f>[1]EQOUN!DI96/[1]COU!FA96</f>
        <v>0.2613006712562766</v>
      </c>
      <c r="H92" s="18">
        <v>0.51869336824979639</v>
      </c>
      <c r="I92" s="18">
        <f t="shared" si="36"/>
        <v>-0.23493219530615578</v>
      </c>
      <c r="J92" s="18" t="str">
        <f t="shared" si="37"/>
        <v>IMPORTABLE</v>
      </c>
      <c r="K92" s="18" t="str">
        <f t="shared" si="29"/>
        <v>Transable</v>
      </c>
      <c r="L92" s="19"/>
      <c r="M92" s="18" t="str">
        <f t="shared" si="30"/>
        <v>Transable</v>
      </c>
      <c r="N92" s="19">
        <f t="shared" si="31"/>
        <v>0</v>
      </c>
      <c r="O92" s="18" t="str">
        <f t="shared" si="32"/>
        <v>Transable</v>
      </c>
      <c r="P92" s="18" t="str">
        <f t="shared" si="38"/>
        <v>IMPORTABLE</v>
      </c>
      <c r="Q92" s="47">
        <f t="shared" si="39"/>
        <v>0</v>
      </c>
      <c r="R92" s="47">
        <f t="shared" si="33"/>
        <v>0</v>
      </c>
      <c r="S92" s="47">
        <f t="shared" si="34"/>
        <v>0</v>
      </c>
      <c r="T92" s="47">
        <f t="shared" si="35"/>
        <v>0</v>
      </c>
      <c r="U92" s="47">
        <f>IF(Q92=1,D92/[1]COU!FA96,0)</f>
        <v>0</v>
      </c>
      <c r="V92" s="15"/>
      <c r="W92" s="18">
        <v>0</v>
      </c>
      <c r="X92" s="18">
        <v>1.2481638349133182E-2</v>
      </c>
      <c r="Y92" s="18">
        <f>IF([1]EQOUN!DI96&gt;0,[1]COU!FD96/[1]EQOUN!DI96,0)</f>
        <v>0</v>
      </c>
      <c r="Z92" s="18">
        <f>IF([1]EQOUN!DI96&gt;0,[1]COU!$FG$10/[1]EQOUN!DI96,0)</f>
        <v>0</v>
      </c>
      <c r="AA92" s="18">
        <v>2.9422162382879685E-2</v>
      </c>
      <c r="AB92" s="18"/>
      <c r="AC92" s="48">
        <f>IF([1]COU!EY96&gt;0,[1]EQOUM!N96/[1]COU!EY96,0)</f>
        <v>0.13755479191400621</v>
      </c>
      <c r="AD92" s="48">
        <f>IF([1]EQOUN!DJ96&gt;0,[1]EQOUN!DP96/[1]EQOUN!DJ96,0)</f>
        <v>1.8407687284344873E-2</v>
      </c>
      <c r="AE92" s="48">
        <f>IF([1]EQOUN!F96&gt;0,[1]EQOUN!N96/[1]EQOUN!F96,0)</f>
        <v>4.7984345643613938E-2</v>
      </c>
      <c r="AF92" s="18">
        <v>9.2431452029116179E-2</v>
      </c>
      <c r="AG92" s="15"/>
      <c r="AH92" s="81">
        <f t="shared" si="40"/>
        <v>1.077</v>
      </c>
      <c r="AI92" s="81">
        <f t="shared" si="41"/>
        <v>540</v>
      </c>
      <c r="AJ92" s="81">
        <f t="shared" si="42"/>
        <v>581.57999999999993</v>
      </c>
      <c r="AK92" s="82"/>
      <c r="AL92" s="81">
        <v>1</v>
      </c>
      <c r="AM92" s="81">
        <f t="shared" si="43"/>
        <v>1.0333204715735287</v>
      </c>
      <c r="AN92" s="82"/>
      <c r="AO92" s="81">
        <v>1</v>
      </c>
      <c r="AP92" s="81" t="str">
        <f t="shared" si="44"/>
        <v>-</v>
      </c>
      <c r="AQ92" s="81"/>
      <c r="AR92" s="81">
        <v>1</v>
      </c>
      <c r="AS92" s="81">
        <f t="shared" si="45"/>
        <v>0.98973293889285696</v>
      </c>
      <c r="AT92" s="82"/>
      <c r="AU92" s="81">
        <v>1</v>
      </c>
      <c r="AV92" s="81" t="str">
        <f t="shared" si="46"/>
        <v>-</v>
      </c>
      <c r="AW92" s="81"/>
      <c r="AX92" s="81">
        <v>1</v>
      </c>
      <c r="AY92" s="81" t="str">
        <f t="shared" si="56"/>
        <v>-</v>
      </c>
      <c r="AZ92" s="82"/>
      <c r="BA92" s="81">
        <v>1</v>
      </c>
      <c r="BB92" s="81">
        <f t="shared" si="47"/>
        <v>1.0243871399669144</v>
      </c>
      <c r="BC92" s="81">
        <f t="shared" si="48"/>
        <v>0.95114869077707942</v>
      </c>
      <c r="BD92" s="82"/>
      <c r="BE92" s="81">
        <v>1</v>
      </c>
      <c r="BF92" s="81" t="str">
        <f t="shared" si="49"/>
        <v>-</v>
      </c>
      <c r="BG92" s="81" t="str">
        <f t="shared" si="50"/>
        <v>-</v>
      </c>
      <c r="BH92" s="83"/>
      <c r="BI92" s="81">
        <v>1</v>
      </c>
      <c r="BJ92" s="81">
        <f t="shared" si="51"/>
        <v>0.98391589328105422</v>
      </c>
      <c r="BK92" s="81">
        <f t="shared" si="52"/>
        <v>0.91357093155158231</v>
      </c>
      <c r="BL92" s="82"/>
      <c r="BM92" s="81">
        <v>1</v>
      </c>
      <c r="BN92" s="81" t="str">
        <f t="shared" si="53"/>
        <v>-</v>
      </c>
      <c r="BO92" s="81" t="str">
        <f t="shared" si="54"/>
        <v>-</v>
      </c>
      <c r="BP92" s="83"/>
      <c r="BQ92" s="81">
        <v>1</v>
      </c>
      <c r="BR92" s="81" t="str">
        <f t="shared" si="55"/>
        <v>-</v>
      </c>
    </row>
    <row r="93" spans="1:70" x14ac:dyDescent="0.2">
      <c r="A93" s="14" t="s">
        <v>275</v>
      </c>
      <c r="B93" s="15" t="s">
        <v>92</v>
      </c>
      <c r="C93" s="15"/>
      <c r="D93" s="16">
        <v>-9511.9894852552534</v>
      </c>
      <c r="E93" s="46">
        <v>0.27848188599654095</v>
      </c>
      <c r="F93" s="17">
        <f>[1]EQOUM!U97/[1]COU!FA97</f>
        <v>0.29675694973394467</v>
      </c>
      <c r="G93" s="17">
        <f>[1]EQOUN!DI97/[1]COU!FA97</f>
        <v>0.39234058056776044</v>
      </c>
      <c r="H93" s="18">
        <v>0.54377093651993824</v>
      </c>
      <c r="I93" s="18">
        <f t="shared" si="36"/>
        <v>0.1138586945712195</v>
      </c>
      <c r="J93" s="18" t="str">
        <f t="shared" si="37"/>
        <v>EXPORTABLE</v>
      </c>
      <c r="K93" s="18" t="str">
        <f t="shared" si="29"/>
        <v>Transable</v>
      </c>
      <c r="L93" s="19"/>
      <c r="M93" s="18" t="str">
        <f t="shared" si="30"/>
        <v>Transable</v>
      </c>
      <c r="N93" s="19">
        <f t="shared" si="31"/>
        <v>0</v>
      </c>
      <c r="O93" s="18" t="str">
        <f t="shared" si="32"/>
        <v>Transable</v>
      </c>
      <c r="P93" s="18" t="str">
        <f t="shared" si="38"/>
        <v>EXPORTABLE</v>
      </c>
      <c r="Q93" s="47">
        <f t="shared" si="39"/>
        <v>0</v>
      </c>
      <c r="R93" s="47">
        <f t="shared" si="33"/>
        <v>0</v>
      </c>
      <c r="S93" s="47">
        <f t="shared" si="34"/>
        <v>0</v>
      </c>
      <c r="T93" s="47">
        <f t="shared" si="35"/>
        <v>0</v>
      </c>
      <c r="U93" s="47">
        <f>IF(Q93=1,D93/[1]COU!FA97,0)</f>
        <v>0</v>
      </c>
      <c r="V93" s="15"/>
      <c r="W93" s="18">
        <v>0</v>
      </c>
      <c r="X93" s="18">
        <v>2.5750116752649325E-2</v>
      </c>
      <c r="Y93" s="18">
        <f>IF([1]EQOUN!DI97&gt;0,[1]COU!FD97/[1]EQOUN!DI97,0)</f>
        <v>0</v>
      </c>
      <c r="Z93" s="18">
        <f>IF([1]EQOUN!DI97&gt;0,[1]COU!$FG$10/[1]EQOUN!DI97,0)</f>
        <v>0</v>
      </c>
      <c r="AA93" s="18">
        <v>3.8010547716452667E-2</v>
      </c>
      <c r="AB93" s="18"/>
      <c r="AC93" s="48">
        <f>IF([1]COU!EY97&gt;0,[1]EQOUM!N97/[1]COU!EY97,0)</f>
        <v>0.36198071139417032</v>
      </c>
      <c r="AD93" s="48">
        <f>IF([1]EQOUN!DJ97&gt;0,[1]EQOUN!DP97/[1]EQOUN!DJ97,0)</f>
        <v>1.0324303861482609E-3</v>
      </c>
      <c r="AE93" s="48">
        <f>IF([1]EQOUN!F97&gt;0,[1]EQOUN!N97/[1]EQOUN!F97,0)</f>
        <v>3.5425141696295855E-2</v>
      </c>
      <c r="AF93" s="18">
        <v>0.12636378818201593</v>
      </c>
      <c r="AG93" s="15"/>
      <c r="AH93" s="81">
        <f t="shared" si="40"/>
        <v>1.077</v>
      </c>
      <c r="AI93" s="81">
        <f t="shared" si="41"/>
        <v>540</v>
      </c>
      <c r="AJ93" s="81">
        <f t="shared" si="42"/>
        <v>581.57999999999993</v>
      </c>
      <c r="AK93" s="82"/>
      <c r="AL93" s="81">
        <v>1</v>
      </c>
      <c r="AM93" s="81" t="str">
        <f t="shared" si="43"/>
        <v>-</v>
      </c>
      <c r="AN93" s="82"/>
      <c r="AO93" s="81">
        <v>1</v>
      </c>
      <c r="AP93" s="81">
        <f t="shared" si="44"/>
        <v>1.077</v>
      </c>
      <c r="AQ93" s="81"/>
      <c r="AR93" s="81">
        <v>1</v>
      </c>
      <c r="AS93" s="81" t="str">
        <f t="shared" si="45"/>
        <v>-</v>
      </c>
      <c r="AT93" s="82"/>
      <c r="AU93" s="81">
        <v>1</v>
      </c>
      <c r="AV93" s="81">
        <f t="shared" si="46"/>
        <v>1.1151923085067303</v>
      </c>
      <c r="AW93" s="81"/>
      <c r="AX93" s="81">
        <v>1</v>
      </c>
      <c r="AY93" s="81" t="str">
        <f t="shared" si="56"/>
        <v>-</v>
      </c>
      <c r="AZ93" s="82"/>
      <c r="BA93" s="81">
        <v>1</v>
      </c>
      <c r="BB93" s="81" t="str">
        <f t="shared" si="47"/>
        <v>-</v>
      </c>
      <c r="BC93" s="81" t="str">
        <f t="shared" si="48"/>
        <v>-</v>
      </c>
      <c r="BD93" s="82"/>
      <c r="BE93" s="81">
        <v>1</v>
      </c>
      <c r="BF93" s="81">
        <f t="shared" si="49"/>
        <v>1.0770795792998207</v>
      </c>
      <c r="BG93" s="81">
        <f t="shared" si="50"/>
        <v>1.0000738897862773</v>
      </c>
      <c r="BH93" s="83"/>
      <c r="BI93" s="81">
        <v>1</v>
      </c>
      <c r="BJ93" s="81" t="str">
        <f t="shared" si="51"/>
        <v>-</v>
      </c>
      <c r="BK93" s="81" t="str">
        <f t="shared" si="52"/>
        <v>-</v>
      </c>
      <c r="BL93" s="82"/>
      <c r="BM93" s="81">
        <v>1</v>
      </c>
      <c r="BN93" s="81">
        <f t="shared" si="53"/>
        <v>1.1125413327879639</v>
      </c>
      <c r="BO93" s="81">
        <f t="shared" si="54"/>
        <v>1.0330003089953239</v>
      </c>
      <c r="BP93" s="83"/>
      <c r="BQ93" s="81">
        <v>1</v>
      </c>
      <c r="BR93" s="81" t="str">
        <f t="shared" si="55"/>
        <v>-</v>
      </c>
    </row>
    <row r="94" spans="1:70" x14ac:dyDescent="0.2">
      <c r="A94" s="14" t="s">
        <v>276</v>
      </c>
      <c r="B94" s="15" t="s">
        <v>93</v>
      </c>
      <c r="C94" s="15"/>
      <c r="D94" s="16">
        <v>29842.012991126627</v>
      </c>
      <c r="E94" s="46">
        <v>0.70575317634191059</v>
      </c>
      <c r="F94" s="17">
        <f>[1]EQOUM!U98/[1]COU!FA98</f>
        <v>0.66146629637208254</v>
      </c>
      <c r="G94" s="17">
        <f>[1]EQOUN!DI98/[1]COU!FA98</f>
        <v>0.16631701656612094</v>
      </c>
      <c r="H94" s="18">
        <v>0.56522960723402393</v>
      </c>
      <c r="I94" s="18">
        <f t="shared" si="36"/>
        <v>-0.53943615977578963</v>
      </c>
      <c r="J94" s="18" t="str">
        <f t="shared" si="37"/>
        <v>IMPORTABLE</v>
      </c>
      <c r="K94" s="18" t="str">
        <f t="shared" si="29"/>
        <v>Transable</v>
      </c>
      <c r="L94" s="19"/>
      <c r="M94" s="18" t="str">
        <f t="shared" si="30"/>
        <v>Transable</v>
      </c>
      <c r="N94" s="19">
        <f t="shared" si="31"/>
        <v>0</v>
      </c>
      <c r="O94" s="18" t="str">
        <f t="shared" si="32"/>
        <v>Transable</v>
      </c>
      <c r="P94" s="18" t="str">
        <f t="shared" si="38"/>
        <v>IMPORTABLE</v>
      </c>
      <c r="Q94" s="47">
        <f t="shared" si="39"/>
        <v>0</v>
      </c>
      <c r="R94" s="47">
        <f t="shared" si="33"/>
        <v>0</v>
      </c>
      <c r="S94" s="47">
        <f t="shared" si="34"/>
        <v>0</v>
      </c>
      <c r="T94" s="47">
        <f t="shared" si="35"/>
        <v>0</v>
      </c>
      <c r="U94" s="47">
        <f>IF(Q94=1,D94/[1]COU!FA98,0)</f>
        <v>0</v>
      </c>
      <c r="V94" s="15"/>
      <c r="W94" s="18">
        <v>0</v>
      </c>
      <c r="X94" s="18">
        <v>4.1729220487680053E-2</v>
      </c>
      <c r="Y94" s="18">
        <f>IF([1]EQOUN!DI98&gt;0,[1]COU!FD98/[1]EQOUN!DI98,0)</f>
        <v>0</v>
      </c>
      <c r="Z94" s="18">
        <f>IF([1]EQOUN!DI98&gt;0,[1]COU!$FG$10/[1]EQOUN!DI98,0)</f>
        <v>0</v>
      </c>
      <c r="AA94" s="18">
        <v>6.6498791504013527E-2</v>
      </c>
      <c r="AB94" s="18"/>
      <c r="AC94" s="48">
        <f>IF([1]COU!EY98&gt;0,[1]EQOUM!N98/[1]COU!EY98,0)</f>
        <v>0.36627990081372369</v>
      </c>
      <c r="AD94" s="48">
        <f>IF([1]EQOUN!DJ98&gt;0,[1]EQOUN!DP98/[1]EQOUN!DJ98,0)</f>
        <v>0.14567440665107606</v>
      </c>
      <c r="AE94" s="48">
        <f>IF([1]EQOUN!F98&gt;0,[1]EQOUN!N98/[1]EQOUN!F98,0)</f>
        <v>0.34196985638735999</v>
      </c>
      <c r="AF94" s="18">
        <v>0.35911908762398947</v>
      </c>
      <c r="AG94" s="15"/>
      <c r="AH94" s="81">
        <f t="shared" si="40"/>
        <v>1.077</v>
      </c>
      <c r="AI94" s="81">
        <f t="shared" si="41"/>
        <v>540</v>
      </c>
      <c r="AJ94" s="81">
        <f t="shared" si="42"/>
        <v>581.57999999999993</v>
      </c>
      <c r="AK94" s="82"/>
      <c r="AL94" s="81">
        <v>1</v>
      </c>
      <c r="AM94" s="81">
        <f t="shared" si="43"/>
        <v>0.96939436157218872</v>
      </c>
      <c r="AN94" s="82"/>
      <c r="AO94" s="81">
        <v>1</v>
      </c>
      <c r="AP94" s="81" t="str">
        <f t="shared" si="44"/>
        <v>-</v>
      </c>
      <c r="AQ94" s="81"/>
      <c r="AR94" s="81">
        <v>1</v>
      </c>
      <c r="AS94" s="81">
        <f t="shared" si="45"/>
        <v>0.72676204998499339</v>
      </c>
      <c r="AT94" s="82"/>
      <c r="AU94" s="81">
        <v>1</v>
      </c>
      <c r="AV94" s="81" t="str">
        <f t="shared" si="46"/>
        <v>-</v>
      </c>
      <c r="AW94" s="81"/>
      <c r="AX94" s="81">
        <v>1</v>
      </c>
      <c r="AY94" s="81" t="str">
        <f t="shared" si="56"/>
        <v>-</v>
      </c>
      <c r="AZ94" s="82"/>
      <c r="BA94" s="81">
        <v>1</v>
      </c>
      <c r="BB94" s="81">
        <f t="shared" si="47"/>
        <v>0.95081422424366646</v>
      </c>
      <c r="BC94" s="81">
        <f t="shared" si="48"/>
        <v>0.88283586280748971</v>
      </c>
      <c r="BD94" s="82"/>
      <c r="BE94" s="81">
        <v>1</v>
      </c>
      <c r="BF94" s="81" t="str">
        <f t="shared" si="49"/>
        <v>-</v>
      </c>
      <c r="BG94" s="81" t="str">
        <f t="shared" si="50"/>
        <v>-</v>
      </c>
      <c r="BH94" s="83"/>
      <c r="BI94" s="81">
        <v>1</v>
      </c>
      <c r="BJ94" s="81">
        <f t="shared" si="51"/>
        <v>0.72552888386558345</v>
      </c>
      <c r="BK94" s="81">
        <f t="shared" si="52"/>
        <v>0.67365727378420004</v>
      </c>
      <c r="BL94" s="82"/>
      <c r="BM94" s="81">
        <v>1</v>
      </c>
      <c r="BN94" s="81" t="str">
        <f t="shared" si="53"/>
        <v>-</v>
      </c>
      <c r="BO94" s="81" t="str">
        <f t="shared" si="54"/>
        <v>-</v>
      </c>
      <c r="BP94" s="83"/>
      <c r="BQ94" s="81">
        <v>1</v>
      </c>
      <c r="BR94" s="81" t="str">
        <f t="shared" si="55"/>
        <v>-</v>
      </c>
    </row>
    <row r="95" spans="1:70" x14ac:dyDescent="0.2">
      <c r="A95" s="14" t="s">
        <v>277</v>
      </c>
      <c r="B95" s="15" t="s">
        <v>94</v>
      </c>
      <c r="C95" s="15"/>
      <c r="D95" s="16">
        <v>-8229.6826418184428</v>
      </c>
      <c r="E95" s="46">
        <v>5.2250742131084597E-2</v>
      </c>
      <c r="F95" s="17">
        <f>[1]EQOUM!U99/[1]COU!FA99</f>
        <v>5.1681638980085633E-2</v>
      </c>
      <c r="G95" s="17">
        <f>[1]EQOUN!DI99/[1]COU!FA99</f>
        <v>0.1205376348539523</v>
      </c>
      <c r="H95" s="18">
        <v>0.12718304325026866</v>
      </c>
      <c r="I95" s="18">
        <f t="shared" si="36"/>
        <v>6.8286892722867698E-2</v>
      </c>
      <c r="J95" s="18" t="str">
        <f t="shared" si="37"/>
        <v>EXPORTABLE</v>
      </c>
      <c r="K95" s="18" t="str">
        <f t="shared" si="29"/>
        <v>No transable</v>
      </c>
      <c r="L95" s="19">
        <v>1</v>
      </c>
      <c r="M95" s="18" t="str">
        <f t="shared" si="30"/>
        <v>Transable</v>
      </c>
      <c r="N95" s="19">
        <f t="shared" si="31"/>
        <v>0</v>
      </c>
      <c r="O95" s="18" t="str">
        <f t="shared" si="32"/>
        <v>Transable</v>
      </c>
      <c r="P95" s="18" t="str">
        <f t="shared" si="38"/>
        <v>EXPORTABLE</v>
      </c>
      <c r="Q95" s="47">
        <f t="shared" si="39"/>
        <v>0</v>
      </c>
      <c r="R95" s="47">
        <f t="shared" si="33"/>
        <v>0</v>
      </c>
      <c r="S95" s="47">
        <f t="shared" si="34"/>
        <v>0</v>
      </c>
      <c r="T95" s="47">
        <f t="shared" si="35"/>
        <v>0</v>
      </c>
      <c r="U95" s="47">
        <f>IF(Q95=1,D95/[1]COU!FA99,0)</f>
        <v>0</v>
      </c>
      <c r="V95" s="15"/>
      <c r="W95" s="18">
        <v>3.3538178780197755E-2</v>
      </c>
      <c r="X95" s="18">
        <v>6.7025078430837812E-2</v>
      </c>
      <c r="Y95" s="18">
        <f>IF([1]EQOUN!DI99&gt;0,[1]COU!FD99/[1]EQOUN!DI99,0)</f>
        <v>0</v>
      </c>
      <c r="Z95" s="18">
        <f>IF([1]EQOUN!DI99&gt;0,[1]COU!$FG$10/[1]EQOUN!DI99,0)</f>
        <v>0</v>
      </c>
      <c r="AA95" s="18">
        <v>5.1654997111836187E-2</v>
      </c>
      <c r="AB95" s="18"/>
      <c r="AC95" s="48">
        <f>IF([1]COU!EY99&gt;0,[1]EQOUM!N99/[1]COU!EY99,0)</f>
        <v>4.8938940308557832E-2</v>
      </c>
      <c r="AD95" s="48">
        <f>IF([1]EQOUN!DJ99&gt;0,[1]EQOUN!DP99/[1]EQOUN!DJ99,0)</f>
        <v>6.9515558902880331E-5</v>
      </c>
      <c r="AE95" s="48">
        <f>IF([1]EQOUN!F99&gt;0,[1]EQOUN!N99/[1]EQOUN!F99,0)</f>
        <v>0.26583312511560009</v>
      </c>
      <c r="AF95" s="18">
        <v>0.25450038342168424</v>
      </c>
      <c r="AG95" s="15"/>
      <c r="AH95" s="81">
        <f t="shared" si="40"/>
        <v>1.077</v>
      </c>
      <c r="AI95" s="81">
        <f t="shared" si="41"/>
        <v>540</v>
      </c>
      <c r="AJ95" s="81">
        <f t="shared" si="42"/>
        <v>581.57999999999993</v>
      </c>
      <c r="AK95" s="82"/>
      <c r="AL95" s="81">
        <v>1</v>
      </c>
      <c r="AM95" s="81" t="str">
        <f t="shared" si="43"/>
        <v>-</v>
      </c>
      <c r="AN95" s="82"/>
      <c r="AO95" s="81">
        <v>1</v>
      </c>
      <c r="AP95" s="81">
        <f t="shared" si="44"/>
        <v>1.077</v>
      </c>
      <c r="AQ95" s="81"/>
      <c r="AR95" s="81">
        <v>1</v>
      </c>
      <c r="AS95" s="81" t="str">
        <f t="shared" si="45"/>
        <v>-</v>
      </c>
      <c r="AT95" s="82"/>
      <c r="AU95" s="81">
        <v>1</v>
      </c>
      <c r="AV95" s="81">
        <f t="shared" si="46"/>
        <v>1.3633221795958423</v>
      </c>
      <c r="AW95" s="81"/>
      <c r="AX95" s="81">
        <v>1</v>
      </c>
      <c r="AY95" s="81" t="str">
        <f t="shared" si="56"/>
        <v>-</v>
      </c>
      <c r="AZ95" s="82"/>
      <c r="BA95" s="81">
        <v>1</v>
      </c>
      <c r="BB95" s="81" t="str">
        <f t="shared" si="47"/>
        <v>-</v>
      </c>
      <c r="BC95" s="81" t="str">
        <f t="shared" si="48"/>
        <v>-</v>
      </c>
      <c r="BD95" s="82"/>
      <c r="BE95" s="81">
        <v>1</v>
      </c>
      <c r="BF95" s="81">
        <f t="shared" si="49"/>
        <v>1.0770053530701573</v>
      </c>
      <c r="BG95" s="81">
        <f t="shared" si="50"/>
        <v>1.0000049703529781</v>
      </c>
      <c r="BH95" s="83"/>
      <c r="BI95" s="81">
        <v>1</v>
      </c>
      <c r="BJ95" s="81" t="str">
        <f t="shared" si="51"/>
        <v>-</v>
      </c>
      <c r="BK95" s="81" t="str">
        <f t="shared" si="52"/>
        <v>-</v>
      </c>
      <c r="BL95" s="82"/>
      <c r="BM95" s="81">
        <v>1</v>
      </c>
      <c r="BN95" s="81">
        <f t="shared" si="53"/>
        <v>1.3428569590087296</v>
      </c>
      <c r="BO95" s="81">
        <f t="shared" si="54"/>
        <v>1.2468495441120979</v>
      </c>
      <c r="BP95" s="83"/>
      <c r="BQ95" s="81">
        <v>1</v>
      </c>
      <c r="BR95" s="81" t="str">
        <f t="shared" si="55"/>
        <v>-</v>
      </c>
    </row>
    <row r="96" spans="1:70" x14ac:dyDescent="0.2">
      <c r="A96" s="14" t="s">
        <v>278</v>
      </c>
      <c r="B96" s="15" t="s">
        <v>95</v>
      </c>
      <c r="C96" s="15"/>
      <c r="D96" s="16">
        <v>14093.448140612689</v>
      </c>
      <c r="E96" s="46">
        <v>0.14319271100583889</v>
      </c>
      <c r="F96" s="17">
        <f>[1]EQOUM!U100/[1]COU!FA100</f>
        <v>0.16299791436465025</v>
      </c>
      <c r="G96" s="17">
        <f>[1]EQOUN!DI100/[1]COU!FA100</f>
        <v>5.9836899868307647E-2</v>
      </c>
      <c r="H96" s="18">
        <v>6.9837057453785767E-2</v>
      </c>
      <c r="I96" s="18">
        <f t="shared" si="36"/>
        <v>-8.3355811137531238E-2</v>
      </c>
      <c r="J96" s="18" t="str">
        <f t="shared" si="37"/>
        <v>IMPORTABLE</v>
      </c>
      <c r="K96" s="18" t="str">
        <f t="shared" si="29"/>
        <v>No transable</v>
      </c>
      <c r="L96" s="19"/>
      <c r="M96" s="18" t="str">
        <f t="shared" si="30"/>
        <v>No transable</v>
      </c>
      <c r="N96" s="19">
        <f t="shared" si="31"/>
        <v>0</v>
      </c>
      <c r="O96" s="18" t="str">
        <f t="shared" si="32"/>
        <v>No transable</v>
      </c>
      <c r="P96" s="18" t="str">
        <f t="shared" si="38"/>
        <v>No transable</v>
      </c>
      <c r="Q96" s="47">
        <f t="shared" si="39"/>
        <v>1</v>
      </c>
      <c r="R96" s="47">
        <f t="shared" si="33"/>
        <v>0.14319271100583889</v>
      </c>
      <c r="S96" s="47">
        <f t="shared" si="34"/>
        <v>0.16299791436465025</v>
      </c>
      <c r="T96" s="47">
        <f t="shared" si="35"/>
        <v>6.9837057453785767E-2</v>
      </c>
      <c r="U96" s="47">
        <f>IF(Q96=1,D96/[1]COU!FA100,0)</f>
        <v>8.3355811137531238E-2</v>
      </c>
      <c r="V96" s="15"/>
      <c r="W96" s="18">
        <v>0</v>
      </c>
      <c r="X96" s="18">
        <v>0.14655726159735302</v>
      </c>
      <c r="Y96" s="18">
        <f>IF([1]EQOUN!DI100&gt;0,[1]COU!FD100/[1]EQOUN!DI100,0)</f>
        <v>0</v>
      </c>
      <c r="Z96" s="18">
        <f>IF([1]EQOUN!DI100&gt;0,[1]COU!$FG$10/[1]EQOUN!DI100,0)</f>
        <v>0</v>
      </c>
      <c r="AA96" s="18">
        <v>3.6910829150172221E-2</v>
      </c>
      <c r="AB96" s="18"/>
      <c r="AC96" s="48">
        <f>IF([1]COU!EY100&gt;0,[1]EQOUM!N100/[1]COU!EY100,0)</f>
        <v>0.54919401706136295</v>
      </c>
      <c r="AD96" s="48">
        <f>IF([1]EQOUN!DJ100&gt;0,[1]EQOUN!DP100/[1]EQOUN!DJ100,0)</f>
        <v>4.6184838772072391E-2</v>
      </c>
      <c r="AE96" s="48">
        <f>IF([1]EQOUN!F100&gt;0,[1]EQOUN!N100/[1]EQOUN!F100,0)</f>
        <v>0.12947429030247032</v>
      </c>
      <c r="AF96" s="18">
        <v>0.18957510450843812</v>
      </c>
      <c r="AG96" s="15"/>
      <c r="AH96" s="81">
        <f t="shared" si="40"/>
        <v>1.077</v>
      </c>
      <c r="AI96" s="81">
        <f t="shared" si="41"/>
        <v>540</v>
      </c>
      <c r="AJ96" s="81">
        <f t="shared" si="42"/>
        <v>581.57999999999993</v>
      </c>
      <c r="AK96" s="82"/>
      <c r="AL96" s="81">
        <v>1</v>
      </c>
      <c r="AM96" s="81" t="str">
        <f t="shared" si="43"/>
        <v>-</v>
      </c>
      <c r="AN96" s="82"/>
      <c r="AO96" s="81">
        <v>1</v>
      </c>
      <c r="AP96" s="81" t="str">
        <f t="shared" si="44"/>
        <v>-</v>
      </c>
      <c r="AQ96" s="81"/>
      <c r="AR96" s="81">
        <v>1</v>
      </c>
      <c r="AS96" s="81" t="str">
        <f t="shared" si="45"/>
        <v>-</v>
      </c>
      <c r="AT96" s="82"/>
      <c r="AU96" s="81">
        <v>1</v>
      </c>
      <c r="AV96" s="81" t="str">
        <f t="shared" si="46"/>
        <v>-</v>
      </c>
      <c r="AW96" s="81"/>
      <c r="AX96" s="81">
        <v>1</v>
      </c>
      <c r="AY96" s="81">
        <f t="shared" si="56"/>
        <v>0.77219662837672531</v>
      </c>
      <c r="AZ96" s="82"/>
      <c r="BA96" s="81">
        <v>1</v>
      </c>
      <c r="BB96" s="81" t="str">
        <f t="shared" si="47"/>
        <v>-</v>
      </c>
      <c r="BC96" s="81" t="str">
        <f t="shared" si="48"/>
        <v>-</v>
      </c>
      <c r="BD96" s="82"/>
      <c r="BE96" s="81">
        <v>1</v>
      </c>
      <c r="BF96" s="81" t="str">
        <f t="shared" si="49"/>
        <v>-</v>
      </c>
      <c r="BG96" s="81" t="str">
        <f t="shared" si="50"/>
        <v>-</v>
      </c>
      <c r="BH96" s="83"/>
      <c r="BI96" s="81">
        <v>1</v>
      </c>
      <c r="BJ96" s="81" t="str">
        <f t="shared" si="51"/>
        <v>-</v>
      </c>
      <c r="BK96" s="81" t="str">
        <f t="shared" si="52"/>
        <v>-</v>
      </c>
      <c r="BL96" s="82"/>
      <c r="BM96" s="81">
        <v>1</v>
      </c>
      <c r="BN96" s="81" t="str">
        <f t="shared" si="53"/>
        <v>-</v>
      </c>
      <c r="BO96" s="81" t="str">
        <f t="shared" si="54"/>
        <v>-</v>
      </c>
      <c r="BP96" s="83"/>
      <c r="BQ96" s="81">
        <v>1</v>
      </c>
      <c r="BR96" s="81">
        <f t="shared" si="55"/>
        <v>0.77219662837672531</v>
      </c>
    </row>
    <row r="97" spans="1:70" x14ac:dyDescent="0.2">
      <c r="A97" s="14" t="s">
        <v>279</v>
      </c>
      <c r="B97" s="15" t="s">
        <v>96</v>
      </c>
      <c r="C97" s="15"/>
      <c r="D97" s="16">
        <v>243401.69558354001</v>
      </c>
      <c r="E97" s="46">
        <v>0.72763747122428124</v>
      </c>
      <c r="F97" s="17">
        <f>[1]EQOUM!U101/[1]COU!FA101</f>
        <v>0.54421245386930361</v>
      </c>
      <c r="G97" s="17">
        <f>[1]EQOUN!DI101/[1]COU!FA101</f>
        <v>0.15578701418559296</v>
      </c>
      <c r="H97" s="18">
        <v>0.57198402029039119</v>
      </c>
      <c r="I97" s="18">
        <f t="shared" si="36"/>
        <v>-0.57185045703868831</v>
      </c>
      <c r="J97" s="18" t="str">
        <f t="shared" si="37"/>
        <v>IMPORTABLE</v>
      </c>
      <c r="K97" s="18" t="str">
        <f t="shared" si="29"/>
        <v>Transable</v>
      </c>
      <c r="L97" s="19"/>
      <c r="M97" s="18" t="str">
        <f t="shared" si="30"/>
        <v>Transable</v>
      </c>
      <c r="N97" s="19">
        <f t="shared" si="31"/>
        <v>0</v>
      </c>
      <c r="O97" s="18" t="str">
        <f t="shared" si="32"/>
        <v>Transable</v>
      </c>
      <c r="P97" s="18" t="str">
        <f t="shared" si="38"/>
        <v>IMPORTABLE</v>
      </c>
      <c r="Q97" s="47">
        <f t="shared" si="39"/>
        <v>0</v>
      </c>
      <c r="R97" s="47">
        <f t="shared" si="33"/>
        <v>0</v>
      </c>
      <c r="S97" s="47">
        <f t="shared" si="34"/>
        <v>0</v>
      </c>
      <c r="T97" s="47">
        <f t="shared" si="35"/>
        <v>0</v>
      </c>
      <c r="U97" s="47">
        <f>IF(Q97=1,D97/[1]COU!FA101,0)</f>
        <v>0</v>
      </c>
      <c r="V97" s="15"/>
      <c r="W97" s="18">
        <v>0</v>
      </c>
      <c r="X97" s="18">
        <v>1.7571299095159081E-2</v>
      </c>
      <c r="Y97" s="18">
        <f>IF([1]EQOUN!DI101&gt;0,[1]COU!FD101/[1]EQOUN!DI101,0)</f>
        <v>0</v>
      </c>
      <c r="Z97" s="18">
        <f>IF([1]EQOUN!DI101&gt;0,[1]COU!$FG$10/[1]EQOUN!DI101,0)</f>
        <v>0</v>
      </c>
      <c r="AA97" s="18">
        <v>9.2393389084249947E-3</v>
      </c>
      <c r="AB97" s="18"/>
      <c r="AC97" s="48">
        <f>IF([1]COU!EY101&gt;0,[1]EQOUM!N101/[1]COU!EY101,0)</f>
        <v>0.16343112688159953</v>
      </c>
      <c r="AD97" s="48">
        <f>IF([1]EQOUN!DJ101&gt;0,[1]EQOUN!DP101/[1]EQOUN!DJ101,0)</f>
        <v>1.0639822301254095E-2</v>
      </c>
      <c r="AE97" s="48">
        <f>IF([1]EQOUN!F101&gt;0,[1]EQOUN!N101/[1]EQOUN!F101,0)</f>
        <v>9.0127224332974647E-3</v>
      </c>
      <c r="AF97" s="18">
        <v>0.12137333975654829</v>
      </c>
      <c r="AG97" s="15"/>
      <c r="AH97" s="81">
        <f t="shared" si="40"/>
        <v>1.077</v>
      </c>
      <c r="AI97" s="81">
        <f t="shared" si="41"/>
        <v>540</v>
      </c>
      <c r="AJ97" s="81">
        <f t="shared" si="42"/>
        <v>581.57999999999993</v>
      </c>
      <c r="AK97" s="82"/>
      <c r="AL97" s="81">
        <v>1</v>
      </c>
      <c r="AM97" s="81">
        <f t="shared" si="43"/>
        <v>1.048713077685983</v>
      </c>
      <c r="AN97" s="82"/>
      <c r="AO97" s="81">
        <v>1</v>
      </c>
      <c r="AP97" s="81" t="str">
        <f t="shared" si="44"/>
        <v>-</v>
      </c>
      <c r="AQ97" s="81"/>
      <c r="AR97" s="81">
        <v>1</v>
      </c>
      <c r="AS97" s="81">
        <f t="shared" si="45"/>
        <v>1.0405890386578311</v>
      </c>
      <c r="AT97" s="82"/>
      <c r="AU97" s="81">
        <v>1</v>
      </c>
      <c r="AV97" s="81" t="str">
        <f t="shared" si="46"/>
        <v>-</v>
      </c>
      <c r="AW97" s="81"/>
      <c r="AX97" s="81">
        <v>1</v>
      </c>
      <c r="AY97" s="81" t="str">
        <f t="shared" si="56"/>
        <v>-</v>
      </c>
      <c r="AZ97" s="82"/>
      <c r="BA97" s="81">
        <v>1</v>
      </c>
      <c r="BB97" s="81">
        <f t="shared" si="47"/>
        <v>1.0381807150918119</v>
      </c>
      <c r="BC97" s="81">
        <f t="shared" si="48"/>
        <v>0.96395609572127372</v>
      </c>
      <c r="BD97" s="82"/>
      <c r="BE97" s="81">
        <v>1</v>
      </c>
      <c r="BF97" s="81" t="str">
        <f t="shared" si="49"/>
        <v>-</v>
      </c>
      <c r="BG97" s="81" t="str">
        <f t="shared" si="50"/>
        <v>-</v>
      </c>
      <c r="BH97" s="83"/>
      <c r="BI97" s="81">
        <v>1</v>
      </c>
      <c r="BJ97" s="81">
        <f t="shared" si="51"/>
        <v>1.0306375033665083</v>
      </c>
      <c r="BK97" s="81">
        <f t="shared" si="52"/>
        <v>0.9569521851128211</v>
      </c>
      <c r="BL97" s="82"/>
      <c r="BM97" s="81">
        <v>1</v>
      </c>
      <c r="BN97" s="81" t="str">
        <f t="shared" si="53"/>
        <v>-</v>
      </c>
      <c r="BO97" s="81" t="str">
        <f t="shared" si="54"/>
        <v>-</v>
      </c>
      <c r="BP97" s="83"/>
      <c r="BQ97" s="81">
        <v>1</v>
      </c>
      <c r="BR97" s="81" t="str">
        <f t="shared" si="55"/>
        <v>-</v>
      </c>
    </row>
    <row r="98" spans="1:70" x14ac:dyDescent="0.2">
      <c r="A98" s="14" t="s">
        <v>280</v>
      </c>
      <c r="B98" s="15" t="s">
        <v>97</v>
      </c>
      <c r="C98" s="15"/>
      <c r="D98" s="16">
        <v>90929.097162036633</v>
      </c>
      <c r="E98" s="46">
        <v>0.66720856724450417</v>
      </c>
      <c r="F98" s="17">
        <f>[1]EQOUM!U102/[1]COU!FA102</f>
        <v>0.42563294466517243</v>
      </c>
      <c r="G98" s="17">
        <f>[1]EQOUN!DI102/[1]COU!FA102</f>
        <v>0.24092026537917752</v>
      </c>
      <c r="H98" s="18">
        <v>0.72393770291611836</v>
      </c>
      <c r="I98" s="18">
        <f t="shared" si="36"/>
        <v>-0.42628830186532662</v>
      </c>
      <c r="J98" s="18" t="str">
        <f t="shared" si="37"/>
        <v>IMPORTABLE</v>
      </c>
      <c r="K98" s="18" t="str">
        <f t="shared" si="29"/>
        <v>Transable</v>
      </c>
      <c r="L98" s="19"/>
      <c r="M98" s="18" t="str">
        <f t="shared" si="30"/>
        <v>Transable</v>
      </c>
      <c r="N98" s="19">
        <f t="shared" si="31"/>
        <v>0</v>
      </c>
      <c r="O98" s="18" t="str">
        <f t="shared" si="32"/>
        <v>Transable</v>
      </c>
      <c r="P98" s="18" t="str">
        <f t="shared" si="38"/>
        <v>IMPORTABLE</v>
      </c>
      <c r="Q98" s="47">
        <f t="shared" si="39"/>
        <v>0</v>
      </c>
      <c r="R98" s="47">
        <f t="shared" si="33"/>
        <v>0</v>
      </c>
      <c r="S98" s="47">
        <f t="shared" si="34"/>
        <v>0</v>
      </c>
      <c r="T98" s="47">
        <f t="shared" si="35"/>
        <v>0</v>
      </c>
      <c r="U98" s="47">
        <f>IF(Q98=1,D98/[1]COU!FA102,0)</f>
        <v>0</v>
      </c>
      <c r="V98" s="15"/>
      <c r="W98" s="18">
        <v>0</v>
      </c>
      <c r="X98" s="18">
        <v>1.223652709062085E-2</v>
      </c>
      <c r="Y98" s="18">
        <f>IF([1]EQOUN!DI102&gt;0,[1]COU!FD102/[1]EQOUN!DI102,0)</f>
        <v>0</v>
      </c>
      <c r="Z98" s="18">
        <f>IF([1]EQOUN!DI102&gt;0,[1]COU!$FG$10/[1]EQOUN!DI102,0)</f>
        <v>0</v>
      </c>
      <c r="AA98" s="18">
        <v>8.8885544575417752E-3</v>
      </c>
      <c r="AB98" s="18"/>
      <c r="AC98" s="48">
        <f>IF([1]COU!EY102&gt;0,[1]EQOUM!N102/[1]COU!EY102,0)</f>
        <v>5.4844633589818011E-2</v>
      </c>
      <c r="AD98" s="48">
        <f>IF([1]EQOUN!DJ102&gt;0,[1]EQOUN!DP102/[1]EQOUN!DJ102,0)</f>
        <v>2.9905418121391733E-2</v>
      </c>
      <c r="AE98" s="48">
        <f>IF([1]EQOUN!F102&gt;0,[1]EQOUN!N102/[1]EQOUN!F102,0)</f>
        <v>3.1497956571446238E-2</v>
      </c>
      <c r="AF98" s="18">
        <v>4.7074845808874319E-2</v>
      </c>
      <c r="AG98" s="15"/>
      <c r="AH98" s="81">
        <f t="shared" si="40"/>
        <v>1.077</v>
      </c>
      <c r="AI98" s="81">
        <f t="shared" si="41"/>
        <v>540</v>
      </c>
      <c r="AJ98" s="81">
        <f t="shared" si="42"/>
        <v>581.57999999999993</v>
      </c>
      <c r="AK98" s="82"/>
      <c r="AL98" s="81">
        <v>1</v>
      </c>
      <c r="AM98" s="81">
        <f t="shared" si="43"/>
        <v>1.0546066443066602</v>
      </c>
      <c r="AN98" s="82"/>
      <c r="AO98" s="81">
        <v>1</v>
      </c>
      <c r="AP98" s="81" t="str">
        <f t="shared" si="44"/>
        <v>-</v>
      </c>
      <c r="AQ98" s="81"/>
      <c r="AR98" s="81">
        <v>1</v>
      </c>
      <c r="AS98" s="81">
        <f t="shared" si="45"/>
        <v>1.0231157941619486</v>
      </c>
      <c r="AT98" s="82"/>
      <c r="AU98" s="81">
        <v>1</v>
      </c>
      <c r="AV98" s="81" t="str">
        <f t="shared" si="46"/>
        <v>-</v>
      </c>
      <c r="AW98" s="81"/>
      <c r="AX98" s="81">
        <v>1</v>
      </c>
      <c r="AY98" s="81" t="str">
        <f t="shared" si="56"/>
        <v>-</v>
      </c>
      <c r="AZ98" s="82"/>
      <c r="BA98" s="81">
        <v>1</v>
      </c>
      <c r="BB98" s="81">
        <f t="shared" si="47"/>
        <v>1.0506864177477697</v>
      </c>
      <c r="BC98" s="81">
        <f t="shared" si="48"/>
        <v>0.97556770450117891</v>
      </c>
      <c r="BD98" s="82"/>
      <c r="BE98" s="81">
        <v>1</v>
      </c>
      <c r="BF98" s="81" t="str">
        <f t="shared" si="49"/>
        <v>-</v>
      </c>
      <c r="BG98" s="81" t="str">
        <f t="shared" si="50"/>
        <v>-</v>
      </c>
      <c r="BH98" s="83"/>
      <c r="BI98" s="81">
        <v>1</v>
      </c>
      <c r="BJ98" s="81">
        <f t="shared" si="51"/>
        <v>1.0214470025716216</v>
      </c>
      <c r="BK98" s="81">
        <f t="shared" si="52"/>
        <v>0.94841875819092092</v>
      </c>
      <c r="BL98" s="82"/>
      <c r="BM98" s="81">
        <v>1</v>
      </c>
      <c r="BN98" s="81" t="str">
        <f t="shared" si="53"/>
        <v>-</v>
      </c>
      <c r="BO98" s="81" t="str">
        <f t="shared" si="54"/>
        <v>-</v>
      </c>
      <c r="BP98" s="83"/>
      <c r="BQ98" s="81">
        <v>1</v>
      </c>
      <c r="BR98" s="81" t="str">
        <f t="shared" si="55"/>
        <v>-</v>
      </c>
    </row>
    <row r="99" spans="1:70" x14ac:dyDescent="0.2">
      <c r="A99" s="14" t="s">
        <v>281</v>
      </c>
      <c r="B99" s="15" t="s">
        <v>98</v>
      </c>
      <c r="C99" s="15"/>
      <c r="D99" s="16">
        <v>34340.816767984601</v>
      </c>
      <c r="E99" s="46">
        <v>0.34942611018615333</v>
      </c>
      <c r="F99" s="17">
        <f>[1]EQOUM!U103/[1]COU!FA103</f>
        <v>5.0568028305123794E-3</v>
      </c>
      <c r="G99" s="17">
        <f>[1]EQOUN!DI103/[1]COU!FA103</f>
        <v>2.5723511663497258E-2</v>
      </c>
      <c r="H99" s="18">
        <v>5.46863628858641E-2</v>
      </c>
      <c r="I99" s="18">
        <f t="shared" si="36"/>
        <v>-0.32370259852265609</v>
      </c>
      <c r="J99" s="18" t="str">
        <f t="shared" si="37"/>
        <v>IMPORTABLE</v>
      </c>
      <c r="K99" s="18" t="str">
        <f t="shared" si="29"/>
        <v>No transable</v>
      </c>
      <c r="L99" s="19">
        <v>1</v>
      </c>
      <c r="M99" s="18" t="str">
        <f t="shared" si="30"/>
        <v>Transable</v>
      </c>
      <c r="N99" s="19">
        <f t="shared" si="31"/>
        <v>0</v>
      </c>
      <c r="O99" s="18" t="str">
        <f t="shared" si="32"/>
        <v>Transable</v>
      </c>
      <c r="P99" s="18" t="str">
        <f t="shared" si="38"/>
        <v>IMPORTABLE</v>
      </c>
      <c r="Q99" s="47">
        <f t="shared" si="39"/>
        <v>0</v>
      </c>
      <c r="R99" s="47">
        <f t="shared" si="33"/>
        <v>0</v>
      </c>
      <c r="S99" s="47">
        <f t="shared" si="34"/>
        <v>0</v>
      </c>
      <c r="T99" s="47">
        <f t="shared" si="35"/>
        <v>0</v>
      </c>
      <c r="U99" s="47">
        <f>IF(Q99=1,D99/[1]COU!FA103,0)</f>
        <v>0</v>
      </c>
      <c r="V99" s="15"/>
      <c r="W99" s="18">
        <v>0</v>
      </c>
      <c r="X99" s="18">
        <v>7.5420728012594224E-2</v>
      </c>
      <c r="Y99" s="18">
        <f>IF([1]EQOUN!DI103&gt;0,[1]COU!FD103/[1]EQOUN!DI103,0)</f>
        <v>0</v>
      </c>
      <c r="Z99" s="18">
        <f>IF([1]EQOUN!DI103&gt;0,[1]COU!$FG$10/[1]EQOUN!DI103,0)</f>
        <v>0</v>
      </c>
      <c r="AA99" s="18">
        <v>2.2244832182006402E-2</v>
      </c>
      <c r="AB99" s="18"/>
      <c r="AC99" s="48">
        <f>IF([1]COU!EY103&gt;0,[1]EQOUM!N103/[1]COU!EY103,0)</f>
        <v>5.5447631419124975E-2</v>
      </c>
      <c r="AD99" s="48">
        <f>IF([1]EQOUN!DJ103&gt;0,[1]EQOUN!DP103/[1]EQOUN!DJ103,0)</f>
        <v>0.1220924106453921</v>
      </c>
      <c r="AE99" s="48">
        <f>IF([1]EQOUN!F103&gt;0,[1]EQOUN!N103/[1]EQOUN!F103,0)</f>
        <v>0.19544276072466032</v>
      </c>
      <c r="AF99" s="18">
        <v>0.14652044426030358</v>
      </c>
      <c r="AG99" s="15"/>
      <c r="AH99" s="81">
        <f t="shared" si="40"/>
        <v>1.077</v>
      </c>
      <c r="AI99" s="81">
        <f t="shared" si="41"/>
        <v>540</v>
      </c>
      <c r="AJ99" s="81">
        <f t="shared" si="42"/>
        <v>581.57999999999993</v>
      </c>
      <c r="AK99" s="82"/>
      <c r="AL99" s="81">
        <v>1</v>
      </c>
      <c r="AM99" s="81">
        <f t="shared" si="43"/>
        <v>0.97967579189722198</v>
      </c>
      <c r="AN99" s="82"/>
      <c r="AO99" s="81">
        <v>1</v>
      </c>
      <c r="AP99" s="81" t="str">
        <f t="shared" si="44"/>
        <v>-</v>
      </c>
      <c r="AQ99" s="81"/>
      <c r="AR99" s="81">
        <v>1</v>
      </c>
      <c r="AS99" s="81">
        <f t="shared" si="45"/>
        <v>0.79826409918626751</v>
      </c>
      <c r="AT99" s="82"/>
      <c r="AU99" s="81">
        <v>1</v>
      </c>
      <c r="AV99" s="81" t="str">
        <f t="shared" si="46"/>
        <v>-</v>
      </c>
      <c r="AW99" s="81"/>
      <c r="AX99" s="81">
        <v>1</v>
      </c>
      <c r="AY99" s="81" t="str">
        <f t="shared" si="56"/>
        <v>-</v>
      </c>
      <c r="AZ99" s="82"/>
      <c r="BA99" s="81">
        <v>1</v>
      </c>
      <c r="BB99" s="81">
        <f t="shared" si="47"/>
        <v>0.97599616565210878</v>
      </c>
      <c r="BC99" s="81">
        <f t="shared" si="48"/>
        <v>0.906217424003815</v>
      </c>
      <c r="BD99" s="82"/>
      <c r="BE99" s="81">
        <v>1</v>
      </c>
      <c r="BF99" s="81" t="str">
        <f t="shared" si="49"/>
        <v>-</v>
      </c>
      <c r="BG99" s="81" t="str">
        <f t="shared" si="50"/>
        <v>-</v>
      </c>
      <c r="BH99" s="83"/>
      <c r="BI99" s="81">
        <v>1</v>
      </c>
      <c r="BJ99" s="81">
        <f t="shared" si="51"/>
        <v>0.80755448254073059</v>
      </c>
      <c r="BK99" s="81">
        <f t="shared" si="52"/>
        <v>0.74981846104060412</v>
      </c>
      <c r="BL99" s="82"/>
      <c r="BM99" s="81">
        <v>1</v>
      </c>
      <c r="BN99" s="81" t="str">
        <f t="shared" si="53"/>
        <v>-</v>
      </c>
      <c r="BO99" s="81" t="str">
        <f t="shared" si="54"/>
        <v>-</v>
      </c>
      <c r="BP99" s="83"/>
      <c r="BQ99" s="81">
        <v>1</v>
      </c>
      <c r="BR99" s="81" t="str">
        <f t="shared" si="55"/>
        <v>-</v>
      </c>
    </row>
    <row r="100" spans="1:70" x14ac:dyDescent="0.2">
      <c r="A100" s="14" t="s">
        <v>282</v>
      </c>
      <c r="B100" s="15" t="s">
        <v>99</v>
      </c>
      <c r="C100" s="15"/>
      <c r="D100" s="16">
        <v>186435.25896965963</v>
      </c>
      <c r="E100" s="46">
        <v>0.70293309077382371</v>
      </c>
      <c r="F100" s="17">
        <f>[1]EQOUM!U104/[1]COU!FA104</f>
        <v>0.46629591512970414</v>
      </c>
      <c r="G100" s="17">
        <f>[1]EQOUN!DI104/[1]COU!FA104</f>
        <v>0.15050471461502385</v>
      </c>
      <c r="H100" s="18">
        <v>0.50663574413949575</v>
      </c>
      <c r="I100" s="18">
        <f t="shared" si="36"/>
        <v>-0.55242837615879981</v>
      </c>
      <c r="J100" s="18" t="str">
        <f t="shared" si="37"/>
        <v>IMPORTABLE</v>
      </c>
      <c r="K100" s="18" t="str">
        <f t="shared" si="29"/>
        <v>Transable</v>
      </c>
      <c r="L100" s="19"/>
      <c r="M100" s="18" t="str">
        <f t="shared" si="30"/>
        <v>Transable</v>
      </c>
      <c r="N100" s="19">
        <f t="shared" si="31"/>
        <v>0</v>
      </c>
      <c r="O100" s="18" t="str">
        <f t="shared" si="32"/>
        <v>Transable</v>
      </c>
      <c r="P100" s="18" t="str">
        <f t="shared" si="38"/>
        <v>IMPORTABLE</v>
      </c>
      <c r="Q100" s="47">
        <f t="shared" si="39"/>
        <v>0</v>
      </c>
      <c r="R100" s="47">
        <f t="shared" si="33"/>
        <v>0</v>
      </c>
      <c r="S100" s="47">
        <f t="shared" si="34"/>
        <v>0</v>
      </c>
      <c r="T100" s="47">
        <f t="shared" si="35"/>
        <v>0</v>
      </c>
      <c r="U100" s="47">
        <f>IF(Q100=1,D100/[1]COU!FA104,0)</f>
        <v>0</v>
      </c>
      <c r="V100" s="15"/>
      <c r="W100" s="18">
        <v>3.5153431300894386E-6</v>
      </c>
      <c r="X100" s="18">
        <v>2.1527267446909356E-2</v>
      </c>
      <c r="Y100" s="18">
        <f>IF([1]EQOUN!DI104&gt;0,[1]COU!FD104/[1]EQOUN!DI104,0)</f>
        <v>0</v>
      </c>
      <c r="Z100" s="18">
        <f>IF([1]EQOUN!DI104&gt;0,[1]COU!$FG$10/[1]EQOUN!DI104,0)</f>
        <v>0</v>
      </c>
      <c r="AA100" s="18">
        <v>2.5220055750570666E-2</v>
      </c>
      <c r="AB100" s="18"/>
      <c r="AC100" s="48">
        <f>IF([1]COU!EY104&gt;0,[1]EQOUM!N104/[1]COU!EY104,0)</f>
        <v>0.14855370053935543</v>
      </c>
      <c r="AD100" s="48">
        <f>IF([1]EQOUN!DJ104&gt;0,[1]EQOUN!DP104/[1]EQOUN!DJ104,0)</f>
        <v>2.999895950776903E-2</v>
      </c>
      <c r="AE100" s="48">
        <f>IF([1]EQOUN!F104&gt;0,[1]EQOUN!N104/[1]EQOUN!F104,0)</f>
        <v>0.15916985909002868</v>
      </c>
      <c r="AF100" s="18">
        <v>0.15170692939029287</v>
      </c>
      <c r="AG100" s="15"/>
      <c r="AH100" s="81">
        <f t="shared" si="40"/>
        <v>1.077</v>
      </c>
      <c r="AI100" s="81">
        <f t="shared" si="41"/>
        <v>540</v>
      </c>
      <c r="AJ100" s="81">
        <f t="shared" si="42"/>
        <v>581.57999999999993</v>
      </c>
      <c r="AK100" s="82"/>
      <c r="AL100" s="81">
        <v>1</v>
      </c>
      <c r="AM100" s="81">
        <f t="shared" si="43"/>
        <v>1.028364679147288</v>
      </c>
      <c r="AN100" s="82"/>
      <c r="AO100" s="81">
        <v>1</v>
      </c>
      <c r="AP100" s="81" t="str">
        <f t="shared" si="44"/>
        <v>-</v>
      </c>
      <c r="AQ100" s="81"/>
      <c r="AR100" s="81">
        <v>1</v>
      </c>
      <c r="AS100" s="81">
        <f t="shared" si="45"/>
        <v>0.88585095863411523</v>
      </c>
      <c r="AT100" s="82"/>
      <c r="AU100" s="81">
        <v>1</v>
      </c>
      <c r="AV100" s="81" t="str">
        <f t="shared" si="46"/>
        <v>-</v>
      </c>
      <c r="AW100" s="81"/>
      <c r="AX100" s="81">
        <v>1</v>
      </c>
      <c r="AY100" s="81" t="str">
        <f t="shared" si="56"/>
        <v>-</v>
      </c>
      <c r="AZ100" s="82"/>
      <c r="BA100" s="81">
        <v>1</v>
      </c>
      <c r="BB100" s="81">
        <f t="shared" si="47"/>
        <v>1.0188552522784815</v>
      </c>
      <c r="BC100" s="81">
        <f t="shared" si="48"/>
        <v>0.94601230480824672</v>
      </c>
      <c r="BD100" s="82"/>
      <c r="BE100" s="81">
        <v>1</v>
      </c>
      <c r="BF100" s="81" t="str">
        <f t="shared" si="49"/>
        <v>-</v>
      </c>
      <c r="BG100" s="81" t="str">
        <f t="shared" si="50"/>
        <v>-</v>
      </c>
      <c r="BH100" s="83"/>
      <c r="BI100" s="81">
        <v>1</v>
      </c>
      <c r="BJ100" s="81">
        <f t="shared" si="51"/>
        <v>0.88653053499605539</v>
      </c>
      <c r="BK100" s="81">
        <f t="shared" si="52"/>
        <v>0.82314812905854717</v>
      </c>
      <c r="BL100" s="82"/>
      <c r="BM100" s="81">
        <v>1</v>
      </c>
      <c r="BN100" s="81" t="str">
        <f t="shared" si="53"/>
        <v>-</v>
      </c>
      <c r="BO100" s="81" t="str">
        <f t="shared" si="54"/>
        <v>-</v>
      </c>
      <c r="BP100" s="83"/>
      <c r="BQ100" s="81">
        <v>1</v>
      </c>
      <c r="BR100" s="81" t="str">
        <f t="shared" si="55"/>
        <v>-</v>
      </c>
    </row>
    <row r="101" spans="1:70" x14ac:dyDescent="0.2">
      <c r="A101" s="14" t="s">
        <v>283</v>
      </c>
      <c r="B101" s="15" t="s">
        <v>100</v>
      </c>
      <c r="C101" s="15"/>
      <c r="D101" s="16">
        <v>454585.71244063304</v>
      </c>
      <c r="E101" s="46">
        <v>0.91306180042842111</v>
      </c>
      <c r="F101" s="17">
        <f>[1]EQOUM!U105/[1]COU!FA105</f>
        <v>5.7435839999026052E-2</v>
      </c>
      <c r="G101" s="17">
        <f>[1]EQOUN!DI105/[1]COU!FA105</f>
        <v>5.4514239526144044E-2</v>
      </c>
      <c r="H101" s="18">
        <v>0.6270458762061295</v>
      </c>
      <c r="I101" s="18">
        <f t="shared" si="36"/>
        <v>-0.85854756090227702</v>
      </c>
      <c r="J101" s="18" t="str">
        <f t="shared" si="37"/>
        <v>IMPORTABLE</v>
      </c>
      <c r="K101" s="18" t="str">
        <f t="shared" si="29"/>
        <v>Transable</v>
      </c>
      <c r="L101" s="19"/>
      <c r="M101" s="18" t="str">
        <f t="shared" si="30"/>
        <v>Transable</v>
      </c>
      <c r="N101" s="19">
        <f t="shared" si="31"/>
        <v>0</v>
      </c>
      <c r="O101" s="18" t="str">
        <f t="shared" si="32"/>
        <v>Transable</v>
      </c>
      <c r="P101" s="18" t="str">
        <f t="shared" si="38"/>
        <v>IMPORTABLE</v>
      </c>
      <c r="Q101" s="47">
        <f t="shared" si="39"/>
        <v>0</v>
      </c>
      <c r="R101" s="47">
        <f t="shared" si="33"/>
        <v>0</v>
      </c>
      <c r="S101" s="47">
        <f t="shared" si="34"/>
        <v>0</v>
      </c>
      <c r="T101" s="47">
        <f t="shared" si="35"/>
        <v>0</v>
      </c>
      <c r="U101" s="47">
        <f>IF(Q101=1,D101/[1]COU!FA105,0)</f>
        <v>0</v>
      </c>
      <c r="V101" s="15"/>
      <c r="W101" s="18">
        <v>0</v>
      </c>
      <c r="X101" s="18">
        <v>3.1787743756346534E-2</v>
      </c>
      <c r="Y101" s="18">
        <f>IF([1]EQOUN!DI105&gt;0,[1]COU!FD105/[1]EQOUN!DI105,0)</f>
        <v>0</v>
      </c>
      <c r="Z101" s="18">
        <f>IF([1]EQOUN!DI105&gt;0,[1]COU!$FG$10/[1]EQOUN!DI105,0)</f>
        <v>0</v>
      </c>
      <c r="AA101" s="18">
        <v>5.25307133060703E-4</v>
      </c>
      <c r="AB101" s="18"/>
      <c r="AC101" s="48">
        <f>IF([1]COU!EY105&gt;0,[1]EQOUM!N105/[1]COU!EY105,0)</f>
        <v>2.7478050097854822E-2</v>
      </c>
      <c r="AD101" s="48">
        <f>IF([1]EQOUN!DJ105&gt;0,[1]EQOUN!DP105/[1]EQOUN!DJ105,0)</f>
        <v>1.0927051371134312E-4</v>
      </c>
      <c r="AE101" s="48">
        <f>IF([1]EQOUN!F105&gt;0,[1]EQOUN!N105/[1]EQOUN!F105,0)</f>
        <v>1.1907181817144254E-2</v>
      </c>
      <c r="AF101" s="18">
        <v>2.6124345829831024E-2</v>
      </c>
      <c r="AG101" s="15"/>
      <c r="AH101" s="81">
        <f t="shared" si="40"/>
        <v>1.077</v>
      </c>
      <c r="AI101" s="81">
        <f t="shared" si="41"/>
        <v>540</v>
      </c>
      <c r="AJ101" s="81">
        <f t="shared" si="42"/>
        <v>581.57999999999993</v>
      </c>
      <c r="AK101" s="82"/>
      <c r="AL101" s="81">
        <v>1</v>
      </c>
      <c r="AM101" s="81">
        <f t="shared" si="43"/>
        <v>1.0432713004889127</v>
      </c>
      <c r="AN101" s="82"/>
      <c r="AO101" s="81">
        <v>1</v>
      </c>
      <c r="AP101" s="81" t="str">
        <f t="shared" si="44"/>
        <v>-</v>
      </c>
      <c r="AQ101" s="81"/>
      <c r="AR101" s="81">
        <v>1</v>
      </c>
      <c r="AS101" s="81">
        <f t="shared" si="45"/>
        <v>1.031181094709483</v>
      </c>
      <c r="AT101" s="82"/>
      <c r="AU101" s="81">
        <v>1</v>
      </c>
      <c r="AV101" s="81" t="str">
        <f t="shared" si="46"/>
        <v>-</v>
      </c>
      <c r="AW101" s="81"/>
      <c r="AX101" s="81">
        <v>1</v>
      </c>
      <c r="AY101" s="81" t="str">
        <f t="shared" si="56"/>
        <v>-</v>
      </c>
      <c r="AZ101" s="82"/>
      <c r="BA101" s="81">
        <v>1</v>
      </c>
      <c r="BB101" s="81">
        <f t="shared" si="47"/>
        <v>1.0412765635022585</v>
      </c>
      <c r="BC101" s="81">
        <f t="shared" si="48"/>
        <v>0.96683060678018429</v>
      </c>
      <c r="BD101" s="82"/>
      <c r="BE101" s="81">
        <v>1</v>
      </c>
      <c r="BF101" s="81" t="str">
        <f t="shared" si="49"/>
        <v>-</v>
      </c>
      <c r="BG101" s="81" t="str">
        <f t="shared" si="50"/>
        <v>-</v>
      </c>
      <c r="BH101" s="83"/>
      <c r="BI101" s="81">
        <v>1</v>
      </c>
      <c r="BJ101" s="81">
        <f t="shared" si="51"/>
        <v>1.0300507456940602</v>
      </c>
      <c r="BK101" s="81">
        <f t="shared" si="52"/>
        <v>0.95640737761751182</v>
      </c>
      <c r="BL101" s="82"/>
      <c r="BM101" s="81">
        <v>1</v>
      </c>
      <c r="BN101" s="81" t="str">
        <f t="shared" si="53"/>
        <v>-</v>
      </c>
      <c r="BO101" s="81" t="str">
        <f t="shared" si="54"/>
        <v>-</v>
      </c>
      <c r="BP101" s="83"/>
      <c r="BQ101" s="81">
        <v>1</v>
      </c>
      <c r="BR101" s="81" t="str">
        <f t="shared" si="55"/>
        <v>-</v>
      </c>
    </row>
    <row r="102" spans="1:70" x14ac:dyDescent="0.2">
      <c r="A102" s="14" t="s">
        <v>284</v>
      </c>
      <c r="B102" s="15" t="s">
        <v>101</v>
      </c>
      <c r="C102" s="15"/>
      <c r="D102" s="16">
        <v>304043.17711455014</v>
      </c>
      <c r="E102" s="46">
        <v>0.97553208772806865</v>
      </c>
      <c r="F102" s="17">
        <f>[1]EQOUM!U106/[1]COU!FA106</f>
        <v>0.10814036229158347</v>
      </c>
      <c r="G102" s="17">
        <f>[1]EQOUN!DI106/[1]COU!FA106</f>
        <v>2.2957424377553617E-2</v>
      </c>
      <c r="H102" s="18">
        <v>1.0326952808843055</v>
      </c>
      <c r="I102" s="18">
        <f t="shared" si="36"/>
        <v>-0.95257466335051499</v>
      </c>
      <c r="J102" s="18" t="str">
        <f t="shared" si="37"/>
        <v>IMPORTABLE</v>
      </c>
      <c r="K102" s="18" t="str">
        <f t="shared" si="29"/>
        <v>Transable</v>
      </c>
      <c r="L102" s="19"/>
      <c r="M102" s="18" t="str">
        <f t="shared" si="30"/>
        <v>Transable</v>
      </c>
      <c r="N102" s="19">
        <f t="shared" si="31"/>
        <v>0</v>
      </c>
      <c r="O102" s="18" t="str">
        <f t="shared" si="32"/>
        <v>Transable</v>
      </c>
      <c r="P102" s="18" t="str">
        <f t="shared" si="38"/>
        <v>IMPORTABLE</v>
      </c>
      <c r="Q102" s="47">
        <f t="shared" si="39"/>
        <v>0</v>
      </c>
      <c r="R102" s="47">
        <f t="shared" si="33"/>
        <v>0</v>
      </c>
      <c r="S102" s="47">
        <f t="shared" si="34"/>
        <v>0</v>
      </c>
      <c r="T102" s="47">
        <f t="shared" si="35"/>
        <v>0</v>
      </c>
      <c r="U102" s="47">
        <f>IF(Q102=1,D102/[1]COU!FA106,0)</f>
        <v>0</v>
      </c>
      <c r="V102" s="15"/>
      <c r="W102" s="18">
        <v>5.2496128565995342E-3</v>
      </c>
      <c r="X102" s="18">
        <v>5.2726865898433853E-2</v>
      </c>
      <c r="Y102" s="18">
        <f>IF([1]EQOUN!DI106&gt;0,[1]COU!FD106/[1]EQOUN!DI106,0)</f>
        <v>0</v>
      </c>
      <c r="Z102" s="18">
        <f>IF([1]EQOUN!DI106&gt;0,[1]COU!$FG$10/[1]EQOUN!DI106,0)</f>
        <v>0</v>
      </c>
      <c r="AA102" s="18">
        <v>4.8348076819247264E-2</v>
      </c>
      <c r="AB102" s="18"/>
      <c r="AC102" s="48">
        <f>IF([1]COU!EY106&gt;0,[1]EQOUM!N106/[1]COU!EY106,0)</f>
        <v>0.1410863319756776</v>
      </c>
      <c r="AD102" s="48">
        <f>IF([1]EQOUN!DJ106&gt;0,[1]EQOUN!DP106/[1]EQOUN!DJ106,0)</f>
        <v>2.5075031179250258E-2</v>
      </c>
      <c r="AE102" s="48">
        <f>IF([1]EQOUN!F106&gt;0,[1]EQOUN!N106/[1]EQOUN!F106,0)</f>
        <v>3.6832535237938981E-2</v>
      </c>
      <c r="AF102" s="18">
        <v>0.13853403854540802</v>
      </c>
      <c r="AG102" s="15"/>
      <c r="AH102" s="81">
        <f t="shared" si="40"/>
        <v>1.077</v>
      </c>
      <c r="AI102" s="81">
        <f t="shared" si="41"/>
        <v>540</v>
      </c>
      <c r="AJ102" s="81">
        <f t="shared" si="42"/>
        <v>581.57999999999993</v>
      </c>
      <c r="AK102" s="82"/>
      <c r="AL102" s="81">
        <v>1</v>
      </c>
      <c r="AM102" s="81">
        <f t="shared" si="43"/>
        <v>0.97103344410038628</v>
      </c>
      <c r="AN102" s="82"/>
      <c r="AO102" s="81">
        <v>1</v>
      </c>
      <c r="AP102" s="81" t="str">
        <f t="shared" si="44"/>
        <v>-</v>
      </c>
      <c r="AQ102" s="81"/>
      <c r="AR102" s="81">
        <v>1</v>
      </c>
      <c r="AS102" s="81">
        <f t="shared" si="45"/>
        <v>0.93968995803380595</v>
      </c>
      <c r="AT102" s="82"/>
      <c r="AU102" s="81">
        <v>1</v>
      </c>
      <c r="AV102" s="81" t="str">
        <f t="shared" si="46"/>
        <v>-</v>
      </c>
      <c r="AW102" s="81"/>
      <c r="AX102" s="81">
        <v>1</v>
      </c>
      <c r="AY102" s="81" t="str">
        <f t="shared" si="56"/>
        <v>-</v>
      </c>
      <c r="AZ102" s="82"/>
      <c r="BA102" s="81">
        <v>1</v>
      </c>
      <c r="BB102" s="81">
        <f t="shared" si="47"/>
        <v>0.96244972199339485</v>
      </c>
      <c r="BC102" s="81">
        <f t="shared" si="48"/>
        <v>0.89363948188801756</v>
      </c>
      <c r="BD102" s="82"/>
      <c r="BE102" s="81">
        <v>1</v>
      </c>
      <c r="BF102" s="81" t="str">
        <f t="shared" si="49"/>
        <v>-</v>
      </c>
      <c r="BG102" s="81" t="str">
        <f t="shared" si="50"/>
        <v>-</v>
      </c>
      <c r="BH102" s="83"/>
      <c r="BI102" s="81">
        <v>1</v>
      </c>
      <c r="BJ102" s="81">
        <f t="shared" si="51"/>
        <v>0.93334713511634737</v>
      </c>
      <c r="BK102" s="81">
        <f t="shared" si="52"/>
        <v>0.866617581352226</v>
      </c>
      <c r="BL102" s="82"/>
      <c r="BM102" s="81">
        <v>1</v>
      </c>
      <c r="BN102" s="81" t="str">
        <f t="shared" si="53"/>
        <v>-</v>
      </c>
      <c r="BO102" s="81" t="str">
        <f t="shared" si="54"/>
        <v>-</v>
      </c>
      <c r="BP102" s="83"/>
      <c r="BQ102" s="81">
        <v>1</v>
      </c>
      <c r="BR102" s="81" t="str">
        <f t="shared" si="55"/>
        <v>-</v>
      </c>
    </row>
    <row r="103" spans="1:70" x14ac:dyDescent="0.2">
      <c r="A103" s="14" t="s">
        <v>285</v>
      </c>
      <c r="B103" s="15" t="s">
        <v>102</v>
      </c>
      <c r="C103" s="15"/>
      <c r="D103" s="16">
        <v>45155.872115413447</v>
      </c>
      <c r="E103" s="46">
        <v>0.81805249961371673</v>
      </c>
      <c r="F103" s="17">
        <f>[1]EQOUM!U107/[1]COU!FA107</f>
        <v>8.8890443841389361E-2</v>
      </c>
      <c r="G103" s="17">
        <f>[1]EQOUN!DI107/[1]COU!FA107</f>
        <v>0.17756389535863168</v>
      </c>
      <c r="H103" s="18">
        <v>1.0986254965884004</v>
      </c>
      <c r="I103" s="18">
        <f t="shared" si="36"/>
        <v>-0.64048860425508503</v>
      </c>
      <c r="J103" s="18" t="str">
        <f t="shared" si="37"/>
        <v>IMPORTABLE</v>
      </c>
      <c r="K103" s="18" t="str">
        <f t="shared" si="29"/>
        <v>Transable</v>
      </c>
      <c r="L103" s="19"/>
      <c r="M103" s="18" t="str">
        <f t="shared" si="30"/>
        <v>Transable</v>
      </c>
      <c r="N103" s="19">
        <f t="shared" si="31"/>
        <v>0</v>
      </c>
      <c r="O103" s="18" t="str">
        <f t="shared" si="32"/>
        <v>Transable</v>
      </c>
      <c r="P103" s="18" t="str">
        <f t="shared" si="38"/>
        <v>IMPORTABLE</v>
      </c>
      <c r="Q103" s="47">
        <f t="shared" si="39"/>
        <v>0</v>
      </c>
      <c r="R103" s="47">
        <f t="shared" si="33"/>
        <v>0</v>
      </c>
      <c r="S103" s="47">
        <f t="shared" si="34"/>
        <v>0</v>
      </c>
      <c r="T103" s="47">
        <f t="shared" si="35"/>
        <v>0</v>
      </c>
      <c r="U103" s="47">
        <f>IF(Q103=1,D103/[1]COU!FA107,0)</f>
        <v>0</v>
      </c>
      <c r="V103" s="15"/>
      <c r="W103" s="18">
        <v>0</v>
      </c>
      <c r="X103" s="18">
        <v>4.6902315897830088E-2</v>
      </c>
      <c r="Y103" s="18">
        <f>IF([1]EQOUN!DI107&gt;0,[1]COU!FD107/[1]EQOUN!DI107,0)</f>
        <v>0</v>
      </c>
      <c r="Z103" s="18">
        <f>IF([1]EQOUN!DI107&gt;0,[1]COU!$FG$10/[1]EQOUN!DI107,0)</f>
        <v>0</v>
      </c>
      <c r="AA103" s="18">
        <v>1.3035398199150139E-2</v>
      </c>
      <c r="AB103" s="18"/>
      <c r="AC103" s="48">
        <f>IF([1]COU!EY107&gt;0,[1]EQOUM!N107/[1]COU!EY107,0)</f>
        <v>0.10641425030407516</v>
      </c>
      <c r="AD103" s="48">
        <f>IF([1]EQOUN!DJ107&gt;0,[1]EQOUN!DP107/[1]EQOUN!DJ107,0)</f>
        <v>2.8977774574270618E-2</v>
      </c>
      <c r="AE103" s="48">
        <f>IF([1]EQOUN!F107&gt;0,[1]EQOUN!N107/[1]EQOUN!F107,0)</f>
        <v>4.0283245110748003E-2</v>
      </c>
      <c r="AF103" s="18">
        <v>9.4382010653446438E-2</v>
      </c>
      <c r="AG103" s="15"/>
      <c r="AH103" s="81">
        <f t="shared" si="40"/>
        <v>1.077</v>
      </c>
      <c r="AI103" s="81">
        <f t="shared" si="41"/>
        <v>540</v>
      </c>
      <c r="AJ103" s="81">
        <f t="shared" si="42"/>
        <v>581.57999999999993</v>
      </c>
      <c r="AK103" s="82"/>
      <c r="AL103" s="81">
        <v>1</v>
      </c>
      <c r="AM103" s="81">
        <f t="shared" si="43"/>
        <v>1.0155116773656485</v>
      </c>
      <c r="AN103" s="82"/>
      <c r="AO103" s="81">
        <v>1</v>
      </c>
      <c r="AP103" s="81" t="str">
        <f t="shared" si="44"/>
        <v>-</v>
      </c>
      <c r="AQ103" s="81"/>
      <c r="AR103" s="81">
        <v>1</v>
      </c>
      <c r="AS103" s="81">
        <f t="shared" si="45"/>
        <v>0.97853808831353295</v>
      </c>
      <c r="AT103" s="82"/>
      <c r="AU103" s="81">
        <v>1</v>
      </c>
      <c r="AV103" s="81" t="str">
        <f t="shared" si="46"/>
        <v>-</v>
      </c>
      <c r="AW103" s="81"/>
      <c r="AX103" s="81">
        <v>1</v>
      </c>
      <c r="AY103" s="81" t="str">
        <f t="shared" si="56"/>
        <v>-</v>
      </c>
      <c r="AZ103" s="82"/>
      <c r="BA103" s="81">
        <v>1</v>
      </c>
      <c r="BB103" s="81">
        <f t="shared" si="47"/>
        <v>1.0085286784819949</v>
      </c>
      <c r="BC103" s="81">
        <f t="shared" si="48"/>
        <v>0.93642402830268778</v>
      </c>
      <c r="BD103" s="82"/>
      <c r="BE103" s="81">
        <v>1</v>
      </c>
      <c r="BF103" s="81" t="str">
        <f t="shared" si="49"/>
        <v>-</v>
      </c>
      <c r="BG103" s="81" t="str">
        <f t="shared" si="50"/>
        <v>-</v>
      </c>
      <c r="BH103" s="83"/>
      <c r="BI103" s="81">
        <v>1</v>
      </c>
      <c r="BJ103" s="81">
        <f t="shared" si="51"/>
        <v>0.97419851223119114</v>
      </c>
      <c r="BK103" s="81">
        <f t="shared" si="52"/>
        <v>0.90454829362227607</v>
      </c>
      <c r="BL103" s="82"/>
      <c r="BM103" s="81">
        <v>1</v>
      </c>
      <c r="BN103" s="81" t="str">
        <f t="shared" si="53"/>
        <v>-</v>
      </c>
      <c r="BO103" s="81" t="str">
        <f t="shared" si="54"/>
        <v>-</v>
      </c>
      <c r="BP103" s="83"/>
      <c r="BQ103" s="81">
        <v>1</v>
      </c>
      <c r="BR103" s="81" t="str">
        <f t="shared" si="55"/>
        <v>-</v>
      </c>
    </row>
    <row r="104" spans="1:70" x14ac:dyDescent="0.2">
      <c r="A104" s="14" t="s">
        <v>286</v>
      </c>
      <c r="B104" s="15" t="s">
        <v>103</v>
      </c>
      <c r="C104" s="15"/>
      <c r="D104" s="16">
        <v>-3951.4716391331749</v>
      </c>
      <c r="E104" s="46">
        <v>0.4383038466787379</v>
      </c>
      <c r="F104" s="17">
        <f>[1]EQOUM!U108/[1]COU!FA108</f>
        <v>3.0111245672581874E-2</v>
      </c>
      <c r="G104" s="17">
        <f>[1]EQOUN!DI108/[1]COU!FA108</f>
        <v>0.56258456955573122</v>
      </c>
      <c r="H104" s="18">
        <v>1.02724943509431</v>
      </c>
      <c r="I104" s="18">
        <f t="shared" si="36"/>
        <v>0.12428072287699332</v>
      </c>
      <c r="J104" s="18" t="str">
        <f t="shared" si="37"/>
        <v>EXPORTABLE</v>
      </c>
      <c r="K104" s="18" t="str">
        <f t="shared" si="29"/>
        <v>Transable</v>
      </c>
      <c r="L104" s="19"/>
      <c r="M104" s="18" t="str">
        <f t="shared" si="30"/>
        <v>Transable</v>
      </c>
      <c r="N104" s="19">
        <f t="shared" si="31"/>
        <v>0</v>
      </c>
      <c r="O104" s="18" t="str">
        <f t="shared" si="32"/>
        <v>Transable</v>
      </c>
      <c r="P104" s="18" t="str">
        <f t="shared" si="38"/>
        <v>EXPORTABLE</v>
      </c>
      <c r="Q104" s="47">
        <f t="shared" si="39"/>
        <v>0</v>
      </c>
      <c r="R104" s="47">
        <f t="shared" si="33"/>
        <v>0</v>
      </c>
      <c r="S104" s="47">
        <f t="shared" si="34"/>
        <v>0</v>
      </c>
      <c r="T104" s="47">
        <f t="shared" si="35"/>
        <v>0</v>
      </c>
      <c r="U104" s="47">
        <f>IF(Q104=1,D104/[1]COU!FA108,0)</f>
        <v>0</v>
      </c>
      <c r="V104" s="15"/>
      <c r="W104" s="18">
        <v>0</v>
      </c>
      <c r="X104" s="18">
        <v>3.3666870983448706E-3</v>
      </c>
      <c r="Y104" s="18">
        <f>IF([1]EQOUN!DI108&gt;0,[1]COU!FD108/[1]EQOUN!DI108,0)</f>
        <v>0</v>
      </c>
      <c r="Z104" s="18">
        <f>IF([1]EQOUN!DI108&gt;0,[1]COU!$FG$10/[1]EQOUN!DI108,0)</f>
        <v>0</v>
      </c>
      <c r="AA104" s="18">
        <v>1.4264555876734449E-3</v>
      </c>
      <c r="AB104" s="18"/>
      <c r="AC104" s="48">
        <f>IF([1]COU!EY108&gt;0,[1]EQOUM!N108/[1]COU!EY108,0)</f>
        <v>0.19446940866145457</v>
      </c>
      <c r="AD104" s="48">
        <f>IF([1]EQOUN!DJ108&gt;0,[1]EQOUN!DP108/[1]EQOUN!DJ108,0)</f>
        <v>1.4332995370825127E-2</v>
      </c>
      <c r="AE104" s="48">
        <f>IF([1]EQOUN!F108&gt;0,[1]EQOUN!N108/[1]EQOUN!F108,0)</f>
        <v>1.4535235428723578E-2</v>
      </c>
      <c r="AF104" s="18">
        <v>9.3401075705587991E-2</v>
      </c>
      <c r="AG104" s="15"/>
      <c r="AH104" s="81">
        <f t="shared" si="40"/>
        <v>1.077</v>
      </c>
      <c r="AI104" s="81">
        <f t="shared" si="41"/>
        <v>540</v>
      </c>
      <c r="AJ104" s="81">
        <f t="shared" si="42"/>
        <v>581.57999999999993</v>
      </c>
      <c r="AK104" s="82"/>
      <c r="AL104" s="81">
        <v>1</v>
      </c>
      <c r="AM104" s="81" t="str">
        <f t="shared" si="43"/>
        <v>-</v>
      </c>
      <c r="AN104" s="82"/>
      <c r="AO104" s="81">
        <v>1</v>
      </c>
      <c r="AP104" s="81">
        <f t="shared" si="44"/>
        <v>1.077</v>
      </c>
      <c r="AQ104" s="81"/>
      <c r="AR104" s="81">
        <v>1</v>
      </c>
      <c r="AS104" s="81" t="str">
        <f t="shared" si="45"/>
        <v>-</v>
      </c>
      <c r="AT104" s="82"/>
      <c r="AU104" s="81">
        <v>1</v>
      </c>
      <c r="AV104" s="81">
        <f t="shared" si="46"/>
        <v>1.0928820864279867</v>
      </c>
      <c r="AW104" s="81"/>
      <c r="AX104" s="81">
        <v>1</v>
      </c>
      <c r="AY104" s="81" t="str">
        <f t="shared" si="56"/>
        <v>-</v>
      </c>
      <c r="AZ104" s="82"/>
      <c r="BA104" s="81">
        <v>1</v>
      </c>
      <c r="BB104" s="81" t="str">
        <f t="shared" si="47"/>
        <v>-</v>
      </c>
      <c r="BC104" s="81" t="str">
        <f t="shared" si="48"/>
        <v>-</v>
      </c>
      <c r="BD104" s="82"/>
      <c r="BE104" s="81">
        <v>1</v>
      </c>
      <c r="BF104" s="81">
        <f t="shared" si="49"/>
        <v>1.0781196891428548</v>
      </c>
      <c r="BG104" s="81">
        <f t="shared" si="50"/>
        <v>1.0010396370871446</v>
      </c>
      <c r="BH104" s="83"/>
      <c r="BI104" s="81">
        <v>1</v>
      </c>
      <c r="BJ104" s="81" t="str">
        <f t="shared" si="51"/>
        <v>-</v>
      </c>
      <c r="BK104" s="81" t="str">
        <f t="shared" si="52"/>
        <v>-</v>
      </c>
      <c r="BL104" s="82"/>
      <c r="BM104" s="81">
        <v>1</v>
      </c>
      <c r="BN104" s="81">
        <f t="shared" si="53"/>
        <v>1.0928662874975315</v>
      </c>
      <c r="BO104" s="81">
        <f t="shared" si="54"/>
        <v>1.0147319289670673</v>
      </c>
      <c r="BP104" s="83"/>
      <c r="BQ104" s="81">
        <v>1</v>
      </c>
      <c r="BR104" s="81" t="str">
        <f t="shared" si="55"/>
        <v>-</v>
      </c>
    </row>
    <row r="105" spans="1:70" x14ac:dyDescent="0.2">
      <c r="A105" s="14" t="s">
        <v>287</v>
      </c>
      <c r="B105" s="15" t="s">
        <v>104</v>
      </c>
      <c r="C105" s="15"/>
      <c r="D105" s="16">
        <v>-8145.5422590247254</v>
      </c>
      <c r="E105" s="46">
        <v>0.36190700623294875</v>
      </c>
      <c r="F105" s="17">
        <f>[1]EQOUM!U109/[1]COU!FA109</f>
        <v>2.4987937509858282E-3</v>
      </c>
      <c r="G105" s="17">
        <f>[1]EQOUN!DI109/[1]COU!FA109</f>
        <v>0.63145622665384549</v>
      </c>
      <c r="H105" s="18">
        <v>0.99071075173809264</v>
      </c>
      <c r="I105" s="18">
        <f t="shared" si="36"/>
        <v>0.26954922042089674</v>
      </c>
      <c r="J105" s="18" t="str">
        <f t="shared" si="37"/>
        <v>EXPORTABLE</v>
      </c>
      <c r="K105" s="18" t="str">
        <f t="shared" si="29"/>
        <v>Transable</v>
      </c>
      <c r="L105" s="19"/>
      <c r="M105" s="18" t="str">
        <f t="shared" si="30"/>
        <v>Transable</v>
      </c>
      <c r="N105" s="19">
        <f t="shared" si="31"/>
        <v>0</v>
      </c>
      <c r="O105" s="18" t="str">
        <f t="shared" si="32"/>
        <v>Transable</v>
      </c>
      <c r="P105" s="18" t="str">
        <f t="shared" si="38"/>
        <v>EXPORTABLE</v>
      </c>
      <c r="Q105" s="47">
        <f t="shared" si="39"/>
        <v>0</v>
      </c>
      <c r="R105" s="47">
        <f t="shared" si="33"/>
        <v>0</v>
      </c>
      <c r="S105" s="47">
        <f t="shared" si="34"/>
        <v>0</v>
      </c>
      <c r="T105" s="47">
        <f t="shared" si="35"/>
        <v>0</v>
      </c>
      <c r="U105" s="47">
        <f>IF(Q105=1,D105/[1]COU!FA109,0)</f>
        <v>0</v>
      </c>
      <c r="V105" s="15"/>
      <c r="W105" s="18">
        <v>0</v>
      </c>
      <c r="X105" s="18">
        <v>2.2193545912343689E-2</v>
      </c>
      <c r="Y105" s="18">
        <f>IF([1]EQOUN!DI109&gt;0,[1]COU!FD109/[1]EQOUN!DI109,0)</f>
        <v>0</v>
      </c>
      <c r="Z105" s="18">
        <f>IF([1]EQOUN!DI109&gt;0,[1]COU!$FG$10/[1]EQOUN!DI109,0)</f>
        <v>0</v>
      </c>
      <c r="AA105" s="18">
        <v>5.0626753815346277E-3</v>
      </c>
      <c r="AB105" s="18"/>
      <c r="AC105" s="48">
        <f>IF([1]COU!EY109&gt;0,[1]EQOUM!N109/[1]COU!EY109,0)</f>
        <v>7.3247307465262701E-2</v>
      </c>
      <c r="AD105" s="48">
        <f>IF([1]EQOUN!DJ109&gt;0,[1]EQOUN!DP109/[1]EQOUN!DJ109,0)</f>
        <v>3.266881793568306E-4</v>
      </c>
      <c r="AE105" s="48">
        <f>IF([1]EQOUN!F109&gt;0,[1]EQOUN!N109/[1]EQOUN!F109,0)</f>
        <v>3.5772997635541313E-3</v>
      </c>
      <c r="AF105" s="18">
        <v>2.8775929401689316E-2</v>
      </c>
      <c r="AG105" s="15"/>
      <c r="AH105" s="81">
        <f t="shared" si="40"/>
        <v>1.077</v>
      </c>
      <c r="AI105" s="81">
        <f t="shared" si="41"/>
        <v>540</v>
      </c>
      <c r="AJ105" s="81">
        <f t="shared" si="42"/>
        <v>581.57999999999993</v>
      </c>
      <c r="AK105" s="82"/>
      <c r="AL105" s="81">
        <v>1</v>
      </c>
      <c r="AM105" s="81" t="str">
        <f t="shared" si="43"/>
        <v>-</v>
      </c>
      <c r="AN105" s="82"/>
      <c r="AO105" s="81">
        <v>1</v>
      </c>
      <c r="AP105" s="81">
        <f t="shared" si="44"/>
        <v>1.077</v>
      </c>
      <c r="AQ105" s="81"/>
      <c r="AR105" s="81">
        <v>1</v>
      </c>
      <c r="AS105" s="81" t="str">
        <f t="shared" si="45"/>
        <v>-</v>
      </c>
      <c r="AT105" s="82"/>
      <c r="AU105" s="81">
        <v>1</v>
      </c>
      <c r="AV105" s="81">
        <f t="shared" si="46"/>
        <v>1.0808540109051534</v>
      </c>
      <c r="AW105" s="81"/>
      <c r="AX105" s="81">
        <v>1</v>
      </c>
      <c r="AY105" s="81" t="str">
        <f t="shared" si="56"/>
        <v>-</v>
      </c>
      <c r="AZ105" s="82"/>
      <c r="BA105" s="81">
        <v>1</v>
      </c>
      <c r="BB105" s="81" t="str">
        <f t="shared" si="47"/>
        <v>-</v>
      </c>
      <c r="BC105" s="81" t="str">
        <f t="shared" si="48"/>
        <v>-</v>
      </c>
      <c r="BD105" s="82"/>
      <c r="BE105" s="81">
        <v>1</v>
      </c>
      <c r="BF105" s="81">
        <f t="shared" si="49"/>
        <v>1.0770251632103338</v>
      </c>
      <c r="BG105" s="81">
        <f t="shared" si="50"/>
        <v>1.0000233641692979</v>
      </c>
      <c r="BH105" s="83"/>
      <c r="BI105" s="81">
        <v>1</v>
      </c>
      <c r="BJ105" s="81" t="str">
        <f t="shared" si="51"/>
        <v>-</v>
      </c>
      <c r="BK105" s="81" t="str">
        <f t="shared" si="52"/>
        <v>-</v>
      </c>
      <c r="BL105" s="82"/>
      <c r="BM105" s="81">
        <v>1</v>
      </c>
      <c r="BN105" s="81">
        <f t="shared" si="53"/>
        <v>1.0806036320173473</v>
      </c>
      <c r="BO105" s="81">
        <f t="shared" si="54"/>
        <v>1.003345990731056</v>
      </c>
      <c r="BP105" s="83"/>
      <c r="BQ105" s="81">
        <v>1</v>
      </c>
      <c r="BR105" s="81" t="str">
        <f t="shared" si="55"/>
        <v>-</v>
      </c>
    </row>
    <row r="106" spans="1:70" x14ac:dyDescent="0.2">
      <c r="A106" s="14" t="s">
        <v>288</v>
      </c>
      <c r="B106" s="15" t="s">
        <v>105</v>
      </c>
      <c r="C106" s="15"/>
      <c r="D106" s="16">
        <v>68348.067794554401</v>
      </c>
      <c r="E106" s="46">
        <v>0.65156815370028676</v>
      </c>
      <c r="F106" s="17">
        <f>[1]EQOUM!U110/[1]COU!FA110</f>
        <v>0.17057670540219341</v>
      </c>
      <c r="G106" s="17">
        <f>[1]EQOUN!DI110/[1]COU!FA110</f>
        <v>0.24872834671206986</v>
      </c>
      <c r="H106" s="18">
        <v>0.86578196142406394</v>
      </c>
      <c r="I106" s="18">
        <f t="shared" si="36"/>
        <v>-0.40283980698821686</v>
      </c>
      <c r="J106" s="18" t="str">
        <f t="shared" si="37"/>
        <v>IMPORTABLE</v>
      </c>
      <c r="K106" s="18" t="str">
        <f t="shared" si="29"/>
        <v>Transable</v>
      </c>
      <c r="L106" s="19"/>
      <c r="M106" s="18" t="str">
        <f t="shared" si="30"/>
        <v>Transable</v>
      </c>
      <c r="N106" s="19">
        <f t="shared" si="31"/>
        <v>0</v>
      </c>
      <c r="O106" s="18" t="str">
        <f t="shared" si="32"/>
        <v>Transable</v>
      </c>
      <c r="P106" s="18" t="str">
        <f t="shared" si="38"/>
        <v>IMPORTABLE</v>
      </c>
      <c r="Q106" s="47">
        <f t="shared" si="39"/>
        <v>0</v>
      </c>
      <c r="R106" s="47">
        <f t="shared" si="33"/>
        <v>0</v>
      </c>
      <c r="S106" s="47">
        <f t="shared" si="34"/>
        <v>0</v>
      </c>
      <c r="T106" s="47">
        <f t="shared" si="35"/>
        <v>0</v>
      </c>
      <c r="U106" s="47">
        <f>IF(Q106=1,D106/[1]COU!FA110,0)</f>
        <v>0</v>
      </c>
      <c r="V106" s="15"/>
      <c r="W106" s="18">
        <v>0</v>
      </c>
      <c r="X106" s="18">
        <v>3.6423730993289133E-2</v>
      </c>
      <c r="Y106" s="18">
        <f>IF([1]EQOUN!DI110&gt;0,[1]COU!FD110/[1]EQOUN!DI110,0)</f>
        <v>0</v>
      </c>
      <c r="Z106" s="18">
        <f>IF([1]EQOUN!DI110&gt;0,[1]COU!$FG$10/[1]EQOUN!DI110,0)</f>
        <v>0</v>
      </c>
      <c r="AA106" s="18">
        <v>8.0641410257338963E-3</v>
      </c>
      <c r="AB106" s="18"/>
      <c r="AC106" s="48">
        <f>IF([1]COU!EY110&gt;0,[1]EQOUM!N110/[1]COU!EY110,0)</f>
        <v>0.15476752297899701</v>
      </c>
      <c r="AD106" s="48">
        <f>IF([1]EQOUN!DJ110&gt;0,[1]EQOUN!DP110/[1]EQOUN!DJ110,0)</f>
        <v>6.9601420346472875E-2</v>
      </c>
      <c r="AE106" s="48">
        <f>IF([1]EQOUN!F110&gt;0,[1]EQOUN!N110/[1]EQOUN!F110,0)</f>
        <v>0.11453446849574152</v>
      </c>
      <c r="AF106" s="18">
        <v>0.14074901780980259</v>
      </c>
      <c r="AG106" s="15"/>
      <c r="AH106" s="81">
        <f t="shared" si="40"/>
        <v>1.077</v>
      </c>
      <c r="AI106" s="81">
        <f t="shared" si="41"/>
        <v>540</v>
      </c>
      <c r="AJ106" s="81">
        <f t="shared" si="42"/>
        <v>581.57999999999993</v>
      </c>
      <c r="AK106" s="82"/>
      <c r="AL106" s="81">
        <v>1</v>
      </c>
      <c r="AM106" s="81">
        <f t="shared" si="43"/>
        <v>1.0308374515166261</v>
      </c>
      <c r="AN106" s="82"/>
      <c r="AO106" s="81">
        <v>1</v>
      </c>
      <c r="AP106" s="81" t="str">
        <f t="shared" si="44"/>
        <v>-</v>
      </c>
      <c r="AQ106" s="81"/>
      <c r="AR106" s="81">
        <v>1</v>
      </c>
      <c r="AS106" s="81">
        <f t="shared" si="45"/>
        <v>0.92859486392602508</v>
      </c>
      <c r="AT106" s="82"/>
      <c r="AU106" s="81">
        <v>1</v>
      </c>
      <c r="AV106" s="81" t="str">
        <f t="shared" si="46"/>
        <v>-</v>
      </c>
      <c r="AW106" s="81"/>
      <c r="AX106" s="81">
        <v>1</v>
      </c>
      <c r="AY106" s="81" t="str">
        <f t="shared" si="56"/>
        <v>-</v>
      </c>
      <c r="AZ106" s="82"/>
      <c r="BA106" s="81">
        <v>1</v>
      </c>
      <c r="BB106" s="81">
        <f t="shared" si="47"/>
        <v>1.0209598732137661</v>
      </c>
      <c r="BC106" s="81">
        <f t="shared" si="48"/>
        <v>0.94796645609449037</v>
      </c>
      <c r="BD106" s="82"/>
      <c r="BE106" s="81">
        <v>1</v>
      </c>
      <c r="BF106" s="81" t="str">
        <f t="shared" si="49"/>
        <v>-</v>
      </c>
      <c r="BG106" s="81" t="str">
        <f t="shared" si="50"/>
        <v>-</v>
      </c>
      <c r="BH106" s="83"/>
      <c r="BI106" s="81">
        <v>1</v>
      </c>
      <c r="BJ106" s="81">
        <f t="shared" si="51"/>
        <v>0.92602710850568715</v>
      </c>
      <c r="BK106" s="81">
        <f t="shared" si="52"/>
        <v>0.85982089926247651</v>
      </c>
      <c r="BL106" s="82"/>
      <c r="BM106" s="81">
        <v>1</v>
      </c>
      <c r="BN106" s="81" t="str">
        <f t="shared" si="53"/>
        <v>-</v>
      </c>
      <c r="BO106" s="81" t="str">
        <f t="shared" si="54"/>
        <v>-</v>
      </c>
      <c r="BP106" s="83"/>
      <c r="BQ106" s="81">
        <v>1</v>
      </c>
      <c r="BR106" s="81" t="str">
        <f t="shared" si="55"/>
        <v>-</v>
      </c>
    </row>
    <row r="107" spans="1:70" x14ac:dyDescent="0.2">
      <c r="A107" s="14" t="s">
        <v>289</v>
      </c>
      <c r="B107" s="15" t="s">
        <v>106</v>
      </c>
      <c r="C107" s="15"/>
      <c r="D107" s="16">
        <v>-19824.965764920984</v>
      </c>
      <c r="E107" s="46">
        <v>0.39696450916570064</v>
      </c>
      <c r="F107" s="17">
        <f>[1]EQOUM!U111/[1]COU!FA111</f>
        <v>1.0151988961721063E-3</v>
      </c>
      <c r="G107" s="17">
        <f>[1]EQOUN!DI111/[1]COU!FA111</f>
        <v>0.46439572814470015</v>
      </c>
      <c r="H107" s="18">
        <v>0.80126271982995412</v>
      </c>
      <c r="I107" s="18">
        <f t="shared" si="36"/>
        <v>6.7431218978999508E-2</v>
      </c>
      <c r="J107" s="18" t="str">
        <f t="shared" si="37"/>
        <v>EXPORTABLE</v>
      </c>
      <c r="K107" s="18" t="str">
        <f t="shared" si="29"/>
        <v>Transable</v>
      </c>
      <c r="L107" s="19"/>
      <c r="M107" s="18" t="str">
        <f t="shared" si="30"/>
        <v>Transable</v>
      </c>
      <c r="N107" s="19">
        <f t="shared" si="31"/>
        <v>0</v>
      </c>
      <c r="O107" s="18" t="str">
        <f t="shared" si="32"/>
        <v>Transable</v>
      </c>
      <c r="P107" s="18" t="str">
        <f t="shared" si="38"/>
        <v>EXPORTABLE</v>
      </c>
      <c r="Q107" s="47">
        <f t="shared" si="39"/>
        <v>0</v>
      </c>
      <c r="R107" s="47">
        <f t="shared" si="33"/>
        <v>0</v>
      </c>
      <c r="S107" s="47">
        <f t="shared" si="34"/>
        <v>0</v>
      </c>
      <c r="T107" s="47">
        <f t="shared" si="35"/>
        <v>0</v>
      </c>
      <c r="U107" s="47">
        <f>IF(Q107=1,D107/[1]COU!FA111,0)</f>
        <v>0</v>
      </c>
      <c r="V107" s="15"/>
      <c r="W107" s="18">
        <v>2.6804300989209237E-3</v>
      </c>
      <c r="X107" s="18">
        <v>1.1938946702922341E-2</v>
      </c>
      <c r="Y107" s="18">
        <f>IF([1]EQOUN!DI111&gt;0,[1]COU!FD111/[1]EQOUN!DI111,0)</f>
        <v>0</v>
      </c>
      <c r="Z107" s="18">
        <f>IF([1]EQOUN!DI111&gt;0,[1]COU!$FG$10/[1]EQOUN!DI111,0)</f>
        <v>0</v>
      </c>
      <c r="AA107" s="18">
        <v>6.0337948088341697E-2</v>
      </c>
      <c r="AB107" s="18"/>
      <c r="AC107" s="48">
        <f>IF([1]COU!EY111&gt;0,[1]EQOUM!N111/[1]COU!EY111,0)</f>
        <v>0.13500156580757733</v>
      </c>
      <c r="AD107" s="48">
        <f>IF([1]EQOUN!DJ111&gt;0,[1]EQOUN!DP111/[1]EQOUN!DJ111,0)</f>
        <v>5.4537856410597912E-3</v>
      </c>
      <c r="AE107" s="48">
        <f>IF([1]EQOUN!F111&gt;0,[1]EQOUN!N111/[1]EQOUN!F111,0)</f>
        <v>9.5407003901174847E-2</v>
      </c>
      <c r="AF107" s="18">
        <v>0.11112468731824349</v>
      </c>
      <c r="AG107" s="15"/>
      <c r="AH107" s="81">
        <f t="shared" si="40"/>
        <v>1.077</v>
      </c>
      <c r="AI107" s="81">
        <f t="shared" si="41"/>
        <v>540</v>
      </c>
      <c r="AJ107" s="81">
        <f t="shared" si="42"/>
        <v>581.57999999999993</v>
      </c>
      <c r="AK107" s="82"/>
      <c r="AL107" s="81">
        <v>1</v>
      </c>
      <c r="AM107" s="81" t="str">
        <f t="shared" si="43"/>
        <v>-</v>
      </c>
      <c r="AN107" s="82"/>
      <c r="AO107" s="81">
        <v>1</v>
      </c>
      <c r="AP107" s="81">
        <f t="shared" si="44"/>
        <v>1.077</v>
      </c>
      <c r="AQ107" s="81"/>
      <c r="AR107" s="81">
        <v>1</v>
      </c>
      <c r="AS107" s="81" t="str">
        <f t="shared" si="45"/>
        <v>-</v>
      </c>
      <c r="AT107" s="82"/>
      <c r="AU107" s="81">
        <v>1</v>
      </c>
      <c r="AV107" s="81">
        <f t="shared" si="46"/>
        <v>1.1803168109415585</v>
      </c>
      <c r="AW107" s="81"/>
      <c r="AX107" s="81">
        <v>1</v>
      </c>
      <c r="AY107" s="81" t="str">
        <f t="shared" si="56"/>
        <v>-</v>
      </c>
      <c r="AZ107" s="82"/>
      <c r="BA107" s="81">
        <v>1</v>
      </c>
      <c r="BB107" s="81" t="str">
        <f t="shared" si="47"/>
        <v>-</v>
      </c>
      <c r="BC107" s="81" t="str">
        <f t="shared" si="48"/>
        <v>-</v>
      </c>
      <c r="BD107" s="82"/>
      <c r="BE107" s="81">
        <v>1</v>
      </c>
      <c r="BF107" s="81">
        <f t="shared" si="49"/>
        <v>1.077422244324395</v>
      </c>
      <c r="BG107" s="81">
        <f t="shared" si="50"/>
        <v>1.0003920560115087</v>
      </c>
      <c r="BH107" s="83"/>
      <c r="BI107" s="81">
        <v>1</v>
      </c>
      <c r="BJ107" s="81" t="str">
        <f t="shared" si="51"/>
        <v>-</v>
      </c>
      <c r="BK107" s="81" t="str">
        <f t="shared" si="52"/>
        <v>-</v>
      </c>
      <c r="BL107" s="82"/>
      <c r="BM107" s="81">
        <v>1</v>
      </c>
      <c r="BN107" s="81">
        <f t="shared" si="53"/>
        <v>1.1733524308996581</v>
      </c>
      <c r="BO107" s="81">
        <f t="shared" si="54"/>
        <v>1.0894637241408154</v>
      </c>
      <c r="BP107" s="83"/>
      <c r="BQ107" s="81">
        <v>1</v>
      </c>
      <c r="BR107" s="81" t="str">
        <f t="shared" si="55"/>
        <v>-</v>
      </c>
    </row>
    <row r="108" spans="1:70" x14ac:dyDescent="0.2">
      <c r="A108" s="14" t="s">
        <v>290</v>
      </c>
      <c r="B108" s="15" t="s">
        <v>107</v>
      </c>
      <c r="C108" s="15"/>
      <c r="D108" s="16">
        <v>16508.151812913788</v>
      </c>
      <c r="E108" s="46">
        <v>0.56101805979977126</v>
      </c>
      <c r="F108" s="17">
        <f>[1]EQOUM!U112/[1]COU!FA112</f>
        <v>2.1425518733356352E-2</v>
      </c>
      <c r="G108" s="17">
        <f>[1]EQOUN!DI112/[1]COU!FA112</f>
        <v>0.11287524311172878</v>
      </c>
      <c r="H108" s="18">
        <v>0.290321890632454</v>
      </c>
      <c r="I108" s="18">
        <f t="shared" si="36"/>
        <v>-0.44814281668804246</v>
      </c>
      <c r="J108" s="18" t="str">
        <f t="shared" si="37"/>
        <v>IMPORTABLE</v>
      </c>
      <c r="K108" s="18" t="str">
        <f t="shared" si="29"/>
        <v>No transable</v>
      </c>
      <c r="L108" s="19">
        <v>1</v>
      </c>
      <c r="M108" s="18" t="str">
        <f t="shared" si="30"/>
        <v>Transable</v>
      </c>
      <c r="N108" s="19">
        <f t="shared" si="31"/>
        <v>0</v>
      </c>
      <c r="O108" s="18" t="str">
        <f t="shared" si="32"/>
        <v>Transable</v>
      </c>
      <c r="P108" s="18" t="str">
        <f t="shared" si="38"/>
        <v>IMPORTABLE</v>
      </c>
      <c r="Q108" s="47">
        <f t="shared" si="39"/>
        <v>0</v>
      </c>
      <c r="R108" s="47">
        <f t="shared" si="33"/>
        <v>0</v>
      </c>
      <c r="S108" s="47">
        <f t="shared" si="34"/>
        <v>0</v>
      </c>
      <c r="T108" s="47">
        <f t="shared" si="35"/>
        <v>0</v>
      </c>
      <c r="U108" s="47">
        <f>IF(Q108=1,D108/[1]COU!FA112,0)</f>
        <v>0</v>
      </c>
      <c r="V108" s="15"/>
      <c r="W108" s="18">
        <v>3.5542441688963249E-5</v>
      </c>
      <c r="X108" s="18">
        <v>8.3691944355901354E-2</v>
      </c>
      <c r="Y108" s="18">
        <f>IF([1]EQOUN!DI112&gt;0,[1]COU!FD112/[1]EQOUN!DI112,0)</f>
        <v>0</v>
      </c>
      <c r="Z108" s="18">
        <f>IF([1]EQOUN!DI112&gt;0,[1]COU!$FG$10/[1]EQOUN!DI112,0)</f>
        <v>0</v>
      </c>
      <c r="AA108" s="18">
        <v>6.3818325302523668E-2</v>
      </c>
      <c r="AB108" s="18"/>
      <c r="AC108" s="48">
        <f>IF([1]COU!EY112&gt;0,[1]EQOUM!N112/[1]COU!EY112,0)</f>
        <v>0.2978138180799989</v>
      </c>
      <c r="AD108" s="48">
        <f>IF([1]EQOUN!DJ112&gt;0,[1]EQOUN!DP112/[1]EQOUN!DJ112,0)</f>
        <v>3.6433302344938079E-2</v>
      </c>
      <c r="AE108" s="48">
        <f>IF([1]EQOUN!F112&gt;0,[1]EQOUN!N112/[1]EQOUN!F112,0)</f>
        <v>0.4536230946684412</v>
      </c>
      <c r="AF108" s="18">
        <v>0.36667129610149923</v>
      </c>
      <c r="AG108" s="15"/>
      <c r="AH108" s="81">
        <f t="shared" si="40"/>
        <v>1.077</v>
      </c>
      <c r="AI108" s="81">
        <f t="shared" si="41"/>
        <v>540</v>
      </c>
      <c r="AJ108" s="81">
        <f t="shared" si="42"/>
        <v>581.57999999999993</v>
      </c>
      <c r="AK108" s="82"/>
      <c r="AL108" s="81">
        <v>1</v>
      </c>
      <c r="AM108" s="81">
        <f t="shared" si="43"/>
        <v>0.93417479952414029</v>
      </c>
      <c r="AN108" s="82"/>
      <c r="AO108" s="81">
        <v>1</v>
      </c>
      <c r="AP108" s="81" t="str">
        <f t="shared" si="44"/>
        <v>-</v>
      </c>
      <c r="AQ108" s="81"/>
      <c r="AR108" s="81">
        <v>1</v>
      </c>
      <c r="AS108" s="81">
        <f t="shared" si="45"/>
        <v>0.60765395530294719</v>
      </c>
      <c r="AT108" s="82"/>
      <c r="AU108" s="81">
        <v>1</v>
      </c>
      <c r="AV108" s="81" t="str">
        <f t="shared" si="46"/>
        <v>-</v>
      </c>
      <c r="AW108" s="81"/>
      <c r="AX108" s="81">
        <v>1</v>
      </c>
      <c r="AY108" s="81" t="str">
        <f t="shared" si="56"/>
        <v>-</v>
      </c>
      <c r="AZ108" s="82"/>
      <c r="BA108" s="81">
        <v>1</v>
      </c>
      <c r="BB108" s="81">
        <f t="shared" si="47"/>
        <v>0.91884855959891965</v>
      </c>
      <c r="BC108" s="81">
        <f t="shared" si="48"/>
        <v>0.85315557994328661</v>
      </c>
      <c r="BD108" s="82"/>
      <c r="BE108" s="81">
        <v>1</v>
      </c>
      <c r="BF108" s="81" t="str">
        <f t="shared" si="49"/>
        <v>-</v>
      </c>
      <c r="BG108" s="81" t="str">
        <f t="shared" si="50"/>
        <v>-</v>
      </c>
      <c r="BH108" s="83"/>
      <c r="BI108" s="81">
        <v>1</v>
      </c>
      <c r="BJ108" s="81">
        <f t="shared" si="51"/>
        <v>0.61567228827004961</v>
      </c>
      <c r="BK108" s="81">
        <f t="shared" si="52"/>
        <v>0.57165486376049168</v>
      </c>
      <c r="BL108" s="82"/>
      <c r="BM108" s="81">
        <v>1</v>
      </c>
      <c r="BN108" s="81" t="str">
        <f t="shared" si="53"/>
        <v>-</v>
      </c>
      <c r="BO108" s="81" t="str">
        <f t="shared" si="54"/>
        <v>-</v>
      </c>
      <c r="BP108" s="83"/>
      <c r="BQ108" s="81">
        <v>1</v>
      </c>
      <c r="BR108" s="81" t="str">
        <f t="shared" si="55"/>
        <v>-</v>
      </c>
    </row>
    <row r="109" spans="1:70" x14ac:dyDescent="0.2">
      <c r="A109" s="14" t="s">
        <v>291</v>
      </c>
      <c r="B109" s="15" t="s">
        <v>108</v>
      </c>
      <c r="C109" s="15"/>
      <c r="D109" s="16">
        <v>14897.308737933585</v>
      </c>
      <c r="E109" s="46">
        <v>0.49294679402179542</v>
      </c>
      <c r="F109" s="17">
        <f>[1]EQOUM!U113/[1]COU!FA113</f>
        <v>1.6044096745520047E-3</v>
      </c>
      <c r="G109" s="17">
        <f>[1]EQOUN!DI113/[1]COU!FA113</f>
        <v>0.3718575873787609</v>
      </c>
      <c r="H109" s="18">
        <v>0.73684295694257429</v>
      </c>
      <c r="I109" s="18">
        <f t="shared" si="36"/>
        <v>-0.12108920664303452</v>
      </c>
      <c r="J109" s="18" t="str">
        <f t="shared" si="37"/>
        <v>IMPORTABLE</v>
      </c>
      <c r="K109" s="18" t="str">
        <f t="shared" si="29"/>
        <v>Transable</v>
      </c>
      <c r="L109" s="19"/>
      <c r="M109" s="18" t="str">
        <f t="shared" si="30"/>
        <v>Transable</v>
      </c>
      <c r="N109" s="19">
        <f t="shared" si="31"/>
        <v>0</v>
      </c>
      <c r="O109" s="18" t="str">
        <f t="shared" si="32"/>
        <v>Transable</v>
      </c>
      <c r="P109" s="18" t="str">
        <f t="shared" si="38"/>
        <v>IMPORTABLE</v>
      </c>
      <c r="Q109" s="47">
        <f t="shared" si="39"/>
        <v>0</v>
      </c>
      <c r="R109" s="47">
        <f t="shared" si="33"/>
        <v>0</v>
      </c>
      <c r="S109" s="47">
        <f t="shared" si="34"/>
        <v>0</v>
      </c>
      <c r="T109" s="47">
        <f t="shared" si="35"/>
        <v>0</v>
      </c>
      <c r="U109" s="47">
        <f>IF(Q109=1,D109/[1]COU!FA113,0)</f>
        <v>0</v>
      </c>
      <c r="V109" s="15"/>
      <c r="W109" s="18">
        <v>8.294712947523545E-3</v>
      </c>
      <c r="X109" s="18">
        <v>0.1202639784665791</v>
      </c>
      <c r="Y109" s="18">
        <f>IF([1]EQOUN!DI113&gt;0,[1]COU!FD113/[1]EQOUN!DI113,0)</f>
        <v>0</v>
      </c>
      <c r="Z109" s="18">
        <f>IF([1]EQOUN!DI113&gt;0,[1]COU!$FG$10/[1]EQOUN!DI113,0)</f>
        <v>0</v>
      </c>
      <c r="AA109" s="18">
        <v>0.19133330325883732</v>
      </c>
      <c r="AB109" s="18"/>
      <c r="AC109" s="48">
        <f>IF([1]COU!EY113&gt;0,[1]EQOUM!N113/[1]COU!EY113,0)</f>
        <v>0.4544000734615859</v>
      </c>
      <c r="AD109" s="48">
        <f>IF([1]EQOUN!DJ113&gt;0,[1]EQOUN!DP113/[1]EQOUN!DJ113,0)</f>
        <v>1.6390089791291273E-3</v>
      </c>
      <c r="AE109" s="48">
        <f>IF([1]EQOUN!F113&gt;0,[1]EQOUN!N113/[1]EQOUN!F113,0)</f>
        <v>0.14751380574852999</v>
      </c>
      <c r="AF109" s="18">
        <v>0.29879337785719179</v>
      </c>
      <c r="AG109" s="15"/>
      <c r="AH109" s="81">
        <f t="shared" si="40"/>
        <v>1.077</v>
      </c>
      <c r="AI109" s="81">
        <f t="shared" si="41"/>
        <v>540</v>
      </c>
      <c r="AJ109" s="81">
        <f t="shared" si="42"/>
        <v>581.57999999999993</v>
      </c>
      <c r="AK109" s="82"/>
      <c r="AL109" s="81">
        <v>1</v>
      </c>
      <c r="AM109" s="81">
        <f t="shared" si="43"/>
        <v>0.80104750311000206</v>
      </c>
      <c r="AN109" s="82"/>
      <c r="AO109" s="81">
        <v>1</v>
      </c>
      <c r="AP109" s="81" t="str">
        <f t="shared" si="44"/>
        <v>-</v>
      </c>
      <c r="AQ109" s="81"/>
      <c r="AR109" s="81">
        <v>1</v>
      </c>
      <c r="AS109" s="81">
        <f t="shared" si="45"/>
        <v>0.71980055605239479</v>
      </c>
      <c r="AT109" s="82"/>
      <c r="AU109" s="81">
        <v>1</v>
      </c>
      <c r="AV109" s="81" t="str">
        <f t="shared" si="46"/>
        <v>-</v>
      </c>
      <c r="AW109" s="81"/>
      <c r="AX109" s="81">
        <v>1</v>
      </c>
      <c r="AY109" s="81" t="str">
        <f t="shared" si="56"/>
        <v>-</v>
      </c>
      <c r="AZ109" s="82"/>
      <c r="BA109" s="81">
        <v>1</v>
      </c>
      <c r="BB109" s="81">
        <f t="shared" si="47"/>
        <v>0.78315431210129571</v>
      </c>
      <c r="BC109" s="81">
        <f t="shared" si="48"/>
        <v>0.72716277818133312</v>
      </c>
      <c r="BD109" s="82"/>
      <c r="BE109" s="81">
        <v>1</v>
      </c>
      <c r="BF109" s="81" t="str">
        <f t="shared" si="49"/>
        <v>-</v>
      </c>
      <c r="BG109" s="81" t="str">
        <f t="shared" si="50"/>
        <v>-</v>
      </c>
      <c r="BH109" s="83"/>
      <c r="BI109" s="81">
        <v>1</v>
      </c>
      <c r="BJ109" s="81">
        <f t="shared" si="51"/>
        <v>0.70771610684817843</v>
      </c>
      <c r="BK109" s="81">
        <f t="shared" si="52"/>
        <v>0.65711801935764003</v>
      </c>
      <c r="BL109" s="82"/>
      <c r="BM109" s="81">
        <v>1</v>
      </c>
      <c r="BN109" s="81" t="str">
        <f t="shared" si="53"/>
        <v>-</v>
      </c>
      <c r="BO109" s="81" t="str">
        <f t="shared" si="54"/>
        <v>-</v>
      </c>
      <c r="BP109" s="83"/>
      <c r="BQ109" s="81">
        <v>1</v>
      </c>
      <c r="BR109" s="81" t="str">
        <f t="shared" si="55"/>
        <v>-</v>
      </c>
    </row>
    <row r="110" spans="1:70" x14ac:dyDescent="0.2">
      <c r="A110" s="14" t="s">
        <v>292</v>
      </c>
      <c r="B110" s="15" t="s">
        <v>109</v>
      </c>
      <c r="C110" s="15"/>
      <c r="D110" s="16">
        <v>-5461.4119749938691</v>
      </c>
      <c r="E110" s="46">
        <v>0.43878936912005584</v>
      </c>
      <c r="F110" s="17">
        <f>[1]EQOUM!U114/[1]COU!FA114</f>
        <v>0.18305761950456156</v>
      </c>
      <c r="G110" s="17">
        <f>[1]EQOUN!DI114/[1]COU!FA114</f>
        <v>0.54620533298818119</v>
      </c>
      <c r="H110" s="18">
        <v>1.010836250051502</v>
      </c>
      <c r="I110" s="18">
        <f t="shared" si="36"/>
        <v>0.10741596386812535</v>
      </c>
      <c r="J110" s="18" t="str">
        <f t="shared" si="37"/>
        <v>EXPORTABLE</v>
      </c>
      <c r="K110" s="18" t="str">
        <f t="shared" si="29"/>
        <v>Transable</v>
      </c>
      <c r="L110" s="19"/>
      <c r="M110" s="18" t="str">
        <f t="shared" si="30"/>
        <v>Transable</v>
      </c>
      <c r="N110" s="19">
        <f t="shared" si="31"/>
        <v>0</v>
      </c>
      <c r="O110" s="18" t="str">
        <f t="shared" si="32"/>
        <v>Transable</v>
      </c>
      <c r="P110" s="18" t="str">
        <f t="shared" si="38"/>
        <v>EXPORTABLE</v>
      </c>
      <c r="Q110" s="47">
        <f t="shared" si="39"/>
        <v>0</v>
      </c>
      <c r="R110" s="47">
        <f t="shared" si="33"/>
        <v>0</v>
      </c>
      <c r="S110" s="47">
        <f t="shared" si="34"/>
        <v>0</v>
      </c>
      <c r="T110" s="47">
        <f t="shared" si="35"/>
        <v>0</v>
      </c>
      <c r="U110" s="47">
        <f>IF(Q110=1,D110/[1]COU!FA114,0)</f>
        <v>0</v>
      </c>
      <c r="V110" s="15"/>
      <c r="W110" s="18">
        <v>4.6220738753117118E-4</v>
      </c>
      <c r="X110" s="18">
        <v>4.9439125807464901E-2</v>
      </c>
      <c r="Y110" s="18">
        <f>IF([1]EQOUN!DI114&gt;0,[1]COU!FD114/[1]EQOUN!DI114,0)</f>
        <v>0</v>
      </c>
      <c r="Z110" s="18">
        <f>IF([1]EQOUN!DI114&gt;0,[1]COU!$FG$10/[1]EQOUN!DI114,0)</f>
        <v>0</v>
      </c>
      <c r="AA110" s="18">
        <v>1.7199686744401817E-2</v>
      </c>
      <c r="AB110" s="18"/>
      <c r="AC110" s="48">
        <f>IF([1]COU!EY114&gt;0,[1]EQOUM!N114/[1]COU!EY114,0)</f>
        <v>0.17190117877747166</v>
      </c>
      <c r="AD110" s="48">
        <f>IF([1]EQOUN!DJ114&gt;0,[1]EQOUN!DP114/[1]EQOUN!DJ114,0)</f>
        <v>5.6071631451879659E-3</v>
      </c>
      <c r="AE110" s="48">
        <f>IF([1]EQOUN!F114&gt;0,[1]EQOUN!N114/[1]EQOUN!F114,0)</f>
        <v>3.3586140617039163E-2</v>
      </c>
      <c r="AF110" s="18">
        <v>9.4276003916953774E-2</v>
      </c>
      <c r="AG110" s="15"/>
      <c r="AH110" s="81">
        <f t="shared" si="40"/>
        <v>1.077</v>
      </c>
      <c r="AI110" s="81">
        <f t="shared" si="41"/>
        <v>540</v>
      </c>
      <c r="AJ110" s="81">
        <f t="shared" si="42"/>
        <v>581.57999999999993</v>
      </c>
      <c r="AK110" s="82"/>
      <c r="AL110" s="81">
        <v>1</v>
      </c>
      <c r="AM110" s="81" t="str">
        <f t="shared" si="43"/>
        <v>-</v>
      </c>
      <c r="AN110" s="82"/>
      <c r="AO110" s="81">
        <v>1</v>
      </c>
      <c r="AP110" s="81">
        <f t="shared" si="44"/>
        <v>1.077</v>
      </c>
      <c r="AQ110" s="81"/>
      <c r="AR110" s="81">
        <v>1</v>
      </c>
      <c r="AS110" s="81" t="str">
        <f t="shared" si="45"/>
        <v>-</v>
      </c>
      <c r="AT110" s="82"/>
      <c r="AU110" s="81">
        <v>1</v>
      </c>
      <c r="AV110" s="81">
        <f t="shared" si="46"/>
        <v>1.113376240962235</v>
      </c>
      <c r="AW110" s="81"/>
      <c r="AX110" s="81">
        <v>1</v>
      </c>
      <c r="AY110" s="81" t="str">
        <f t="shared" si="56"/>
        <v>-</v>
      </c>
      <c r="AZ110" s="82"/>
      <c r="BA110" s="81">
        <v>1</v>
      </c>
      <c r="BB110" s="81" t="str">
        <f t="shared" si="47"/>
        <v>-</v>
      </c>
      <c r="BC110" s="81" t="str">
        <f t="shared" si="48"/>
        <v>-</v>
      </c>
      <c r="BD110" s="82"/>
      <c r="BE110" s="81">
        <v>1</v>
      </c>
      <c r="BF110" s="81">
        <f t="shared" si="49"/>
        <v>1.0774341861145591</v>
      </c>
      <c r="BG110" s="81">
        <f t="shared" si="50"/>
        <v>1.0004031440246604</v>
      </c>
      <c r="BH110" s="83"/>
      <c r="BI110" s="81">
        <v>1</v>
      </c>
      <c r="BJ110" s="81" t="str">
        <f t="shared" si="51"/>
        <v>-</v>
      </c>
      <c r="BK110" s="81" t="str">
        <f t="shared" si="52"/>
        <v>-</v>
      </c>
      <c r="BL110" s="82"/>
      <c r="BM110" s="81">
        <v>1</v>
      </c>
      <c r="BN110" s="81">
        <f t="shared" si="53"/>
        <v>1.1112097116133848</v>
      </c>
      <c r="BO110" s="81">
        <f t="shared" si="54"/>
        <v>1.0317638919344334</v>
      </c>
      <c r="BP110" s="83"/>
      <c r="BQ110" s="81">
        <v>1</v>
      </c>
      <c r="BR110" s="81" t="str">
        <f t="shared" si="55"/>
        <v>-</v>
      </c>
    </row>
    <row r="111" spans="1:70" x14ac:dyDescent="0.2">
      <c r="A111" s="14" t="s">
        <v>293</v>
      </c>
      <c r="B111" s="15" t="s">
        <v>110</v>
      </c>
      <c r="C111" s="15"/>
      <c r="D111" s="16">
        <v>370751.03604928561</v>
      </c>
      <c r="E111" s="46">
        <v>0.92074232866057193</v>
      </c>
      <c r="F111" s="17">
        <f>[1]EQOUM!U115/[1]COU!FA115</f>
        <v>0.22128476843541375</v>
      </c>
      <c r="G111" s="17">
        <f>[1]EQOUN!DI115/[1]COU!FA115</f>
        <v>4.1982489208824456E-2</v>
      </c>
      <c r="H111" s="18">
        <v>1.057487125455336</v>
      </c>
      <c r="I111" s="18">
        <f t="shared" si="36"/>
        <v>-0.87875983945174752</v>
      </c>
      <c r="J111" s="18" t="str">
        <f t="shared" si="37"/>
        <v>IMPORTABLE</v>
      </c>
      <c r="K111" s="18" t="str">
        <f t="shared" si="29"/>
        <v>Transable</v>
      </c>
      <c r="L111" s="19"/>
      <c r="M111" s="18" t="str">
        <f t="shared" si="30"/>
        <v>Transable</v>
      </c>
      <c r="N111" s="19">
        <f t="shared" si="31"/>
        <v>0</v>
      </c>
      <c r="O111" s="18" t="str">
        <f t="shared" si="32"/>
        <v>Transable</v>
      </c>
      <c r="P111" s="18" t="str">
        <f t="shared" si="38"/>
        <v>IMPORTABLE</v>
      </c>
      <c r="Q111" s="47">
        <f t="shared" si="39"/>
        <v>0</v>
      </c>
      <c r="R111" s="47">
        <f t="shared" si="33"/>
        <v>0</v>
      </c>
      <c r="S111" s="47">
        <f t="shared" si="34"/>
        <v>0</v>
      </c>
      <c r="T111" s="47">
        <f t="shared" si="35"/>
        <v>0</v>
      </c>
      <c r="U111" s="47">
        <f>IF(Q111=1,D111/[1]COU!FA115,0)</f>
        <v>0</v>
      </c>
      <c r="V111" s="15"/>
      <c r="W111" s="18">
        <v>5.993956313845275E-5</v>
      </c>
      <c r="X111" s="18">
        <v>5.217749055901847E-2</v>
      </c>
      <c r="Y111" s="18">
        <f>IF([1]EQOUN!DI115&gt;0,[1]COU!FD115/[1]EQOUN!DI115,0)</f>
        <v>0</v>
      </c>
      <c r="Z111" s="18">
        <f>IF([1]EQOUN!DI115&gt;0,[1]COU!$FG$10/[1]EQOUN!DI115,0)</f>
        <v>0</v>
      </c>
      <c r="AA111" s="18">
        <v>1.3100786598016648E-2</v>
      </c>
      <c r="AB111" s="18"/>
      <c r="AC111" s="48">
        <f>IF([1]COU!EY115&gt;0,[1]EQOUM!N115/[1]COU!EY115,0)</f>
        <v>0.19203876188225336</v>
      </c>
      <c r="AD111" s="48">
        <f>IF([1]EQOUN!DJ115&gt;0,[1]EQOUN!DP115/[1]EQOUN!DJ115,0)</f>
        <v>4.3970373711720592E-2</v>
      </c>
      <c r="AE111" s="48">
        <f>IF([1]EQOUN!F115&gt;0,[1]EQOUN!N115/[1]EQOUN!F115,0)</f>
        <v>0.12171631761701104</v>
      </c>
      <c r="AF111" s="18">
        <v>0.18646517196282211</v>
      </c>
      <c r="AG111" s="15"/>
      <c r="AH111" s="81">
        <f t="shared" si="40"/>
        <v>1.077</v>
      </c>
      <c r="AI111" s="81">
        <f t="shared" si="41"/>
        <v>540</v>
      </c>
      <c r="AJ111" s="81">
        <f t="shared" si="42"/>
        <v>581.57999999999993</v>
      </c>
      <c r="AK111" s="82"/>
      <c r="AL111" s="81">
        <v>1</v>
      </c>
      <c r="AM111" s="81">
        <f t="shared" si="43"/>
        <v>1.0102975604676672</v>
      </c>
      <c r="AN111" s="82"/>
      <c r="AO111" s="81">
        <v>1</v>
      </c>
      <c r="AP111" s="81" t="str">
        <f t="shared" si="44"/>
        <v>-</v>
      </c>
      <c r="AQ111" s="81"/>
      <c r="AR111" s="81">
        <v>1</v>
      </c>
      <c r="AS111" s="81">
        <f t="shared" si="45"/>
        <v>0.90713841607591728</v>
      </c>
      <c r="AT111" s="82"/>
      <c r="AU111" s="81">
        <v>1</v>
      </c>
      <c r="AV111" s="81" t="str">
        <f t="shared" si="46"/>
        <v>-</v>
      </c>
      <c r="AW111" s="81"/>
      <c r="AX111" s="81">
        <v>1</v>
      </c>
      <c r="AY111" s="81" t="str">
        <f t="shared" si="56"/>
        <v>-</v>
      </c>
      <c r="AZ111" s="82"/>
      <c r="BA111" s="81">
        <v>1</v>
      </c>
      <c r="BB111" s="81">
        <f t="shared" si="47"/>
        <v>0.99866104782268095</v>
      </c>
      <c r="BC111" s="81">
        <f t="shared" si="48"/>
        <v>0.92726188284371491</v>
      </c>
      <c r="BD111" s="82"/>
      <c r="BE111" s="81">
        <v>1</v>
      </c>
      <c r="BF111" s="81" t="str">
        <f t="shared" si="49"/>
        <v>-</v>
      </c>
      <c r="BG111" s="81" t="str">
        <f t="shared" si="50"/>
        <v>-</v>
      </c>
      <c r="BH111" s="83"/>
      <c r="BI111" s="81">
        <v>1</v>
      </c>
      <c r="BJ111" s="81">
        <f t="shared" si="51"/>
        <v>0.90287725544408315</v>
      </c>
      <c r="BK111" s="81">
        <f t="shared" si="52"/>
        <v>0.83832614247361481</v>
      </c>
      <c r="BL111" s="82"/>
      <c r="BM111" s="81">
        <v>1</v>
      </c>
      <c r="BN111" s="81" t="str">
        <f t="shared" si="53"/>
        <v>-</v>
      </c>
      <c r="BO111" s="81" t="str">
        <f t="shared" si="54"/>
        <v>-</v>
      </c>
      <c r="BP111" s="83"/>
      <c r="BQ111" s="81">
        <v>1</v>
      </c>
      <c r="BR111" s="81" t="str">
        <f t="shared" si="55"/>
        <v>-</v>
      </c>
    </row>
    <row r="112" spans="1:70" x14ac:dyDescent="0.2">
      <c r="A112" s="14" t="s">
        <v>294</v>
      </c>
      <c r="B112" s="15" t="s">
        <v>111</v>
      </c>
      <c r="C112" s="15"/>
      <c r="D112" s="16">
        <v>356122.67047770548</v>
      </c>
      <c r="E112" s="46">
        <v>0.98890680263969544</v>
      </c>
      <c r="F112" s="17">
        <f>[1]EQOUM!U116/[1]COU!FA116</f>
        <v>2.2607907335553236E-4</v>
      </c>
      <c r="G112" s="17">
        <f>[1]EQOUN!DI116/[1]COU!FA116</f>
        <v>3.2098576948807296E-4</v>
      </c>
      <c r="H112" s="18">
        <v>0.5079700887159676</v>
      </c>
      <c r="I112" s="18">
        <f t="shared" si="36"/>
        <v>-0.98858581687020741</v>
      </c>
      <c r="J112" s="18" t="str">
        <f t="shared" si="37"/>
        <v>IMPORTABLE</v>
      </c>
      <c r="K112" s="18" t="str">
        <f t="shared" si="29"/>
        <v>Transable</v>
      </c>
      <c r="L112" s="19"/>
      <c r="M112" s="18" t="str">
        <f t="shared" si="30"/>
        <v>Transable</v>
      </c>
      <c r="N112" s="19">
        <f t="shared" si="31"/>
        <v>0</v>
      </c>
      <c r="O112" s="18" t="str">
        <f t="shared" si="32"/>
        <v>Transable</v>
      </c>
      <c r="P112" s="18" t="str">
        <f t="shared" si="38"/>
        <v>IMPORTABLE</v>
      </c>
      <c r="Q112" s="47">
        <f t="shared" si="39"/>
        <v>0</v>
      </c>
      <c r="R112" s="47">
        <f t="shared" si="33"/>
        <v>0</v>
      </c>
      <c r="S112" s="47">
        <f t="shared" si="34"/>
        <v>0</v>
      </c>
      <c r="T112" s="47">
        <f t="shared" si="35"/>
        <v>0</v>
      </c>
      <c r="U112" s="47">
        <f>IF(Q112=1,D112/[1]COU!FA116,0)</f>
        <v>0</v>
      </c>
      <c r="V112" s="15"/>
      <c r="W112" s="18">
        <v>4.8778545880890881E-2</v>
      </c>
      <c r="X112" s="18">
        <v>0.21226810482903266</v>
      </c>
      <c r="Y112" s="18">
        <f>IF([1]EQOUN!DI116&gt;0,[1]COU!FD116/[1]EQOUN!DI116,0)</f>
        <v>0</v>
      </c>
      <c r="Z112" s="18">
        <f>IF([1]EQOUN!DI116&gt;0,[1]COU!$FG$10/[1]EQOUN!DI116,0)</f>
        <v>0</v>
      </c>
      <c r="AA112" s="18">
        <v>0.29094705376649554</v>
      </c>
      <c r="AB112" s="18"/>
      <c r="AC112" s="48">
        <f>IF([1]COU!EY116&gt;0,[1]EQOUM!N116/[1]COU!EY116,0)</f>
        <v>0.2480952311277505</v>
      </c>
      <c r="AD112" s="48">
        <f>IF([1]EQOUN!DJ116&gt;0,[1]EQOUN!DP116/[1]EQOUN!DJ116,0)</f>
        <v>2.6209813354183799E-2</v>
      </c>
      <c r="AE112" s="48">
        <f>IF([1]EQOUN!F116&gt;0,[1]EQOUN!N116/[1]EQOUN!F116,0)</f>
        <v>7.3902104200459031E-4</v>
      </c>
      <c r="AF112" s="18">
        <v>0.24533911001047001</v>
      </c>
      <c r="AG112" s="15"/>
      <c r="AH112" s="81">
        <f t="shared" si="40"/>
        <v>1.077</v>
      </c>
      <c r="AI112" s="81">
        <f t="shared" si="41"/>
        <v>540</v>
      </c>
      <c r="AJ112" s="81">
        <f t="shared" si="42"/>
        <v>581.57999999999993</v>
      </c>
      <c r="AK112" s="82"/>
      <c r="AL112" s="81">
        <v>1</v>
      </c>
      <c r="AM112" s="81">
        <f t="shared" si="43"/>
        <v>0.66157048199365731</v>
      </c>
      <c r="AN112" s="82"/>
      <c r="AO112" s="81">
        <v>1</v>
      </c>
      <c r="AP112" s="81" t="str">
        <f t="shared" si="44"/>
        <v>-</v>
      </c>
      <c r="AQ112" s="81"/>
      <c r="AR112" s="81">
        <v>1</v>
      </c>
      <c r="AS112" s="81">
        <f t="shared" si="45"/>
        <v>0.661178753466243</v>
      </c>
      <c r="AT112" s="82"/>
      <c r="AU112" s="81">
        <v>1</v>
      </c>
      <c r="AV112" s="81" t="str">
        <f t="shared" si="46"/>
        <v>-</v>
      </c>
      <c r="AW112" s="81"/>
      <c r="AX112" s="81">
        <v>1</v>
      </c>
      <c r="AY112" s="81" t="str">
        <f t="shared" si="56"/>
        <v>-</v>
      </c>
      <c r="AZ112" s="82"/>
      <c r="BA112" s="81">
        <v>1</v>
      </c>
      <c r="BB112" s="81">
        <f t="shared" si="47"/>
        <v>0.65216844763261062</v>
      </c>
      <c r="BC112" s="81">
        <f t="shared" si="48"/>
        <v>0.60554173410641654</v>
      </c>
      <c r="BD112" s="82"/>
      <c r="BE112" s="81">
        <v>1</v>
      </c>
      <c r="BF112" s="81" t="str">
        <f t="shared" si="49"/>
        <v>-</v>
      </c>
      <c r="BG112" s="81" t="str">
        <f t="shared" si="50"/>
        <v>-</v>
      </c>
      <c r="BH112" s="83"/>
      <c r="BI112" s="81">
        <v>1</v>
      </c>
      <c r="BJ112" s="81">
        <f t="shared" si="51"/>
        <v>0.6518047256944357</v>
      </c>
      <c r="BK112" s="81">
        <f t="shared" si="52"/>
        <v>0.60520401642937405</v>
      </c>
      <c r="BL112" s="82"/>
      <c r="BM112" s="81">
        <v>1</v>
      </c>
      <c r="BN112" s="81" t="str">
        <f t="shared" si="53"/>
        <v>-</v>
      </c>
      <c r="BO112" s="81" t="str">
        <f t="shared" si="54"/>
        <v>-</v>
      </c>
      <c r="BP112" s="83"/>
      <c r="BQ112" s="81">
        <v>1</v>
      </c>
      <c r="BR112" s="81" t="str">
        <f t="shared" si="55"/>
        <v>-</v>
      </c>
    </row>
    <row r="113" spans="1:70" x14ac:dyDescent="0.2">
      <c r="A113" s="14" t="s">
        <v>295</v>
      </c>
      <c r="B113" s="15" t="s">
        <v>112</v>
      </c>
      <c r="C113" s="15"/>
      <c r="D113" s="16">
        <v>59030.552404231246</v>
      </c>
      <c r="E113" s="46">
        <v>0.86985404930872245</v>
      </c>
      <c r="F113" s="17">
        <f>[1]EQOUM!U117/[1]COU!FA117</f>
        <v>0.34028355914317832</v>
      </c>
      <c r="G113" s="17">
        <f>[1]EQOUN!DI117/[1]COU!FA117</f>
        <v>9.5335988349083023E-2</v>
      </c>
      <c r="H113" s="18">
        <v>0.976400184328855</v>
      </c>
      <c r="I113" s="18">
        <f t="shared" si="36"/>
        <v>-0.77451806095963938</v>
      </c>
      <c r="J113" s="18" t="str">
        <f t="shared" si="37"/>
        <v>IMPORTABLE</v>
      </c>
      <c r="K113" s="18" t="str">
        <f t="shared" si="29"/>
        <v>Transable</v>
      </c>
      <c r="L113" s="19"/>
      <c r="M113" s="18" t="str">
        <f t="shared" si="30"/>
        <v>Transable</v>
      </c>
      <c r="N113" s="19">
        <f t="shared" si="31"/>
        <v>0</v>
      </c>
      <c r="O113" s="18" t="str">
        <f t="shared" si="32"/>
        <v>Transable</v>
      </c>
      <c r="P113" s="18" t="str">
        <f t="shared" si="38"/>
        <v>IMPORTABLE</v>
      </c>
      <c r="Q113" s="47">
        <f t="shared" si="39"/>
        <v>0</v>
      </c>
      <c r="R113" s="47">
        <f t="shared" si="33"/>
        <v>0</v>
      </c>
      <c r="S113" s="47">
        <f t="shared" si="34"/>
        <v>0</v>
      </c>
      <c r="T113" s="47">
        <f t="shared" si="35"/>
        <v>0</v>
      </c>
      <c r="U113" s="47">
        <f>IF(Q113=1,D113/[1]COU!FA117,0)</f>
        <v>0</v>
      </c>
      <c r="V113" s="15"/>
      <c r="W113" s="18">
        <v>1.2352721710582123E-2</v>
      </c>
      <c r="X113" s="18">
        <v>0.12745899881005546</v>
      </c>
      <c r="Y113" s="18">
        <f>IF([1]EQOUN!DI117&gt;0,[1]COU!FD117/[1]EQOUN!DI117,0)</f>
        <v>0</v>
      </c>
      <c r="Z113" s="18">
        <f>IF([1]EQOUN!DI117&gt;0,[1]COU!$FG$10/[1]EQOUN!DI117,0)</f>
        <v>0</v>
      </c>
      <c r="AA113" s="18">
        <v>0.12898448061022993</v>
      </c>
      <c r="AB113" s="18"/>
      <c r="AC113" s="48">
        <f>IF([1]COU!EY117&gt;0,[1]EQOUM!N117/[1]COU!EY117,0)</f>
        <v>0.28164033935013683</v>
      </c>
      <c r="AD113" s="48">
        <f>IF([1]EQOUN!DJ117&gt;0,[1]EQOUN!DP117/[1]EQOUN!DJ117,0)</f>
        <v>3.1967973042652002E-3</v>
      </c>
      <c r="AE113" s="48">
        <f>IF([1]EQOUN!F117&gt;0,[1]EQOUN!N117/[1]EQOUN!F117,0)</f>
        <v>3.5763624493352554E-2</v>
      </c>
      <c r="AF113" s="18">
        <v>0.24963997197717663</v>
      </c>
      <c r="AG113" s="15"/>
      <c r="AH113" s="81">
        <f t="shared" si="40"/>
        <v>1.077</v>
      </c>
      <c r="AI113" s="81">
        <f t="shared" si="41"/>
        <v>540</v>
      </c>
      <c r="AJ113" s="81">
        <f t="shared" si="42"/>
        <v>581.57999999999993</v>
      </c>
      <c r="AK113" s="82"/>
      <c r="AL113" s="81">
        <v>1</v>
      </c>
      <c r="AM113" s="81">
        <f t="shared" si="43"/>
        <v>0.83694055536071021</v>
      </c>
      <c r="AN113" s="82"/>
      <c r="AO113" s="81">
        <v>1</v>
      </c>
      <c r="AP113" s="81" t="str">
        <f t="shared" si="44"/>
        <v>-</v>
      </c>
      <c r="AQ113" s="81"/>
      <c r="AR113" s="81">
        <v>1</v>
      </c>
      <c r="AS113" s="81">
        <f t="shared" si="45"/>
        <v>0.81358608778804042</v>
      </c>
      <c r="AT113" s="82"/>
      <c r="AU113" s="81">
        <v>1</v>
      </c>
      <c r="AV113" s="81" t="str">
        <f t="shared" si="46"/>
        <v>-</v>
      </c>
      <c r="AW113" s="81"/>
      <c r="AX113" s="81">
        <v>1</v>
      </c>
      <c r="AY113" s="81" t="str">
        <f t="shared" si="56"/>
        <v>-</v>
      </c>
      <c r="AZ113" s="82"/>
      <c r="BA113" s="81">
        <v>1</v>
      </c>
      <c r="BB113" s="81">
        <f t="shared" si="47"/>
        <v>0.82379138581047051</v>
      </c>
      <c r="BC113" s="81">
        <f t="shared" si="48"/>
        <v>0.76489450864481945</v>
      </c>
      <c r="BD113" s="82"/>
      <c r="BE113" s="81">
        <v>1</v>
      </c>
      <c r="BF113" s="81" t="str">
        <f t="shared" si="49"/>
        <v>-</v>
      </c>
      <c r="BG113" s="81" t="str">
        <f t="shared" si="50"/>
        <v>-</v>
      </c>
      <c r="BH113" s="83"/>
      <c r="BI113" s="81">
        <v>1</v>
      </c>
      <c r="BJ113" s="81">
        <f t="shared" si="51"/>
        <v>0.80210664340316329</v>
      </c>
      <c r="BK113" s="81">
        <f t="shared" si="52"/>
        <v>0.74476011458046731</v>
      </c>
      <c r="BL113" s="82"/>
      <c r="BM113" s="81">
        <v>1</v>
      </c>
      <c r="BN113" s="81" t="str">
        <f t="shared" si="53"/>
        <v>-</v>
      </c>
      <c r="BO113" s="81" t="str">
        <f t="shared" si="54"/>
        <v>-</v>
      </c>
      <c r="BP113" s="83"/>
      <c r="BQ113" s="81">
        <v>1</v>
      </c>
      <c r="BR113" s="81" t="str">
        <f t="shared" si="55"/>
        <v>-</v>
      </c>
    </row>
    <row r="114" spans="1:70" x14ac:dyDescent="0.2">
      <c r="A114" s="14" t="s">
        <v>296</v>
      </c>
      <c r="B114" s="15" t="s">
        <v>113</v>
      </c>
      <c r="C114" s="15"/>
      <c r="D114" s="16">
        <v>43512.005990210149</v>
      </c>
      <c r="E114" s="46">
        <v>0.93912273651280709</v>
      </c>
      <c r="F114" s="17">
        <f>[1]EQOUM!U118/[1]COU!FA118</f>
        <v>0.15195316079980459</v>
      </c>
      <c r="G114" s="17">
        <f>[1]EQOUN!DI118/[1]COU!FA118</f>
        <v>3.714321979227686E-2</v>
      </c>
      <c r="H114" s="18">
        <v>1.0195661549492765</v>
      </c>
      <c r="I114" s="18">
        <f t="shared" si="36"/>
        <v>-0.90197951672053023</v>
      </c>
      <c r="J114" s="18" t="str">
        <f t="shared" si="37"/>
        <v>IMPORTABLE</v>
      </c>
      <c r="K114" s="18" t="str">
        <f t="shared" si="29"/>
        <v>Transable</v>
      </c>
      <c r="L114" s="19"/>
      <c r="M114" s="18" t="str">
        <f t="shared" si="30"/>
        <v>Transable</v>
      </c>
      <c r="N114" s="19">
        <f t="shared" si="31"/>
        <v>0</v>
      </c>
      <c r="O114" s="18" t="str">
        <f t="shared" si="32"/>
        <v>Transable</v>
      </c>
      <c r="P114" s="18" t="str">
        <f t="shared" si="38"/>
        <v>IMPORTABLE</v>
      </c>
      <c r="Q114" s="47">
        <f t="shared" si="39"/>
        <v>0</v>
      </c>
      <c r="R114" s="47">
        <f t="shared" si="33"/>
        <v>0</v>
      </c>
      <c r="S114" s="47">
        <f t="shared" si="34"/>
        <v>0</v>
      </c>
      <c r="T114" s="47">
        <f t="shared" si="35"/>
        <v>0</v>
      </c>
      <c r="U114" s="47">
        <f>IF(Q114=1,D114/[1]COU!FA118,0)</f>
        <v>0</v>
      </c>
      <c r="V114" s="15"/>
      <c r="W114" s="18">
        <v>7.6212554095095855E-3</v>
      </c>
      <c r="X114" s="18">
        <v>0.1091313881526043</v>
      </c>
      <c r="Y114" s="18">
        <f>IF([1]EQOUN!DI118&gt;0,[1]COU!FD118/[1]EQOUN!DI118,0)</f>
        <v>0</v>
      </c>
      <c r="Z114" s="18">
        <f>IF([1]EQOUN!DI118&gt;0,[1]COU!$FG$10/[1]EQOUN!DI118,0)</f>
        <v>0</v>
      </c>
      <c r="AA114" s="18">
        <v>6.4500348334858015E-2</v>
      </c>
      <c r="AB114" s="18"/>
      <c r="AC114" s="48">
        <f>IF([1]COU!EY118&gt;0,[1]EQOUM!N118/[1]COU!EY118,0)</f>
        <v>0.33503930498600698</v>
      </c>
      <c r="AD114" s="48">
        <f>IF([1]EQOUN!DJ118&gt;0,[1]EQOUN!DP118/[1]EQOUN!DJ118,0)</f>
        <v>3.5465888369306149E-2</v>
      </c>
      <c r="AE114" s="48">
        <f>IF([1]EQOUN!F118&gt;0,[1]EQOUN!N118/[1]EQOUN!F118,0)</f>
        <v>0.17443359519389015</v>
      </c>
      <c r="AF114" s="18">
        <v>0.32526104856835059</v>
      </c>
      <c r="AG114" s="15"/>
      <c r="AH114" s="81">
        <f t="shared" si="40"/>
        <v>1.077</v>
      </c>
      <c r="AI114" s="81">
        <f t="shared" si="41"/>
        <v>540</v>
      </c>
      <c r="AJ114" s="81">
        <f t="shared" si="42"/>
        <v>581.57999999999993</v>
      </c>
      <c r="AK114" s="82"/>
      <c r="AL114" s="81">
        <v>1</v>
      </c>
      <c r="AM114" s="81">
        <f t="shared" si="43"/>
        <v>0.90596810038654363</v>
      </c>
      <c r="AN114" s="82"/>
      <c r="AO114" s="81">
        <v>1</v>
      </c>
      <c r="AP114" s="81" t="str">
        <f t="shared" si="44"/>
        <v>-</v>
      </c>
      <c r="AQ114" s="81"/>
      <c r="AR114" s="81">
        <v>1</v>
      </c>
      <c r="AS114" s="81">
        <f t="shared" si="45"/>
        <v>0.78759610018310344</v>
      </c>
      <c r="AT114" s="82"/>
      <c r="AU114" s="81">
        <v>1</v>
      </c>
      <c r="AV114" s="81" t="str">
        <f t="shared" si="46"/>
        <v>-</v>
      </c>
      <c r="AW114" s="81"/>
      <c r="AX114" s="81">
        <v>1</v>
      </c>
      <c r="AY114" s="81" t="str">
        <f t="shared" si="56"/>
        <v>-</v>
      </c>
      <c r="AZ114" s="82"/>
      <c r="BA114" s="81">
        <v>1</v>
      </c>
      <c r="BB114" s="81">
        <f t="shared" si="47"/>
        <v>0.889713000775611</v>
      </c>
      <c r="BC114" s="81">
        <f t="shared" si="48"/>
        <v>0.82610306478701123</v>
      </c>
      <c r="BD114" s="82"/>
      <c r="BE114" s="81">
        <v>1</v>
      </c>
      <c r="BF114" s="81" t="str">
        <f t="shared" si="49"/>
        <v>-</v>
      </c>
      <c r="BG114" s="81" t="str">
        <f t="shared" si="50"/>
        <v>-</v>
      </c>
      <c r="BH114" s="83"/>
      <c r="BI114" s="81">
        <v>1</v>
      </c>
      <c r="BJ114" s="81">
        <f t="shared" si="51"/>
        <v>0.77980399408718015</v>
      </c>
      <c r="BK114" s="81">
        <f t="shared" si="52"/>
        <v>0.72405199079589622</v>
      </c>
      <c r="BL114" s="82"/>
      <c r="BM114" s="81">
        <v>1</v>
      </c>
      <c r="BN114" s="81" t="str">
        <f t="shared" si="53"/>
        <v>-</v>
      </c>
      <c r="BO114" s="81" t="str">
        <f t="shared" si="54"/>
        <v>-</v>
      </c>
      <c r="BP114" s="83"/>
      <c r="BQ114" s="81">
        <v>1</v>
      </c>
      <c r="BR114" s="81" t="str">
        <f t="shared" si="55"/>
        <v>-</v>
      </c>
    </row>
    <row r="115" spans="1:70" x14ac:dyDescent="0.2">
      <c r="A115" s="14" t="s">
        <v>297</v>
      </c>
      <c r="B115" s="15" t="s">
        <v>114</v>
      </c>
      <c r="C115" s="15"/>
      <c r="D115" s="16">
        <v>4836.8522452490406</v>
      </c>
      <c r="E115" s="46">
        <v>6.6899870047894272E-2</v>
      </c>
      <c r="F115" s="17">
        <f>[1]EQOUM!U119/[1]COU!FA119</f>
        <v>4.6162075352488619E-4</v>
      </c>
      <c r="G115" s="17">
        <f>[1]EQOUN!DI119/[1]COU!FA119</f>
        <v>8.6464068271539206E-3</v>
      </c>
      <c r="H115" s="18">
        <v>1.2067261595644904E-2</v>
      </c>
      <c r="I115" s="18">
        <f t="shared" si="36"/>
        <v>-5.8253463220740348E-2</v>
      </c>
      <c r="J115" s="18" t="str">
        <f t="shared" si="37"/>
        <v>IMPORTABLE</v>
      </c>
      <c r="K115" s="18" t="str">
        <f t="shared" si="29"/>
        <v>No transable</v>
      </c>
      <c r="L115" s="19">
        <v>1</v>
      </c>
      <c r="M115" s="18" t="str">
        <f t="shared" si="30"/>
        <v>Transable</v>
      </c>
      <c r="N115" s="19">
        <f t="shared" si="31"/>
        <v>0</v>
      </c>
      <c r="O115" s="18" t="str">
        <f t="shared" si="32"/>
        <v>Transable</v>
      </c>
      <c r="P115" s="18" t="str">
        <f t="shared" si="38"/>
        <v>IMPORTABLE</v>
      </c>
      <c r="Q115" s="47">
        <f t="shared" si="39"/>
        <v>0</v>
      </c>
      <c r="R115" s="47">
        <f t="shared" si="33"/>
        <v>0</v>
      </c>
      <c r="S115" s="47">
        <f t="shared" si="34"/>
        <v>0</v>
      </c>
      <c r="T115" s="47">
        <f t="shared" si="35"/>
        <v>0</v>
      </c>
      <c r="U115" s="47">
        <f>IF(Q115=1,D115/[1]COU!FA119,0)</f>
        <v>0</v>
      </c>
      <c r="V115" s="15"/>
      <c r="W115" s="18">
        <v>0</v>
      </c>
      <c r="X115" s="18">
        <v>0.12397697476001193</v>
      </c>
      <c r="Y115" s="18">
        <f>IF([1]EQOUN!DI119&gt;0,[1]COU!FD119/[1]EQOUN!DI119,0)</f>
        <v>0</v>
      </c>
      <c r="Z115" s="18">
        <f>IF([1]EQOUN!DI119&gt;0,[1]COU!$FG$10/[1]EQOUN!DI119,0)</f>
        <v>0</v>
      </c>
      <c r="AA115" s="18">
        <v>0.11854740299300193</v>
      </c>
      <c r="AB115" s="18"/>
      <c r="AC115" s="48">
        <f>IF([1]COU!EY119&gt;0,[1]EQOUM!N119/[1]COU!EY119,0)</f>
        <v>0.23226091345511354</v>
      </c>
      <c r="AD115" s="48">
        <f>IF([1]EQOUN!DJ119&gt;0,[1]EQOUN!DP119/[1]EQOUN!DJ119,0)</f>
        <v>3.0285924267064199E-2</v>
      </c>
      <c r="AE115" s="48">
        <f>IF([1]EQOUN!F119&gt;0,[1]EQOUN!N119/[1]EQOUN!F119,0)</f>
        <v>6.2806878662053076E-2</v>
      </c>
      <c r="AF115" s="18">
        <v>7.4143512252935403E-2</v>
      </c>
      <c r="AG115" s="15"/>
      <c r="AH115" s="81">
        <f t="shared" si="40"/>
        <v>1.077</v>
      </c>
      <c r="AI115" s="81">
        <f t="shared" si="41"/>
        <v>540</v>
      </c>
      <c r="AJ115" s="81">
        <f t="shared" si="42"/>
        <v>581.57999999999993</v>
      </c>
      <c r="AK115" s="82"/>
      <c r="AL115" s="81">
        <v>1</v>
      </c>
      <c r="AM115" s="81">
        <f t="shared" si="43"/>
        <v>0.85665093828386796</v>
      </c>
      <c r="AN115" s="82"/>
      <c r="AO115" s="81">
        <v>1</v>
      </c>
      <c r="AP115" s="81" t="str">
        <f t="shared" si="44"/>
        <v>-</v>
      </c>
      <c r="AQ115" s="81"/>
      <c r="AR115" s="81">
        <v>1</v>
      </c>
      <c r="AS115" s="81">
        <f t="shared" si="45"/>
        <v>0.81298845499883854</v>
      </c>
      <c r="AT115" s="82"/>
      <c r="AU115" s="81">
        <v>1</v>
      </c>
      <c r="AV115" s="81" t="str">
        <f t="shared" si="46"/>
        <v>-</v>
      </c>
      <c r="AW115" s="81"/>
      <c r="AX115" s="81">
        <v>1</v>
      </c>
      <c r="AY115" s="81" t="str">
        <f t="shared" si="56"/>
        <v>-</v>
      </c>
      <c r="AZ115" s="82"/>
      <c r="BA115" s="81">
        <v>1</v>
      </c>
      <c r="BB115" s="81">
        <f t="shared" si="47"/>
        <v>0.84510704313830309</v>
      </c>
      <c r="BC115" s="81">
        <f t="shared" si="48"/>
        <v>0.78468620532804378</v>
      </c>
      <c r="BD115" s="82"/>
      <c r="BE115" s="81">
        <v>1</v>
      </c>
      <c r="BF115" s="81" t="str">
        <f t="shared" si="49"/>
        <v>-</v>
      </c>
      <c r="BG115" s="81" t="str">
        <f t="shared" si="50"/>
        <v>-</v>
      </c>
      <c r="BH115" s="83"/>
      <c r="BI115" s="81">
        <v>1</v>
      </c>
      <c r="BJ115" s="81">
        <f t="shared" si="51"/>
        <v>0.80456620443354054</v>
      </c>
      <c r="BK115" s="81">
        <f t="shared" si="52"/>
        <v>0.74704382955760507</v>
      </c>
      <c r="BL115" s="82"/>
      <c r="BM115" s="81">
        <v>1</v>
      </c>
      <c r="BN115" s="81" t="str">
        <f t="shared" si="53"/>
        <v>-</v>
      </c>
      <c r="BO115" s="81" t="str">
        <f t="shared" si="54"/>
        <v>-</v>
      </c>
      <c r="BP115" s="83"/>
      <c r="BQ115" s="81">
        <v>1</v>
      </c>
      <c r="BR115" s="81" t="str">
        <f t="shared" si="55"/>
        <v>-</v>
      </c>
    </row>
    <row r="116" spans="1:70" x14ac:dyDescent="0.2">
      <c r="A116" s="14" t="s">
        <v>298</v>
      </c>
      <c r="B116" s="15" t="s">
        <v>115</v>
      </c>
      <c r="C116" s="15"/>
      <c r="D116" s="16">
        <v>25928.731799924717</v>
      </c>
      <c r="E116" s="46">
        <v>0.43325359977171213</v>
      </c>
      <c r="F116" s="17">
        <f>[1]EQOUM!U120/[1]COU!FA120</f>
        <v>5.3809376787411507E-3</v>
      </c>
      <c r="G116" s="17">
        <f>[1]EQOUN!DI120/[1]COU!FA120</f>
        <v>0.14194507096303641</v>
      </c>
      <c r="H116" s="18">
        <v>0.28507291570143517</v>
      </c>
      <c r="I116" s="18">
        <f t="shared" si="36"/>
        <v>-0.29130852880867575</v>
      </c>
      <c r="J116" s="18" t="str">
        <f t="shared" si="37"/>
        <v>IMPORTABLE</v>
      </c>
      <c r="K116" s="18" t="str">
        <f t="shared" si="29"/>
        <v>No transable</v>
      </c>
      <c r="L116" s="19">
        <v>1</v>
      </c>
      <c r="M116" s="18" t="str">
        <f t="shared" si="30"/>
        <v>Transable</v>
      </c>
      <c r="N116" s="19">
        <f t="shared" si="31"/>
        <v>0</v>
      </c>
      <c r="O116" s="18" t="str">
        <f t="shared" si="32"/>
        <v>Transable</v>
      </c>
      <c r="P116" s="18" t="str">
        <f t="shared" si="38"/>
        <v>IMPORTABLE</v>
      </c>
      <c r="Q116" s="47">
        <f t="shared" si="39"/>
        <v>0</v>
      </c>
      <c r="R116" s="47">
        <f t="shared" si="33"/>
        <v>0</v>
      </c>
      <c r="S116" s="47">
        <f t="shared" si="34"/>
        <v>0</v>
      </c>
      <c r="T116" s="47">
        <f t="shared" si="35"/>
        <v>0</v>
      </c>
      <c r="U116" s="47">
        <f>IF(Q116=1,D116/[1]COU!FA120,0)</f>
        <v>0</v>
      </c>
      <c r="V116" s="15"/>
      <c r="W116" s="18">
        <v>0</v>
      </c>
      <c r="X116" s="18">
        <v>9.3637406702517911E-2</v>
      </c>
      <c r="Y116" s="18">
        <f>IF([1]EQOUN!DI120&gt;0,[1]COU!FD120/[1]EQOUN!DI120,0)</f>
        <v>0</v>
      </c>
      <c r="Z116" s="18">
        <f>IF([1]EQOUN!DI120&gt;0,[1]COU!$FG$10/[1]EQOUN!DI120,0)</f>
        <v>0</v>
      </c>
      <c r="AA116" s="18">
        <v>9.3492909335062713E-2</v>
      </c>
      <c r="AB116" s="18"/>
      <c r="AC116" s="48">
        <f>IF([1]COU!EY120&gt;0,[1]EQOUM!N120/[1]COU!EY120,0)</f>
        <v>0.26988904546910142</v>
      </c>
      <c r="AD116" s="48">
        <f>IF([1]EQOUN!DJ120&gt;0,[1]EQOUN!DP120/[1]EQOUN!DJ120,0)</f>
        <v>1.6423205831727593E-2</v>
      </c>
      <c r="AE116" s="48">
        <f>IF([1]EQOUN!F120&gt;0,[1]EQOUN!N120/[1]EQOUN!F120,0)</f>
        <v>0.23879556529132165</v>
      </c>
      <c r="AF116" s="18">
        <v>0.25226693520170124</v>
      </c>
      <c r="AG116" s="15"/>
      <c r="AH116" s="81">
        <f t="shared" si="40"/>
        <v>1.077</v>
      </c>
      <c r="AI116" s="81">
        <f t="shared" si="41"/>
        <v>540</v>
      </c>
      <c r="AJ116" s="81">
        <f t="shared" si="42"/>
        <v>581.57999999999993</v>
      </c>
      <c r="AK116" s="82"/>
      <c r="AL116" s="81">
        <v>1</v>
      </c>
      <c r="AM116" s="81">
        <f t="shared" si="43"/>
        <v>0.90058845582629699</v>
      </c>
      <c r="AN116" s="82"/>
      <c r="AO116" s="81">
        <v>1</v>
      </c>
      <c r="AP116" s="81" t="str">
        <f t="shared" si="44"/>
        <v>-</v>
      </c>
      <c r="AQ116" s="81"/>
      <c r="AR116" s="81">
        <v>1</v>
      </c>
      <c r="AS116" s="81">
        <f t="shared" si="45"/>
        <v>0.73123781045204983</v>
      </c>
      <c r="AT116" s="82"/>
      <c r="AU116" s="81">
        <v>1</v>
      </c>
      <c r="AV116" s="81" t="str">
        <f t="shared" si="46"/>
        <v>-</v>
      </c>
      <c r="AW116" s="81"/>
      <c r="AX116" s="81">
        <v>1</v>
      </c>
      <c r="AY116" s="81" t="str">
        <f t="shared" si="56"/>
        <v>-</v>
      </c>
      <c r="AZ116" s="82"/>
      <c r="BA116" s="81">
        <v>1</v>
      </c>
      <c r="BB116" s="81">
        <f t="shared" si="47"/>
        <v>0.88690420966232353</v>
      </c>
      <c r="BC116" s="81">
        <f t="shared" si="48"/>
        <v>0.82349508789445092</v>
      </c>
      <c r="BD116" s="82"/>
      <c r="BE116" s="81">
        <v>1</v>
      </c>
      <c r="BF116" s="81" t="str">
        <f t="shared" si="49"/>
        <v>-</v>
      </c>
      <c r="BG116" s="81" t="str">
        <f t="shared" si="50"/>
        <v>-</v>
      </c>
      <c r="BH116" s="83"/>
      <c r="BI116" s="81">
        <v>1</v>
      </c>
      <c r="BJ116" s="81">
        <f t="shared" si="51"/>
        <v>0.72966127059617014</v>
      </c>
      <c r="BK116" s="81">
        <f t="shared" si="52"/>
        <v>0.67749421596673187</v>
      </c>
      <c r="BL116" s="82"/>
      <c r="BM116" s="81">
        <v>1</v>
      </c>
      <c r="BN116" s="81" t="str">
        <f t="shared" si="53"/>
        <v>-</v>
      </c>
      <c r="BO116" s="81" t="str">
        <f t="shared" si="54"/>
        <v>-</v>
      </c>
      <c r="BP116" s="83"/>
      <c r="BQ116" s="81">
        <v>1</v>
      </c>
      <c r="BR116" s="81" t="str">
        <f t="shared" si="55"/>
        <v>-</v>
      </c>
    </row>
    <row r="117" spans="1:70" x14ac:dyDescent="0.2">
      <c r="A117" s="14" t="s">
        <v>299</v>
      </c>
      <c r="B117" s="15" t="s">
        <v>116</v>
      </c>
      <c r="C117" s="15"/>
      <c r="D117" s="16">
        <v>-475030.32404428557</v>
      </c>
      <c r="E117" s="46">
        <v>0.14223219851593458</v>
      </c>
      <c r="F117" s="17">
        <f>[1]EQOUM!U121/[1]COU!FA121</f>
        <v>8.4553202707753669E-2</v>
      </c>
      <c r="G117" s="17">
        <f>[1]EQOUN!DI121/[1]COU!FA121</f>
        <v>0.83824459343377011</v>
      </c>
      <c r="H117" s="18">
        <v>0.9793139079836134</v>
      </c>
      <c r="I117" s="18">
        <f t="shared" si="36"/>
        <v>0.69601239491783551</v>
      </c>
      <c r="J117" s="18" t="str">
        <f t="shared" si="37"/>
        <v>EXPORTABLE</v>
      </c>
      <c r="K117" s="18" t="str">
        <f t="shared" si="29"/>
        <v>Transable</v>
      </c>
      <c r="L117" s="19"/>
      <c r="M117" s="18" t="str">
        <f t="shared" si="30"/>
        <v>Transable</v>
      </c>
      <c r="N117" s="19">
        <f t="shared" si="31"/>
        <v>0</v>
      </c>
      <c r="O117" s="18" t="str">
        <f t="shared" si="32"/>
        <v>Transable</v>
      </c>
      <c r="P117" s="18" t="str">
        <f t="shared" si="38"/>
        <v>EXPORTABLE</v>
      </c>
      <c r="Q117" s="47">
        <f t="shared" si="39"/>
        <v>0</v>
      </c>
      <c r="R117" s="47">
        <f t="shared" si="33"/>
        <v>0</v>
      </c>
      <c r="S117" s="47">
        <f t="shared" si="34"/>
        <v>0</v>
      </c>
      <c r="T117" s="47">
        <f t="shared" si="35"/>
        <v>0</v>
      </c>
      <c r="U117" s="47">
        <f>IF(Q117=1,D117/[1]COU!FA121,0)</f>
        <v>0</v>
      </c>
      <c r="V117" s="15"/>
      <c r="W117" s="18">
        <v>0</v>
      </c>
      <c r="X117" s="18">
        <v>4.8144146692282487E-3</v>
      </c>
      <c r="Y117" s="18">
        <f>IF([1]EQOUN!DI121&gt;0,[1]COU!FD121/[1]EQOUN!DI121,0)</f>
        <v>0</v>
      </c>
      <c r="Z117" s="18">
        <f>IF([1]EQOUN!DI121&gt;0,[1]COU!$FG$10/[1]EQOUN!DI121,0)</f>
        <v>0</v>
      </c>
      <c r="AA117" s="18">
        <v>3.6405835037667043E-3</v>
      </c>
      <c r="AB117" s="18"/>
      <c r="AC117" s="48">
        <f>IF([1]COU!EY121&gt;0,[1]EQOUM!N121/[1]COU!EY121,0)</f>
        <v>0.26204005135410841</v>
      </c>
      <c r="AD117" s="48">
        <f>IF([1]EQOUN!DJ121&gt;0,[1]EQOUN!DP121/[1]EQOUN!DJ121,0)</f>
        <v>1.682171425582836E-3</v>
      </c>
      <c r="AE117" s="48">
        <f>IF([1]EQOUN!F121&gt;0,[1]EQOUN!N121/[1]EQOUN!F121,0)</f>
        <v>7.862520277687168E-3</v>
      </c>
      <c r="AF117" s="18">
        <v>4.4014755758208887E-2</v>
      </c>
      <c r="AG117" s="15"/>
      <c r="AH117" s="81">
        <f t="shared" si="40"/>
        <v>1.077</v>
      </c>
      <c r="AI117" s="81">
        <f t="shared" si="41"/>
        <v>540</v>
      </c>
      <c r="AJ117" s="81">
        <f t="shared" si="42"/>
        <v>581.57999999999993</v>
      </c>
      <c r="AK117" s="82"/>
      <c r="AL117" s="81">
        <v>1</v>
      </c>
      <c r="AM117" s="81" t="str">
        <f t="shared" si="43"/>
        <v>-</v>
      </c>
      <c r="AN117" s="82"/>
      <c r="AO117" s="81">
        <v>1</v>
      </c>
      <c r="AP117" s="81">
        <f t="shared" si="44"/>
        <v>1.077</v>
      </c>
      <c r="AQ117" s="81"/>
      <c r="AR117" s="81">
        <v>1</v>
      </c>
      <c r="AS117" s="81" t="str">
        <f t="shared" si="45"/>
        <v>-</v>
      </c>
      <c r="AT117" s="82"/>
      <c r="AU117" s="81">
        <v>1</v>
      </c>
      <c r="AV117" s="81">
        <f t="shared" si="46"/>
        <v>1.0854822028583433</v>
      </c>
      <c r="AW117" s="81"/>
      <c r="AX117" s="81">
        <v>1</v>
      </c>
      <c r="AY117" s="81" t="str">
        <f t="shared" si="56"/>
        <v>-</v>
      </c>
      <c r="AZ117" s="82"/>
      <c r="BA117" s="81">
        <v>1</v>
      </c>
      <c r="BB117" s="81" t="str">
        <f t="shared" si="47"/>
        <v>-</v>
      </c>
      <c r="BC117" s="81" t="str">
        <f t="shared" si="48"/>
        <v>-</v>
      </c>
      <c r="BD117" s="82"/>
      <c r="BE117" s="81">
        <v>1</v>
      </c>
      <c r="BF117" s="81">
        <f t="shared" si="49"/>
        <v>1.0771297454538651</v>
      </c>
      <c r="BG117" s="81">
        <f t="shared" si="50"/>
        <v>1.0001204693164949</v>
      </c>
      <c r="BH117" s="83"/>
      <c r="BI117" s="81">
        <v>1</v>
      </c>
      <c r="BJ117" s="81" t="str">
        <f t="shared" si="51"/>
        <v>-</v>
      </c>
      <c r="BK117" s="81" t="str">
        <f t="shared" si="52"/>
        <v>-</v>
      </c>
      <c r="BL117" s="82"/>
      <c r="BM117" s="81">
        <v>1</v>
      </c>
      <c r="BN117" s="81">
        <f t="shared" si="53"/>
        <v>1.0850055141245645</v>
      </c>
      <c r="BO117" s="81">
        <f t="shared" si="54"/>
        <v>1.0074331607470421</v>
      </c>
      <c r="BP117" s="83"/>
      <c r="BQ117" s="81">
        <v>1</v>
      </c>
      <c r="BR117" s="81" t="str">
        <f t="shared" si="55"/>
        <v>-</v>
      </c>
    </row>
    <row r="118" spans="1:70" x14ac:dyDescent="0.2">
      <c r="A118" s="14" t="s">
        <v>300</v>
      </c>
      <c r="B118" s="15" t="s">
        <v>117</v>
      </c>
      <c r="C118" s="15"/>
      <c r="D118" s="16">
        <v>48316.937399856404</v>
      </c>
      <c r="E118" s="46">
        <v>0.56165952642327699</v>
      </c>
      <c r="F118" s="17">
        <f>[1]EQOUM!U122/[1]COU!FA122</f>
        <v>0.29918888693932616</v>
      </c>
      <c r="G118" s="17">
        <f>[1]EQOUN!DI122/[1]COU!FA122</f>
        <v>0.19850944544504245</v>
      </c>
      <c r="H118" s="18">
        <v>0.48392378880016385</v>
      </c>
      <c r="I118" s="18">
        <f t="shared" si="36"/>
        <v>-0.36315008097823454</v>
      </c>
      <c r="J118" s="18" t="str">
        <f t="shared" si="37"/>
        <v>IMPORTABLE</v>
      </c>
      <c r="K118" s="18" t="str">
        <f t="shared" si="29"/>
        <v>Transable</v>
      </c>
      <c r="L118" s="19"/>
      <c r="M118" s="18" t="str">
        <f t="shared" si="30"/>
        <v>Transable</v>
      </c>
      <c r="N118" s="19">
        <f t="shared" si="31"/>
        <v>0</v>
      </c>
      <c r="O118" s="18" t="str">
        <f t="shared" si="32"/>
        <v>Transable</v>
      </c>
      <c r="P118" s="18" t="str">
        <f t="shared" si="38"/>
        <v>IMPORTABLE</v>
      </c>
      <c r="Q118" s="47">
        <f t="shared" si="39"/>
        <v>0</v>
      </c>
      <c r="R118" s="47">
        <f t="shared" si="33"/>
        <v>0</v>
      </c>
      <c r="S118" s="47">
        <f t="shared" si="34"/>
        <v>0</v>
      </c>
      <c r="T118" s="47">
        <f t="shared" si="35"/>
        <v>0</v>
      </c>
      <c r="U118" s="47">
        <f>IF(Q118=1,D118/[1]COU!FA122,0)</f>
        <v>0</v>
      </c>
      <c r="V118" s="15"/>
      <c r="W118" s="18">
        <v>2.9433902318824008E-4</v>
      </c>
      <c r="X118" s="18">
        <v>5.8890834905521695E-2</v>
      </c>
      <c r="Y118" s="18">
        <f>IF([1]EQOUN!DI122&gt;0,[1]COU!FD122/[1]EQOUN!DI122,0)</f>
        <v>0</v>
      </c>
      <c r="Z118" s="18">
        <f>IF([1]EQOUN!DI122&gt;0,[1]COU!$FG$10/[1]EQOUN!DI122,0)</f>
        <v>0</v>
      </c>
      <c r="AA118" s="18">
        <v>0.10935082218047917</v>
      </c>
      <c r="AB118" s="18"/>
      <c r="AC118" s="48">
        <f>IF([1]COU!EY122&gt;0,[1]EQOUM!N122/[1]COU!EY122,0)</f>
        <v>0.27453936261743217</v>
      </c>
      <c r="AD118" s="48">
        <f>IF([1]EQOUN!DJ122&gt;0,[1]EQOUN!DP122/[1]EQOUN!DJ122,0)</f>
        <v>2.3741970046077504E-2</v>
      </c>
      <c r="AE118" s="48">
        <f>IF([1]EQOUN!F122&gt;0,[1]EQOUN!N122/[1]EQOUN!F122,0)</f>
        <v>0.22055346407464588</v>
      </c>
      <c r="AF118" s="18">
        <v>0.25087172736058294</v>
      </c>
      <c r="AG118" s="15"/>
      <c r="AH118" s="81">
        <f t="shared" si="40"/>
        <v>1.077</v>
      </c>
      <c r="AI118" s="81">
        <f t="shared" si="41"/>
        <v>540</v>
      </c>
      <c r="AJ118" s="81">
        <f t="shared" si="42"/>
        <v>581.57999999999993</v>
      </c>
      <c r="AK118" s="82"/>
      <c r="AL118" s="81">
        <v>1</v>
      </c>
      <c r="AM118" s="81">
        <f t="shared" si="43"/>
        <v>0.91658954811489812</v>
      </c>
      <c r="AN118" s="82"/>
      <c r="AO118" s="81">
        <v>1</v>
      </c>
      <c r="AP118" s="81" t="str">
        <f t="shared" si="44"/>
        <v>-</v>
      </c>
      <c r="AQ118" s="81"/>
      <c r="AR118" s="81">
        <v>1</v>
      </c>
      <c r="AS118" s="81">
        <f t="shared" si="45"/>
        <v>0.7579777343877806</v>
      </c>
      <c r="AT118" s="82"/>
      <c r="AU118" s="81">
        <v>1</v>
      </c>
      <c r="AV118" s="81" t="str">
        <f t="shared" si="46"/>
        <v>-</v>
      </c>
      <c r="AW118" s="81"/>
      <c r="AX118" s="81">
        <v>1</v>
      </c>
      <c r="AY118" s="81" t="str">
        <f t="shared" si="56"/>
        <v>-</v>
      </c>
      <c r="AZ118" s="82"/>
      <c r="BA118" s="81">
        <v>1</v>
      </c>
      <c r="BB118" s="81">
        <f t="shared" si="47"/>
        <v>0.90247388480431667</v>
      </c>
      <c r="BC118" s="81">
        <f t="shared" si="48"/>
        <v>0.8379516107746674</v>
      </c>
      <c r="BD118" s="82"/>
      <c r="BE118" s="81">
        <v>1</v>
      </c>
      <c r="BF118" s="81" t="str">
        <f t="shared" si="49"/>
        <v>-</v>
      </c>
      <c r="BG118" s="81" t="str">
        <f t="shared" si="50"/>
        <v>-</v>
      </c>
      <c r="BH118" s="83"/>
      <c r="BI118" s="81">
        <v>1</v>
      </c>
      <c r="BJ118" s="81">
        <f t="shared" si="51"/>
        <v>0.75520200576335361</v>
      </c>
      <c r="BK118" s="81">
        <f t="shared" si="52"/>
        <v>0.70120891900032822</v>
      </c>
      <c r="BL118" s="82"/>
      <c r="BM118" s="81">
        <v>1</v>
      </c>
      <c r="BN118" s="81" t="str">
        <f t="shared" si="53"/>
        <v>-</v>
      </c>
      <c r="BO118" s="81" t="str">
        <f t="shared" si="54"/>
        <v>-</v>
      </c>
      <c r="BP118" s="83"/>
      <c r="BQ118" s="81">
        <v>1</v>
      </c>
      <c r="BR118" s="81" t="str">
        <f t="shared" si="55"/>
        <v>-</v>
      </c>
    </row>
    <row r="119" spans="1:70" x14ac:dyDescent="0.2">
      <c r="A119" s="14" t="s">
        <v>301</v>
      </c>
      <c r="B119" s="15" t="s">
        <v>118</v>
      </c>
      <c r="C119" s="15"/>
      <c r="D119" s="16">
        <v>-35855.607794347641</v>
      </c>
      <c r="E119" s="46">
        <v>0.25632459647957495</v>
      </c>
      <c r="F119" s="17">
        <f>[1]EQOUM!U123/[1]COU!FA123</f>
        <v>8.8153617750737018E-2</v>
      </c>
      <c r="G119" s="17">
        <f>[1]EQOUN!DI123/[1]COU!FA123</f>
        <v>0.70314602868361276</v>
      </c>
      <c r="H119" s="18">
        <v>0.94550125680511465</v>
      </c>
      <c r="I119" s="18">
        <f t="shared" si="36"/>
        <v>0.44682143220403781</v>
      </c>
      <c r="J119" s="18" t="str">
        <f t="shared" si="37"/>
        <v>EXPORTABLE</v>
      </c>
      <c r="K119" s="18" t="str">
        <f t="shared" si="29"/>
        <v>Transable</v>
      </c>
      <c r="L119" s="19"/>
      <c r="M119" s="18" t="str">
        <f t="shared" si="30"/>
        <v>Transable</v>
      </c>
      <c r="N119" s="19">
        <f t="shared" si="31"/>
        <v>0</v>
      </c>
      <c r="O119" s="18" t="str">
        <f t="shared" si="32"/>
        <v>Transable</v>
      </c>
      <c r="P119" s="18" t="str">
        <f t="shared" si="38"/>
        <v>EXPORTABLE</v>
      </c>
      <c r="Q119" s="47">
        <f t="shared" si="39"/>
        <v>0</v>
      </c>
      <c r="R119" s="47">
        <f t="shared" si="33"/>
        <v>0</v>
      </c>
      <c r="S119" s="47">
        <f t="shared" si="34"/>
        <v>0</v>
      </c>
      <c r="T119" s="47">
        <f t="shared" si="35"/>
        <v>0</v>
      </c>
      <c r="U119" s="47">
        <f>IF(Q119=1,D119/[1]COU!FA123,0)</f>
        <v>0</v>
      </c>
      <c r="V119" s="15"/>
      <c r="W119" s="18">
        <v>0</v>
      </c>
      <c r="X119" s="18">
        <v>5.6413897585525612E-3</v>
      </c>
      <c r="Y119" s="18">
        <f>IF([1]EQOUN!DI123&gt;0,[1]COU!FD123/[1]EQOUN!DI123,0)</f>
        <v>0</v>
      </c>
      <c r="Z119" s="18">
        <f>IF([1]EQOUN!DI123&gt;0,[1]COU!$FG$10/[1]EQOUN!DI123,0)</f>
        <v>0</v>
      </c>
      <c r="AA119" s="18">
        <v>2.4378224887067067E-3</v>
      </c>
      <c r="AB119" s="18"/>
      <c r="AC119" s="48">
        <f>IF([1]COU!EY123&gt;0,[1]EQOUM!N123/[1]COU!EY123,0)</f>
        <v>3.2557946140483546E-2</v>
      </c>
      <c r="AD119" s="48">
        <f>IF([1]EQOUN!DJ123&gt;0,[1]EQOUN!DP123/[1]EQOUN!DJ123,0)</f>
        <v>6.8319190078115599E-2</v>
      </c>
      <c r="AE119" s="48">
        <f>IF([1]EQOUN!F123&gt;0,[1]EQOUN!N123/[1]EQOUN!F123,0)</f>
        <v>6.4207944944186621E-2</v>
      </c>
      <c r="AF119" s="18">
        <v>5.6093849059948901E-2</v>
      </c>
      <c r="AG119" s="15"/>
      <c r="AH119" s="81">
        <f t="shared" si="40"/>
        <v>1.077</v>
      </c>
      <c r="AI119" s="81">
        <f t="shared" si="41"/>
        <v>540</v>
      </c>
      <c r="AJ119" s="81">
        <f t="shared" si="42"/>
        <v>581.57999999999993</v>
      </c>
      <c r="AK119" s="82"/>
      <c r="AL119" s="81">
        <v>1</v>
      </c>
      <c r="AM119" s="81" t="str">
        <f t="shared" si="43"/>
        <v>-</v>
      </c>
      <c r="AN119" s="82"/>
      <c r="AO119" s="81">
        <v>1</v>
      </c>
      <c r="AP119" s="81">
        <f t="shared" si="44"/>
        <v>1.077</v>
      </c>
      <c r="AQ119" s="81"/>
      <c r="AR119" s="81">
        <v>1</v>
      </c>
      <c r="AS119" s="81" t="str">
        <f t="shared" si="45"/>
        <v>-</v>
      </c>
      <c r="AT119" s="82"/>
      <c r="AU119" s="81">
        <v>1</v>
      </c>
      <c r="AV119" s="81">
        <f t="shared" si="46"/>
        <v>1.151222798160549</v>
      </c>
      <c r="AW119" s="81"/>
      <c r="AX119" s="81">
        <v>1</v>
      </c>
      <c r="AY119" s="81" t="str">
        <f t="shared" si="56"/>
        <v>-</v>
      </c>
      <c r="AZ119" s="82"/>
      <c r="BA119" s="81">
        <v>1</v>
      </c>
      <c r="BB119" s="81" t="str">
        <f t="shared" si="47"/>
        <v>-</v>
      </c>
      <c r="BC119" s="81" t="str">
        <f t="shared" si="48"/>
        <v>-</v>
      </c>
      <c r="BD119" s="82"/>
      <c r="BE119" s="81">
        <v>1</v>
      </c>
      <c r="BF119" s="81">
        <f t="shared" si="49"/>
        <v>1.082646330352619</v>
      </c>
      <c r="BG119" s="81">
        <f t="shared" si="50"/>
        <v>1.005242646566963</v>
      </c>
      <c r="BH119" s="83"/>
      <c r="BI119" s="81">
        <v>1</v>
      </c>
      <c r="BJ119" s="81" t="str">
        <f t="shared" si="51"/>
        <v>-</v>
      </c>
      <c r="BK119" s="81" t="str">
        <f t="shared" si="52"/>
        <v>-</v>
      </c>
      <c r="BL119" s="82"/>
      <c r="BM119" s="81">
        <v>1</v>
      </c>
      <c r="BN119" s="81">
        <f t="shared" si="53"/>
        <v>1.1515625774840483</v>
      </c>
      <c r="BO119" s="81">
        <f t="shared" si="54"/>
        <v>1.0692317339684758</v>
      </c>
      <c r="BP119" s="83"/>
      <c r="BQ119" s="81">
        <v>1</v>
      </c>
      <c r="BR119" s="81" t="str">
        <f t="shared" si="55"/>
        <v>-</v>
      </c>
    </row>
    <row r="120" spans="1:70" x14ac:dyDescent="0.2">
      <c r="A120" s="14" t="s">
        <v>302</v>
      </c>
      <c r="B120" s="15" t="s">
        <v>119</v>
      </c>
      <c r="C120" s="15"/>
      <c r="D120" s="16">
        <v>-24065.662079840011</v>
      </c>
      <c r="E120" s="46">
        <v>1.1678657511543012E-3</v>
      </c>
      <c r="F120" s="17">
        <f>[1]EQOUM!U124/[1]COU!FA124</f>
        <v>1.1634916658484064E-3</v>
      </c>
      <c r="G120" s="17">
        <f>[1]EQOUN!DI124/[1]COU!FA124</f>
        <v>0.11053311288254285</v>
      </c>
      <c r="H120" s="18">
        <v>0.11066235165298056</v>
      </c>
      <c r="I120" s="18">
        <f t="shared" si="36"/>
        <v>0.10936524713138855</v>
      </c>
      <c r="J120" s="18" t="str">
        <f t="shared" si="37"/>
        <v>EXPORTABLE</v>
      </c>
      <c r="K120" s="18" t="str">
        <f t="shared" si="29"/>
        <v>No transable</v>
      </c>
      <c r="L120" s="19">
        <v>1</v>
      </c>
      <c r="M120" s="18" t="str">
        <f t="shared" si="30"/>
        <v>Transable</v>
      </c>
      <c r="N120" s="19">
        <f t="shared" si="31"/>
        <v>0</v>
      </c>
      <c r="O120" s="18" t="str">
        <f t="shared" si="32"/>
        <v>Transable</v>
      </c>
      <c r="P120" s="18" t="str">
        <f t="shared" si="38"/>
        <v>EXPORTABLE</v>
      </c>
      <c r="Q120" s="47">
        <f t="shared" si="39"/>
        <v>0</v>
      </c>
      <c r="R120" s="47">
        <f t="shared" si="33"/>
        <v>0</v>
      </c>
      <c r="S120" s="47">
        <f t="shared" si="34"/>
        <v>0</v>
      </c>
      <c r="T120" s="47">
        <f t="shared" si="35"/>
        <v>0</v>
      </c>
      <c r="U120" s="47">
        <f>IF(Q120=1,D120/[1]COU!FA124,0)</f>
        <v>0</v>
      </c>
      <c r="V120" s="15"/>
      <c r="W120" s="18">
        <v>0</v>
      </c>
      <c r="X120" s="18">
        <v>1.6720703995117582E-2</v>
      </c>
      <c r="Y120" s="18">
        <f>IF([1]EQOUN!DI124&gt;0,[1]COU!FD124/[1]EQOUN!DI124,0)</f>
        <v>0</v>
      </c>
      <c r="Z120" s="18">
        <f>IF([1]EQOUN!DI124&gt;0,[1]COU!$FG$10/[1]EQOUN!DI124,0)</f>
        <v>0</v>
      </c>
      <c r="AA120" s="18">
        <v>0</v>
      </c>
      <c r="AB120" s="18"/>
      <c r="AC120" s="48">
        <f>IF([1]COU!EY124&gt;0,[1]EQOUM!N124/[1]COU!EY124,0)</f>
        <v>0</v>
      </c>
      <c r="AD120" s="48">
        <f>IF([1]EQOUN!DJ124&gt;0,[1]EQOUN!DP124/[1]EQOUN!DJ124,0)</f>
        <v>0</v>
      </c>
      <c r="AE120" s="48">
        <f>IF([1]EQOUN!F124&gt;0,[1]EQOUN!N124/[1]EQOUN!F124,0)</f>
        <v>0</v>
      </c>
      <c r="AF120" s="18">
        <v>0</v>
      </c>
      <c r="AG120" s="15"/>
      <c r="AH120" s="81">
        <f t="shared" si="40"/>
        <v>1.077</v>
      </c>
      <c r="AI120" s="81">
        <f t="shared" si="41"/>
        <v>540</v>
      </c>
      <c r="AJ120" s="81">
        <f t="shared" si="42"/>
        <v>581.57999999999993</v>
      </c>
      <c r="AK120" s="82"/>
      <c r="AL120" s="81">
        <v>1</v>
      </c>
      <c r="AM120" s="81" t="str">
        <f t="shared" si="43"/>
        <v>-</v>
      </c>
      <c r="AN120" s="82"/>
      <c r="AO120" s="81">
        <v>1</v>
      </c>
      <c r="AP120" s="81">
        <f t="shared" si="44"/>
        <v>1.077</v>
      </c>
      <c r="AQ120" s="81"/>
      <c r="AR120" s="81">
        <v>1</v>
      </c>
      <c r="AS120" s="81" t="str">
        <f t="shared" si="45"/>
        <v>-</v>
      </c>
      <c r="AT120" s="82"/>
      <c r="AU120" s="81">
        <v>1</v>
      </c>
      <c r="AV120" s="81">
        <f t="shared" si="46"/>
        <v>1.077</v>
      </c>
      <c r="AW120" s="81"/>
      <c r="AX120" s="81">
        <v>1</v>
      </c>
      <c r="AY120" s="81" t="str">
        <f t="shared" si="56"/>
        <v>-</v>
      </c>
      <c r="AZ120" s="82"/>
      <c r="BA120" s="81">
        <v>1</v>
      </c>
      <c r="BB120" s="81" t="str">
        <f t="shared" si="47"/>
        <v>-</v>
      </c>
      <c r="BC120" s="81" t="str">
        <f t="shared" si="48"/>
        <v>-</v>
      </c>
      <c r="BD120" s="82"/>
      <c r="BE120" s="81">
        <v>1</v>
      </c>
      <c r="BF120" s="81">
        <f t="shared" si="49"/>
        <v>1.077</v>
      </c>
      <c r="BG120" s="81">
        <f t="shared" si="50"/>
        <v>1</v>
      </c>
      <c r="BH120" s="83"/>
      <c r="BI120" s="81">
        <v>1</v>
      </c>
      <c r="BJ120" s="81" t="str">
        <f t="shared" si="51"/>
        <v>-</v>
      </c>
      <c r="BK120" s="81" t="str">
        <f t="shared" si="52"/>
        <v>-</v>
      </c>
      <c r="BL120" s="82"/>
      <c r="BM120" s="81">
        <v>1</v>
      </c>
      <c r="BN120" s="81">
        <f t="shared" si="53"/>
        <v>1.077</v>
      </c>
      <c r="BO120" s="81">
        <f t="shared" si="54"/>
        <v>1</v>
      </c>
      <c r="BP120" s="83"/>
      <c r="BQ120" s="81">
        <v>1</v>
      </c>
      <c r="BR120" s="81" t="str">
        <f t="shared" si="55"/>
        <v>-</v>
      </c>
    </row>
    <row r="121" spans="1:70" x14ac:dyDescent="0.2">
      <c r="A121" s="14" t="s">
        <v>303</v>
      </c>
      <c r="B121" s="15" t="s">
        <v>120</v>
      </c>
      <c r="C121" s="15"/>
      <c r="D121" s="16">
        <v>-246946.34639065707</v>
      </c>
      <c r="E121" s="46">
        <v>0</v>
      </c>
      <c r="F121" s="17">
        <f>[1]EQOUM!U125/[1]COU!FA125</f>
        <v>0</v>
      </c>
      <c r="G121" s="17">
        <f>[1]EQOUN!DI125/[1]COU!FA125</f>
        <v>0.99381249224659907</v>
      </c>
      <c r="H121" s="18">
        <v>0.99381249224659907</v>
      </c>
      <c r="I121" s="18">
        <f t="shared" si="36"/>
        <v>0.99381249224659907</v>
      </c>
      <c r="J121" s="18" t="str">
        <f t="shared" si="37"/>
        <v>EXPORTABLE</v>
      </c>
      <c r="K121" s="18" t="str">
        <f t="shared" si="29"/>
        <v>Transable</v>
      </c>
      <c r="L121" s="19"/>
      <c r="M121" s="18" t="str">
        <f t="shared" si="30"/>
        <v>Transable</v>
      </c>
      <c r="N121" s="19">
        <f t="shared" si="31"/>
        <v>0</v>
      </c>
      <c r="O121" s="18" t="str">
        <f t="shared" si="32"/>
        <v>Transable</v>
      </c>
      <c r="P121" s="18" t="str">
        <f t="shared" si="38"/>
        <v>EXPORTABLE</v>
      </c>
      <c r="Q121" s="47">
        <f t="shared" si="39"/>
        <v>0</v>
      </c>
      <c r="R121" s="47">
        <f t="shared" si="33"/>
        <v>0</v>
      </c>
      <c r="S121" s="47">
        <f t="shared" si="34"/>
        <v>0</v>
      </c>
      <c r="T121" s="47">
        <f t="shared" si="35"/>
        <v>0</v>
      </c>
      <c r="U121" s="47">
        <f>IF(Q121=1,D121/[1]COU!FA125,0)</f>
        <v>0</v>
      </c>
      <c r="V121" s="15"/>
      <c r="W121" s="18">
        <v>0</v>
      </c>
      <c r="X121" s="18">
        <v>0</v>
      </c>
      <c r="Y121" s="18">
        <f>IF([1]EQOUN!DI125&gt;0,[1]COU!FD125/[1]EQOUN!DI125,0)</f>
        <v>0</v>
      </c>
      <c r="Z121" s="18">
        <f>IF([1]EQOUN!DI125&gt;0,[1]COU!$FG$10/[1]EQOUN!DI125,0)</f>
        <v>0</v>
      </c>
      <c r="AA121" s="18">
        <v>0</v>
      </c>
      <c r="AB121" s="18"/>
      <c r="AC121" s="48">
        <f>IF([1]COU!EY125&gt;0,[1]EQOUM!N125/[1]COU!EY125,0)</f>
        <v>0</v>
      </c>
      <c r="AD121" s="48">
        <f>IF([1]EQOUN!DJ125&gt;0,[1]EQOUN!DP125/[1]EQOUN!DJ125,0)</f>
        <v>0</v>
      </c>
      <c r="AE121" s="48">
        <f>IF([1]EQOUN!F125&gt;0,[1]EQOUN!N125/[1]EQOUN!F125,0)</f>
        <v>0</v>
      </c>
      <c r="AF121" s="18">
        <v>0</v>
      </c>
      <c r="AG121" s="15"/>
      <c r="AH121" s="81">
        <f t="shared" si="40"/>
        <v>1.077</v>
      </c>
      <c r="AI121" s="81">
        <f t="shared" si="41"/>
        <v>540</v>
      </c>
      <c r="AJ121" s="81">
        <f t="shared" si="42"/>
        <v>581.57999999999993</v>
      </c>
      <c r="AK121" s="82"/>
      <c r="AL121" s="81">
        <v>1</v>
      </c>
      <c r="AM121" s="81" t="str">
        <f t="shared" si="43"/>
        <v>-</v>
      </c>
      <c r="AN121" s="82"/>
      <c r="AO121" s="81">
        <v>1</v>
      </c>
      <c r="AP121" s="81">
        <f t="shared" si="44"/>
        <v>1.077</v>
      </c>
      <c r="AQ121" s="81"/>
      <c r="AR121" s="81">
        <v>1</v>
      </c>
      <c r="AS121" s="81" t="str">
        <f t="shared" si="45"/>
        <v>-</v>
      </c>
      <c r="AT121" s="82"/>
      <c r="AU121" s="81">
        <v>1</v>
      </c>
      <c r="AV121" s="81">
        <f t="shared" si="46"/>
        <v>1.077</v>
      </c>
      <c r="AW121" s="81"/>
      <c r="AX121" s="81">
        <v>1</v>
      </c>
      <c r="AY121" s="81" t="str">
        <f t="shared" si="56"/>
        <v>-</v>
      </c>
      <c r="AZ121" s="82"/>
      <c r="BA121" s="81">
        <v>1</v>
      </c>
      <c r="BB121" s="81" t="str">
        <f t="shared" si="47"/>
        <v>-</v>
      </c>
      <c r="BC121" s="81" t="str">
        <f t="shared" si="48"/>
        <v>-</v>
      </c>
      <c r="BD121" s="82"/>
      <c r="BE121" s="81">
        <v>1</v>
      </c>
      <c r="BF121" s="81">
        <f t="shared" si="49"/>
        <v>1.077</v>
      </c>
      <c r="BG121" s="81">
        <f t="shared" si="50"/>
        <v>1</v>
      </c>
      <c r="BH121" s="83"/>
      <c r="BI121" s="81">
        <v>1</v>
      </c>
      <c r="BJ121" s="81" t="str">
        <f t="shared" si="51"/>
        <v>-</v>
      </c>
      <c r="BK121" s="81" t="str">
        <f t="shared" si="52"/>
        <v>-</v>
      </c>
      <c r="BL121" s="82"/>
      <c r="BM121" s="81">
        <v>1</v>
      </c>
      <c r="BN121" s="81">
        <f t="shared" si="53"/>
        <v>1.077</v>
      </c>
      <c r="BO121" s="81">
        <f t="shared" si="54"/>
        <v>1</v>
      </c>
      <c r="BP121" s="83"/>
      <c r="BQ121" s="81">
        <v>1</v>
      </c>
      <c r="BR121" s="81" t="str">
        <f t="shared" si="55"/>
        <v>-</v>
      </c>
    </row>
    <row r="122" spans="1:70" x14ac:dyDescent="0.2">
      <c r="A122" s="14" t="s">
        <v>304</v>
      </c>
      <c r="B122" s="15" t="s">
        <v>121</v>
      </c>
      <c r="C122" s="15"/>
      <c r="D122" s="16">
        <v>-285.51736736528301</v>
      </c>
      <c r="E122" s="46">
        <v>4.2498922162821475E-3</v>
      </c>
      <c r="F122" s="17">
        <f>[1]EQOUM!U126/[1]COU!FA126</f>
        <v>2.0298796429127678E-3</v>
      </c>
      <c r="G122" s="17">
        <f>[1]EQOUN!DI126/[1]COU!FA126</f>
        <v>4.6833222583818898E-3</v>
      </c>
      <c r="H122" s="18">
        <v>4.7033108224369203E-3</v>
      </c>
      <c r="I122" s="18">
        <f t="shared" si="36"/>
        <v>4.3343004209974237E-4</v>
      </c>
      <c r="J122" s="18" t="str">
        <f t="shared" si="37"/>
        <v>AMBOS</v>
      </c>
      <c r="K122" s="18" t="str">
        <f t="shared" si="29"/>
        <v>No transable</v>
      </c>
      <c r="L122" s="19">
        <v>1</v>
      </c>
      <c r="M122" s="18" t="str">
        <f t="shared" si="30"/>
        <v>Transable</v>
      </c>
      <c r="N122" s="19">
        <f t="shared" si="31"/>
        <v>1</v>
      </c>
      <c r="O122" s="18" t="str">
        <f t="shared" si="32"/>
        <v>No Transable</v>
      </c>
      <c r="P122" s="18" t="str">
        <f t="shared" si="38"/>
        <v>No Transable</v>
      </c>
      <c r="Q122" s="47">
        <f t="shared" si="39"/>
        <v>1</v>
      </c>
      <c r="R122" s="47">
        <f t="shared" si="33"/>
        <v>4.2498922162821475E-3</v>
      </c>
      <c r="S122" s="47">
        <f t="shared" si="34"/>
        <v>2.0298796429127678E-3</v>
      </c>
      <c r="T122" s="47">
        <f t="shared" si="35"/>
        <v>4.7033108224369203E-3</v>
      </c>
      <c r="U122" s="47">
        <f>IF(Q122=1,D122/[1]COU!FA126,0)</f>
        <v>-4.3343004209974226E-4</v>
      </c>
      <c r="V122" s="15"/>
      <c r="W122" s="18">
        <v>0</v>
      </c>
      <c r="X122" s="18">
        <v>6.04124890898248E-2</v>
      </c>
      <c r="Y122" s="18">
        <f>IF([1]EQOUN!DI126&gt;0,[1]COU!FD126/[1]EQOUN!DI126,0)</f>
        <v>0</v>
      </c>
      <c r="Z122" s="18">
        <f>IF([1]EQOUN!DI126&gt;0,[1]COU!$FG$10/[1]EQOUN!DI126,0)</f>
        <v>0</v>
      </c>
      <c r="AA122" s="18">
        <v>1.6484319300446318E-4</v>
      </c>
      <c r="AB122" s="18"/>
      <c r="AC122" s="48">
        <f>IF([1]COU!EY126&gt;0,[1]EQOUM!N126/[1]COU!EY126,0)</f>
        <v>0</v>
      </c>
      <c r="AD122" s="48">
        <f>IF([1]EQOUN!DJ126&gt;0,[1]EQOUN!DP126/[1]EQOUN!DJ126,0)</f>
        <v>0</v>
      </c>
      <c r="AE122" s="48">
        <f>IF([1]EQOUN!F126&gt;0,[1]EQOUN!N126/[1]EQOUN!F126,0)</f>
        <v>0</v>
      </c>
      <c r="AF122" s="18">
        <v>0</v>
      </c>
      <c r="AG122" s="15"/>
      <c r="AH122" s="81">
        <f t="shared" si="40"/>
        <v>1.077</v>
      </c>
      <c r="AI122" s="81">
        <f t="shared" si="41"/>
        <v>540</v>
      </c>
      <c r="AJ122" s="81">
        <f t="shared" si="42"/>
        <v>581.57999999999993</v>
      </c>
      <c r="AK122" s="82"/>
      <c r="AL122" s="81">
        <v>1</v>
      </c>
      <c r="AM122" s="81" t="str">
        <f t="shared" si="43"/>
        <v>-</v>
      </c>
      <c r="AN122" s="82"/>
      <c r="AO122" s="81">
        <v>1</v>
      </c>
      <c r="AP122" s="81" t="str">
        <f t="shared" si="44"/>
        <v>-</v>
      </c>
      <c r="AQ122" s="81"/>
      <c r="AR122" s="81">
        <v>1</v>
      </c>
      <c r="AS122" s="81" t="str">
        <f t="shared" si="45"/>
        <v>-</v>
      </c>
      <c r="AT122" s="82"/>
      <c r="AU122" s="81">
        <v>1</v>
      </c>
      <c r="AV122" s="81" t="str">
        <f t="shared" si="46"/>
        <v>-</v>
      </c>
      <c r="AW122" s="81"/>
      <c r="AX122" s="81">
        <v>1</v>
      </c>
      <c r="AY122" s="81">
        <f t="shared" si="56"/>
        <v>0.94302925539694638</v>
      </c>
      <c r="AZ122" s="82"/>
      <c r="BA122" s="81">
        <v>1</v>
      </c>
      <c r="BB122" s="81" t="str">
        <f t="shared" si="47"/>
        <v>-</v>
      </c>
      <c r="BC122" s="81" t="str">
        <f t="shared" si="48"/>
        <v>-</v>
      </c>
      <c r="BD122" s="82"/>
      <c r="BE122" s="81">
        <v>1</v>
      </c>
      <c r="BF122" s="81" t="str">
        <f t="shared" si="49"/>
        <v>-</v>
      </c>
      <c r="BG122" s="81" t="str">
        <f t="shared" si="50"/>
        <v>-</v>
      </c>
      <c r="BH122" s="83"/>
      <c r="BI122" s="81">
        <v>1</v>
      </c>
      <c r="BJ122" s="81" t="str">
        <f t="shared" si="51"/>
        <v>-</v>
      </c>
      <c r="BK122" s="81" t="str">
        <f t="shared" si="52"/>
        <v>-</v>
      </c>
      <c r="BL122" s="82"/>
      <c r="BM122" s="81">
        <v>1</v>
      </c>
      <c r="BN122" s="81" t="str">
        <f t="shared" si="53"/>
        <v>-</v>
      </c>
      <c r="BO122" s="81" t="str">
        <f t="shared" si="54"/>
        <v>-</v>
      </c>
      <c r="BP122" s="83"/>
      <c r="BQ122" s="81">
        <v>1</v>
      </c>
      <c r="BR122" s="81">
        <f t="shared" si="55"/>
        <v>0.94302925539694638</v>
      </c>
    </row>
    <row r="123" spans="1:70" x14ac:dyDescent="0.2">
      <c r="A123" s="14" t="s">
        <v>305</v>
      </c>
      <c r="B123" s="15" t="s">
        <v>122</v>
      </c>
      <c r="C123" s="15"/>
      <c r="D123" s="16">
        <v>0</v>
      </c>
      <c r="E123" s="46">
        <v>0</v>
      </c>
      <c r="F123" s="17">
        <f>[1]EQOUM!U127/[1]COU!FA127</f>
        <v>0</v>
      </c>
      <c r="G123" s="17">
        <f>[1]EQOUN!DI127/[1]COU!FA127</f>
        <v>0</v>
      </c>
      <c r="H123" s="18">
        <v>0</v>
      </c>
      <c r="I123" s="18">
        <f t="shared" si="36"/>
        <v>0</v>
      </c>
      <c r="J123" s="18" t="str">
        <f t="shared" si="37"/>
        <v>AMBOS</v>
      </c>
      <c r="K123" s="18" t="str">
        <f t="shared" si="29"/>
        <v>No transable</v>
      </c>
      <c r="L123" s="19">
        <v>1</v>
      </c>
      <c r="M123" s="18" t="str">
        <f t="shared" si="30"/>
        <v>Transable</v>
      </c>
      <c r="N123" s="19">
        <f t="shared" si="31"/>
        <v>1</v>
      </c>
      <c r="O123" s="18" t="str">
        <f t="shared" si="32"/>
        <v>No Transable</v>
      </c>
      <c r="P123" s="18" t="str">
        <f t="shared" si="38"/>
        <v>No Transable</v>
      </c>
      <c r="Q123" s="47">
        <f t="shared" si="39"/>
        <v>1</v>
      </c>
      <c r="R123" s="47">
        <f t="shared" si="33"/>
        <v>0</v>
      </c>
      <c r="S123" s="47">
        <f t="shared" si="34"/>
        <v>0</v>
      </c>
      <c r="T123" s="47">
        <f t="shared" si="35"/>
        <v>0</v>
      </c>
      <c r="U123" s="47">
        <f>IF(Q123=1,D123/[1]COU!FA127,0)</f>
        <v>0</v>
      </c>
      <c r="V123" s="15"/>
      <c r="W123" s="18">
        <v>0</v>
      </c>
      <c r="X123" s="18">
        <v>8.5668589475915483E-4</v>
      </c>
      <c r="Y123" s="18">
        <f>IF([1]EQOUN!DI127&gt;0,[1]COU!FD127/[1]EQOUN!DI127,0)</f>
        <v>0</v>
      </c>
      <c r="Z123" s="18">
        <f>IF([1]EQOUN!DI127&gt;0,[1]COU!$FG$10/[1]EQOUN!DI127,0)</f>
        <v>0</v>
      </c>
      <c r="AA123" s="18">
        <v>0</v>
      </c>
      <c r="AB123" s="18"/>
      <c r="AC123" s="48">
        <f>IF([1]COU!EY127&gt;0,[1]EQOUM!N127/[1]COU!EY127,0)</f>
        <v>0</v>
      </c>
      <c r="AD123" s="48">
        <f>IF([1]EQOUN!DJ127&gt;0,[1]EQOUN!DP127/[1]EQOUN!DJ127,0)</f>
        <v>0</v>
      </c>
      <c r="AE123" s="48">
        <f>IF([1]EQOUN!F127&gt;0,[1]EQOUN!N127/[1]EQOUN!F127,0)</f>
        <v>0</v>
      </c>
      <c r="AF123" s="18">
        <v>0</v>
      </c>
      <c r="AG123" s="15"/>
      <c r="AH123" s="81">
        <f t="shared" si="40"/>
        <v>1.077</v>
      </c>
      <c r="AI123" s="81">
        <f t="shared" si="41"/>
        <v>540</v>
      </c>
      <c r="AJ123" s="81">
        <f t="shared" si="42"/>
        <v>581.57999999999993</v>
      </c>
      <c r="AK123" s="82"/>
      <c r="AL123" s="81">
        <v>1</v>
      </c>
      <c r="AM123" s="81" t="str">
        <f t="shared" si="43"/>
        <v>-</v>
      </c>
      <c r="AN123" s="82"/>
      <c r="AO123" s="81">
        <v>1</v>
      </c>
      <c r="AP123" s="81" t="str">
        <f t="shared" si="44"/>
        <v>-</v>
      </c>
      <c r="AQ123" s="81"/>
      <c r="AR123" s="81">
        <v>1</v>
      </c>
      <c r="AS123" s="81" t="str">
        <f t="shared" si="45"/>
        <v>-</v>
      </c>
      <c r="AT123" s="82"/>
      <c r="AU123" s="81">
        <v>1</v>
      </c>
      <c r="AV123" s="81" t="str">
        <f t="shared" si="46"/>
        <v>-</v>
      </c>
      <c r="AW123" s="81"/>
      <c r="AX123" s="81">
        <v>1</v>
      </c>
      <c r="AY123" s="81">
        <f t="shared" si="56"/>
        <v>0.9991440473877703</v>
      </c>
      <c r="AZ123" s="82"/>
      <c r="BA123" s="81">
        <v>1</v>
      </c>
      <c r="BB123" s="81" t="str">
        <f t="shared" si="47"/>
        <v>-</v>
      </c>
      <c r="BC123" s="81" t="str">
        <f t="shared" si="48"/>
        <v>-</v>
      </c>
      <c r="BD123" s="82"/>
      <c r="BE123" s="81">
        <v>1</v>
      </c>
      <c r="BF123" s="81" t="str">
        <f t="shared" si="49"/>
        <v>-</v>
      </c>
      <c r="BG123" s="81" t="str">
        <f t="shared" si="50"/>
        <v>-</v>
      </c>
      <c r="BH123" s="83"/>
      <c r="BI123" s="81">
        <v>1</v>
      </c>
      <c r="BJ123" s="81" t="str">
        <f t="shared" si="51"/>
        <v>-</v>
      </c>
      <c r="BK123" s="81" t="str">
        <f t="shared" si="52"/>
        <v>-</v>
      </c>
      <c r="BL123" s="82"/>
      <c r="BM123" s="81">
        <v>1</v>
      </c>
      <c r="BN123" s="81" t="str">
        <f t="shared" si="53"/>
        <v>-</v>
      </c>
      <c r="BO123" s="81" t="str">
        <f t="shared" si="54"/>
        <v>-</v>
      </c>
      <c r="BP123" s="83"/>
      <c r="BQ123" s="81">
        <v>1</v>
      </c>
      <c r="BR123" s="81">
        <f t="shared" si="55"/>
        <v>0.9991440473877703</v>
      </c>
    </row>
    <row r="124" spans="1:70" x14ac:dyDescent="0.2">
      <c r="A124" s="14" t="s">
        <v>306</v>
      </c>
      <c r="B124" s="15" t="s">
        <v>123</v>
      </c>
      <c r="C124" s="15"/>
      <c r="D124" s="16">
        <v>0</v>
      </c>
      <c r="E124" s="46">
        <v>0</v>
      </c>
      <c r="F124" s="17">
        <f>[1]EQOUM!U128/[1]COU!FA128</f>
        <v>0</v>
      </c>
      <c r="G124" s="17">
        <f>[1]EQOUN!DI128/[1]COU!FA128</f>
        <v>0</v>
      </c>
      <c r="H124" s="18">
        <v>0</v>
      </c>
      <c r="I124" s="18">
        <f t="shared" si="36"/>
        <v>0</v>
      </c>
      <c r="J124" s="18" t="str">
        <f t="shared" si="37"/>
        <v>AMBOS</v>
      </c>
      <c r="K124" s="18" t="str">
        <f t="shared" si="29"/>
        <v>No transable</v>
      </c>
      <c r="L124" s="19">
        <v>1</v>
      </c>
      <c r="M124" s="18" t="str">
        <f t="shared" si="30"/>
        <v>Transable</v>
      </c>
      <c r="N124" s="19">
        <f t="shared" si="31"/>
        <v>1</v>
      </c>
      <c r="O124" s="18" t="str">
        <f t="shared" si="32"/>
        <v>No Transable</v>
      </c>
      <c r="P124" s="18" t="str">
        <f t="shared" si="38"/>
        <v>No Transable</v>
      </c>
      <c r="Q124" s="47">
        <f t="shared" si="39"/>
        <v>1</v>
      </c>
      <c r="R124" s="47">
        <f t="shared" si="33"/>
        <v>0</v>
      </c>
      <c r="S124" s="47">
        <f t="shared" si="34"/>
        <v>0</v>
      </c>
      <c r="T124" s="47">
        <f t="shared" si="35"/>
        <v>0</v>
      </c>
      <c r="U124" s="47">
        <f>IF(Q124=1,D124/[1]COU!FA128,0)</f>
        <v>0</v>
      </c>
      <c r="V124" s="15"/>
      <c r="W124" s="18">
        <v>0</v>
      </c>
      <c r="X124" s="18">
        <v>0</v>
      </c>
      <c r="Y124" s="18">
        <f>IF([1]EQOUN!DI128&gt;0,[1]COU!FD128/[1]EQOUN!DI128,0)</f>
        <v>0</v>
      </c>
      <c r="Z124" s="18">
        <f>IF([1]EQOUN!DI128&gt;0,[1]COU!$FG$10/[1]EQOUN!DI128,0)</f>
        <v>0</v>
      </c>
      <c r="AA124" s="18">
        <v>0</v>
      </c>
      <c r="AB124" s="18"/>
      <c r="AC124" s="48">
        <f>IF([1]COU!EY128&gt;0,[1]EQOUM!N128/[1]COU!EY128,0)</f>
        <v>0</v>
      </c>
      <c r="AD124" s="48">
        <f>IF([1]EQOUN!DJ128&gt;0,[1]EQOUN!DP128/[1]EQOUN!DJ128,0)</f>
        <v>0</v>
      </c>
      <c r="AE124" s="48">
        <f>IF([1]EQOUN!F128&gt;0,[1]EQOUN!N128/[1]EQOUN!F128,0)</f>
        <v>0</v>
      </c>
      <c r="AF124" s="18">
        <v>0</v>
      </c>
      <c r="AG124" s="15"/>
      <c r="AH124" s="81">
        <f t="shared" si="40"/>
        <v>1.077</v>
      </c>
      <c r="AI124" s="81">
        <f t="shared" si="41"/>
        <v>540</v>
      </c>
      <c r="AJ124" s="81">
        <f t="shared" si="42"/>
        <v>581.57999999999993</v>
      </c>
      <c r="AK124" s="82"/>
      <c r="AL124" s="81">
        <v>1</v>
      </c>
      <c r="AM124" s="81" t="str">
        <f t="shared" si="43"/>
        <v>-</v>
      </c>
      <c r="AN124" s="82"/>
      <c r="AO124" s="81">
        <v>1</v>
      </c>
      <c r="AP124" s="81" t="str">
        <f t="shared" si="44"/>
        <v>-</v>
      </c>
      <c r="AQ124" s="81"/>
      <c r="AR124" s="81">
        <v>1</v>
      </c>
      <c r="AS124" s="81" t="str">
        <f t="shared" si="45"/>
        <v>-</v>
      </c>
      <c r="AT124" s="82"/>
      <c r="AU124" s="81">
        <v>1</v>
      </c>
      <c r="AV124" s="81" t="str">
        <f t="shared" si="46"/>
        <v>-</v>
      </c>
      <c r="AW124" s="81"/>
      <c r="AX124" s="81">
        <v>1</v>
      </c>
      <c r="AY124" s="81">
        <f t="shared" si="56"/>
        <v>1</v>
      </c>
      <c r="AZ124" s="82"/>
      <c r="BA124" s="81">
        <v>1</v>
      </c>
      <c r="BB124" s="81" t="str">
        <f t="shared" si="47"/>
        <v>-</v>
      </c>
      <c r="BC124" s="81" t="str">
        <f t="shared" si="48"/>
        <v>-</v>
      </c>
      <c r="BD124" s="82"/>
      <c r="BE124" s="81">
        <v>1</v>
      </c>
      <c r="BF124" s="81" t="str">
        <f t="shared" si="49"/>
        <v>-</v>
      </c>
      <c r="BG124" s="81" t="str">
        <f t="shared" si="50"/>
        <v>-</v>
      </c>
      <c r="BH124" s="83"/>
      <c r="BI124" s="81">
        <v>1</v>
      </c>
      <c r="BJ124" s="81" t="str">
        <f t="shared" si="51"/>
        <v>-</v>
      </c>
      <c r="BK124" s="81" t="str">
        <f t="shared" si="52"/>
        <v>-</v>
      </c>
      <c r="BL124" s="82"/>
      <c r="BM124" s="81">
        <v>1</v>
      </c>
      <c r="BN124" s="81" t="str">
        <f t="shared" si="53"/>
        <v>-</v>
      </c>
      <c r="BO124" s="81" t="str">
        <f t="shared" si="54"/>
        <v>-</v>
      </c>
      <c r="BP124" s="83"/>
      <c r="BQ124" s="81">
        <v>1</v>
      </c>
      <c r="BR124" s="81">
        <f t="shared" si="55"/>
        <v>1</v>
      </c>
    </row>
    <row r="125" spans="1:70" x14ac:dyDescent="0.2">
      <c r="A125" s="14" t="s">
        <v>307</v>
      </c>
      <c r="B125" s="15" t="s">
        <v>124</v>
      </c>
      <c r="C125" s="15"/>
      <c r="D125" s="16">
        <v>0</v>
      </c>
      <c r="E125" s="46">
        <v>0</v>
      </c>
      <c r="F125" s="17">
        <f>[1]EQOUM!U129/[1]COU!FA129</f>
        <v>0</v>
      </c>
      <c r="G125" s="17">
        <f>[1]EQOUN!DI129/[1]COU!FA129</f>
        <v>0</v>
      </c>
      <c r="H125" s="18">
        <v>0</v>
      </c>
      <c r="I125" s="18">
        <f t="shared" si="36"/>
        <v>0</v>
      </c>
      <c r="J125" s="18" t="str">
        <f t="shared" si="37"/>
        <v>AMBOS</v>
      </c>
      <c r="K125" s="18" t="str">
        <f t="shared" si="29"/>
        <v>No transable</v>
      </c>
      <c r="L125" s="19">
        <v>1</v>
      </c>
      <c r="M125" s="18" t="str">
        <f t="shared" si="30"/>
        <v>Transable</v>
      </c>
      <c r="N125" s="19">
        <f t="shared" si="31"/>
        <v>1</v>
      </c>
      <c r="O125" s="18" t="str">
        <f t="shared" si="32"/>
        <v>No Transable</v>
      </c>
      <c r="P125" s="18" t="str">
        <f t="shared" si="38"/>
        <v>No Transable</v>
      </c>
      <c r="Q125" s="47">
        <f t="shared" si="39"/>
        <v>1</v>
      </c>
      <c r="R125" s="47">
        <f t="shared" si="33"/>
        <v>0</v>
      </c>
      <c r="S125" s="47">
        <f t="shared" si="34"/>
        <v>0</v>
      </c>
      <c r="T125" s="47">
        <f t="shared" si="35"/>
        <v>0</v>
      </c>
      <c r="U125" s="47">
        <f>IF(Q125=1,D125/[1]COU!FA129,0)</f>
        <v>0</v>
      </c>
      <c r="V125" s="15"/>
      <c r="W125" s="18">
        <v>0</v>
      </c>
      <c r="X125" s="18">
        <v>0</v>
      </c>
      <c r="Y125" s="18">
        <f>IF([1]EQOUN!DI129&gt;0,[1]COU!FD129/[1]EQOUN!DI129,0)</f>
        <v>0</v>
      </c>
      <c r="Z125" s="18">
        <f>IF([1]EQOUN!DI129&gt;0,[1]COU!$FG$10/[1]EQOUN!DI129,0)</f>
        <v>0</v>
      </c>
      <c r="AA125" s="18">
        <v>0</v>
      </c>
      <c r="AB125" s="18"/>
      <c r="AC125" s="48">
        <f>IF([1]COU!EY129&gt;0,[1]EQOUM!N129/[1]COU!EY129,0)</f>
        <v>0</v>
      </c>
      <c r="AD125" s="48">
        <f>IF([1]EQOUN!DJ129&gt;0,[1]EQOUN!DP129/[1]EQOUN!DJ129,0)</f>
        <v>0</v>
      </c>
      <c r="AE125" s="48">
        <f>IF([1]EQOUN!F129&gt;0,[1]EQOUN!N129/[1]EQOUN!F129,0)</f>
        <v>0</v>
      </c>
      <c r="AF125" s="18">
        <v>0</v>
      </c>
      <c r="AG125" s="15"/>
      <c r="AH125" s="81">
        <f t="shared" si="40"/>
        <v>1.077</v>
      </c>
      <c r="AI125" s="81">
        <f t="shared" si="41"/>
        <v>540</v>
      </c>
      <c r="AJ125" s="81">
        <f t="shared" si="42"/>
        <v>581.57999999999993</v>
      </c>
      <c r="AK125" s="82"/>
      <c r="AL125" s="81">
        <v>1</v>
      </c>
      <c r="AM125" s="81" t="str">
        <f t="shared" si="43"/>
        <v>-</v>
      </c>
      <c r="AN125" s="82"/>
      <c r="AO125" s="81">
        <v>1</v>
      </c>
      <c r="AP125" s="81" t="str">
        <f t="shared" si="44"/>
        <v>-</v>
      </c>
      <c r="AQ125" s="81"/>
      <c r="AR125" s="81">
        <v>1</v>
      </c>
      <c r="AS125" s="81" t="str">
        <f t="shared" si="45"/>
        <v>-</v>
      </c>
      <c r="AT125" s="82"/>
      <c r="AU125" s="81">
        <v>1</v>
      </c>
      <c r="AV125" s="81" t="str">
        <f t="shared" si="46"/>
        <v>-</v>
      </c>
      <c r="AW125" s="81"/>
      <c r="AX125" s="81">
        <v>1</v>
      </c>
      <c r="AY125" s="81">
        <f t="shared" si="56"/>
        <v>1</v>
      </c>
      <c r="AZ125" s="82"/>
      <c r="BA125" s="81">
        <v>1</v>
      </c>
      <c r="BB125" s="81" t="str">
        <f t="shared" si="47"/>
        <v>-</v>
      </c>
      <c r="BC125" s="81" t="str">
        <f t="shared" si="48"/>
        <v>-</v>
      </c>
      <c r="BD125" s="82"/>
      <c r="BE125" s="81">
        <v>1</v>
      </c>
      <c r="BF125" s="81" t="str">
        <f t="shared" si="49"/>
        <v>-</v>
      </c>
      <c r="BG125" s="81" t="str">
        <f t="shared" si="50"/>
        <v>-</v>
      </c>
      <c r="BH125" s="83"/>
      <c r="BI125" s="81">
        <v>1</v>
      </c>
      <c r="BJ125" s="81" t="str">
        <f t="shared" si="51"/>
        <v>-</v>
      </c>
      <c r="BK125" s="81" t="str">
        <f t="shared" si="52"/>
        <v>-</v>
      </c>
      <c r="BL125" s="82"/>
      <c r="BM125" s="81">
        <v>1</v>
      </c>
      <c r="BN125" s="81" t="str">
        <f t="shared" si="53"/>
        <v>-</v>
      </c>
      <c r="BO125" s="81" t="str">
        <f t="shared" si="54"/>
        <v>-</v>
      </c>
      <c r="BP125" s="83"/>
      <c r="BQ125" s="81">
        <v>1</v>
      </c>
      <c r="BR125" s="81">
        <f t="shared" si="55"/>
        <v>1</v>
      </c>
    </row>
    <row r="126" spans="1:70" x14ac:dyDescent="0.2">
      <c r="A126" s="14" t="s">
        <v>308</v>
      </c>
      <c r="B126" s="15" t="s">
        <v>125</v>
      </c>
      <c r="C126" s="15"/>
      <c r="D126" s="16">
        <v>0</v>
      </c>
      <c r="E126" s="46">
        <v>0</v>
      </c>
      <c r="F126" s="17">
        <f>[1]EQOUM!U130/[1]COU!FA130</f>
        <v>0</v>
      </c>
      <c r="G126" s="17">
        <f>[1]EQOUN!DI130/[1]COU!FA130</f>
        <v>0</v>
      </c>
      <c r="H126" s="18">
        <v>0</v>
      </c>
      <c r="I126" s="18">
        <f t="shared" si="36"/>
        <v>0</v>
      </c>
      <c r="J126" s="18" t="str">
        <f t="shared" si="37"/>
        <v>AMBOS</v>
      </c>
      <c r="K126" s="18" t="str">
        <f t="shared" si="29"/>
        <v>No transable</v>
      </c>
      <c r="L126" s="19">
        <v>1</v>
      </c>
      <c r="M126" s="18" t="str">
        <f t="shared" si="30"/>
        <v>Transable</v>
      </c>
      <c r="N126" s="19">
        <f t="shared" si="31"/>
        <v>1</v>
      </c>
      <c r="O126" s="18" t="str">
        <f t="shared" si="32"/>
        <v>No Transable</v>
      </c>
      <c r="P126" s="18" t="str">
        <f t="shared" si="38"/>
        <v>No Transable</v>
      </c>
      <c r="Q126" s="47">
        <f t="shared" si="39"/>
        <v>1</v>
      </c>
      <c r="R126" s="47">
        <f t="shared" si="33"/>
        <v>0</v>
      </c>
      <c r="S126" s="47">
        <f t="shared" si="34"/>
        <v>0</v>
      </c>
      <c r="T126" s="47">
        <f t="shared" si="35"/>
        <v>0</v>
      </c>
      <c r="U126" s="47">
        <f>IF(Q126=1,D126/[1]COU!FA130,0)</f>
        <v>0</v>
      </c>
      <c r="V126" s="15"/>
      <c r="W126" s="18">
        <v>1.1356172585255189E-2</v>
      </c>
      <c r="X126" s="18">
        <v>0</v>
      </c>
      <c r="Y126" s="18">
        <f>IF([1]EQOUN!DI130&gt;0,[1]COU!FD130/[1]EQOUN!DI130,0)</f>
        <v>0</v>
      </c>
      <c r="Z126" s="18">
        <f>IF([1]EQOUN!DI130&gt;0,[1]COU!$FG$10/[1]EQOUN!DI130,0)</f>
        <v>0</v>
      </c>
      <c r="AA126" s="18">
        <v>0</v>
      </c>
      <c r="AB126" s="18"/>
      <c r="AC126" s="48">
        <f>IF([1]COU!EY130&gt;0,[1]EQOUM!N130/[1]COU!EY130,0)</f>
        <v>0</v>
      </c>
      <c r="AD126" s="48">
        <f>IF([1]EQOUN!DJ130&gt;0,[1]EQOUN!DP130/[1]EQOUN!DJ130,0)</f>
        <v>0</v>
      </c>
      <c r="AE126" s="48">
        <f>IF([1]EQOUN!F130&gt;0,[1]EQOUN!N130/[1]EQOUN!F130,0)</f>
        <v>0</v>
      </c>
      <c r="AF126" s="18">
        <v>0</v>
      </c>
      <c r="AG126" s="15"/>
      <c r="AH126" s="81">
        <f t="shared" si="40"/>
        <v>1.077</v>
      </c>
      <c r="AI126" s="81">
        <f t="shared" si="41"/>
        <v>540</v>
      </c>
      <c r="AJ126" s="81">
        <f t="shared" si="42"/>
        <v>581.57999999999993</v>
      </c>
      <c r="AK126" s="82"/>
      <c r="AL126" s="81">
        <v>1</v>
      </c>
      <c r="AM126" s="81" t="str">
        <f t="shared" si="43"/>
        <v>-</v>
      </c>
      <c r="AN126" s="82"/>
      <c r="AO126" s="81">
        <v>1</v>
      </c>
      <c r="AP126" s="81" t="str">
        <f t="shared" si="44"/>
        <v>-</v>
      </c>
      <c r="AQ126" s="81"/>
      <c r="AR126" s="81">
        <v>1</v>
      </c>
      <c r="AS126" s="81" t="str">
        <f t="shared" si="45"/>
        <v>-</v>
      </c>
      <c r="AT126" s="82"/>
      <c r="AU126" s="81">
        <v>1</v>
      </c>
      <c r="AV126" s="81" t="str">
        <f t="shared" si="46"/>
        <v>-</v>
      </c>
      <c r="AW126" s="81"/>
      <c r="AX126" s="81">
        <v>1</v>
      </c>
      <c r="AY126" s="81">
        <f t="shared" si="56"/>
        <v>0.98877134199297345</v>
      </c>
      <c r="AZ126" s="82"/>
      <c r="BA126" s="81">
        <v>1</v>
      </c>
      <c r="BB126" s="81" t="str">
        <f t="shared" si="47"/>
        <v>-</v>
      </c>
      <c r="BC126" s="81" t="str">
        <f t="shared" si="48"/>
        <v>-</v>
      </c>
      <c r="BD126" s="82"/>
      <c r="BE126" s="81">
        <v>1</v>
      </c>
      <c r="BF126" s="81" t="str">
        <f t="shared" si="49"/>
        <v>-</v>
      </c>
      <c r="BG126" s="81" t="str">
        <f t="shared" si="50"/>
        <v>-</v>
      </c>
      <c r="BH126" s="83"/>
      <c r="BI126" s="81">
        <v>1</v>
      </c>
      <c r="BJ126" s="81" t="str">
        <f t="shared" si="51"/>
        <v>-</v>
      </c>
      <c r="BK126" s="81" t="str">
        <f t="shared" si="52"/>
        <v>-</v>
      </c>
      <c r="BL126" s="82"/>
      <c r="BM126" s="81">
        <v>1</v>
      </c>
      <c r="BN126" s="81" t="str">
        <f t="shared" si="53"/>
        <v>-</v>
      </c>
      <c r="BO126" s="81" t="str">
        <f t="shared" si="54"/>
        <v>-</v>
      </c>
      <c r="BP126" s="83"/>
      <c r="BQ126" s="81">
        <v>1</v>
      </c>
      <c r="BR126" s="81">
        <f t="shared" si="55"/>
        <v>0.98877134199297345</v>
      </c>
    </row>
    <row r="127" spans="1:70" x14ac:dyDescent="0.2">
      <c r="A127" s="14" t="s">
        <v>309</v>
      </c>
      <c r="B127" s="15" t="s">
        <v>126</v>
      </c>
      <c r="C127" s="15"/>
      <c r="D127" s="16">
        <v>0</v>
      </c>
      <c r="E127" s="46">
        <v>0</v>
      </c>
      <c r="F127" s="17">
        <f>[1]EQOUM!U131/[1]COU!FA131</f>
        <v>0</v>
      </c>
      <c r="G127" s="17">
        <f>[1]EQOUN!DI131/[1]COU!FA131</f>
        <v>0</v>
      </c>
      <c r="H127" s="18">
        <v>0</v>
      </c>
      <c r="I127" s="18">
        <f t="shared" si="36"/>
        <v>0</v>
      </c>
      <c r="J127" s="18" t="str">
        <f t="shared" si="37"/>
        <v>AMBOS</v>
      </c>
      <c r="K127" s="18" t="str">
        <f t="shared" si="29"/>
        <v>No transable</v>
      </c>
      <c r="L127" s="19">
        <v>1</v>
      </c>
      <c r="M127" s="18" t="str">
        <f t="shared" si="30"/>
        <v>Transable</v>
      </c>
      <c r="N127" s="19">
        <f t="shared" si="31"/>
        <v>1</v>
      </c>
      <c r="O127" s="18" t="str">
        <f t="shared" si="32"/>
        <v>No Transable</v>
      </c>
      <c r="P127" s="18" t="str">
        <f t="shared" si="38"/>
        <v>No Transable</v>
      </c>
      <c r="Q127" s="47">
        <f t="shared" si="39"/>
        <v>1</v>
      </c>
      <c r="R127" s="47">
        <f t="shared" si="33"/>
        <v>0</v>
      </c>
      <c r="S127" s="47">
        <f t="shared" si="34"/>
        <v>0</v>
      </c>
      <c r="T127" s="47">
        <f t="shared" si="35"/>
        <v>0</v>
      </c>
      <c r="U127" s="47">
        <f>IF(Q127=1,D127/[1]COU!FA131,0)</f>
        <v>0</v>
      </c>
      <c r="V127" s="15"/>
      <c r="W127" s="18">
        <v>1.1353900229520927E-3</v>
      </c>
      <c r="X127" s="18">
        <v>0</v>
      </c>
      <c r="Y127" s="18">
        <f>IF([1]EQOUN!DI131&gt;0,[1]COU!FD131/[1]EQOUN!DI131,0)</f>
        <v>0</v>
      </c>
      <c r="Z127" s="18">
        <f>IF([1]EQOUN!DI131&gt;0,[1]COU!$FG$10/[1]EQOUN!DI131,0)</f>
        <v>0</v>
      </c>
      <c r="AA127" s="18">
        <v>0</v>
      </c>
      <c r="AB127" s="18"/>
      <c r="AC127" s="48">
        <f>IF([1]COU!EY131&gt;0,[1]EQOUM!N131/[1]COU!EY131,0)</f>
        <v>0</v>
      </c>
      <c r="AD127" s="48">
        <f>IF([1]EQOUN!DJ131&gt;0,[1]EQOUN!DP131/[1]EQOUN!DJ131,0)</f>
        <v>0</v>
      </c>
      <c r="AE127" s="48">
        <f>IF([1]EQOUN!F131&gt;0,[1]EQOUN!N131/[1]EQOUN!F131,0)</f>
        <v>0</v>
      </c>
      <c r="AF127" s="18">
        <v>0</v>
      </c>
      <c r="AG127" s="15"/>
      <c r="AH127" s="81">
        <f t="shared" si="40"/>
        <v>1.077</v>
      </c>
      <c r="AI127" s="81">
        <f t="shared" si="41"/>
        <v>540</v>
      </c>
      <c r="AJ127" s="81">
        <f t="shared" si="42"/>
        <v>581.57999999999993</v>
      </c>
      <c r="AK127" s="82"/>
      <c r="AL127" s="81">
        <v>1</v>
      </c>
      <c r="AM127" s="81" t="str">
        <f t="shared" si="43"/>
        <v>-</v>
      </c>
      <c r="AN127" s="82"/>
      <c r="AO127" s="81">
        <v>1</v>
      </c>
      <c r="AP127" s="81" t="str">
        <f t="shared" si="44"/>
        <v>-</v>
      </c>
      <c r="AQ127" s="81"/>
      <c r="AR127" s="81">
        <v>1</v>
      </c>
      <c r="AS127" s="81" t="str">
        <f t="shared" si="45"/>
        <v>-</v>
      </c>
      <c r="AT127" s="82"/>
      <c r="AU127" s="81">
        <v>1</v>
      </c>
      <c r="AV127" s="81" t="str">
        <f t="shared" si="46"/>
        <v>-</v>
      </c>
      <c r="AW127" s="81"/>
      <c r="AX127" s="81">
        <v>1</v>
      </c>
      <c r="AY127" s="81">
        <f t="shared" si="56"/>
        <v>0.99886589762556888</v>
      </c>
      <c r="AZ127" s="82"/>
      <c r="BA127" s="81">
        <v>1</v>
      </c>
      <c r="BB127" s="81" t="str">
        <f t="shared" si="47"/>
        <v>-</v>
      </c>
      <c r="BC127" s="81" t="str">
        <f t="shared" si="48"/>
        <v>-</v>
      </c>
      <c r="BD127" s="82"/>
      <c r="BE127" s="81">
        <v>1</v>
      </c>
      <c r="BF127" s="81" t="str">
        <f t="shared" si="49"/>
        <v>-</v>
      </c>
      <c r="BG127" s="81" t="str">
        <f t="shared" si="50"/>
        <v>-</v>
      </c>
      <c r="BH127" s="83"/>
      <c r="BI127" s="81">
        <v>1</v>
      </c>
      <c r="BJ127" s="81" t="str">
        <f t="shared" si="51"/>
        <v>-</v>
      </c>
      <c r="BK127" s="81" t="str">
        <f t="shared" si="52"/>
        <v>-</v>
      </c>
      <c r="BL127" s="82"/>
      <c r="BM127" s="81">
        <v>1</v>
      </c>
      <c r="BN127" s="81" t="str">
        <f t="shared" si="53"/>
        <v>-</v>
      </c>
      <c r="BO127" s="81" t="str">
        <f t="shared" si="54"/>
        <v>-</v>
      </c>
      <c r="BP127" s="83"/>
      <c r="BQ127" s="81">
        <v>1</v>
      </c>
      <c r="BR127" s="81">
        <f t="shared" si="55"/>
        <v>0.99886589762556888</v>
      </c>
    </row>
    <row r="128" spans="1:70" x14ac:dyDescent="0.2">
      <c r="A128" s="14" t="s">
        <v>310</v>
      </c>
      <c r="B128" s="15" t="s">
        <v>127</v>
      </c>
      <c r="C128" s="15"/>
      <c r="D128" s="16">
        <v>0</v>
      </c>
      <c r="E128" s="46">
        <v>0</v>
      </c>
      <c r="F128" s="17">
        <f>[1]EQOUM!U132/[1]COU!FA132</f>
        <v>0</v>
      </c>
      <c r="G128" s="17">
        <f>[1]EQOUN!DI132/[1]COU!FA132</f>
        <v>0</v>
      </c>
      <c r="H128" s="18">
        <v>0</v>
      </c>
      <c r="I128" s="18">
        <f t="shared" si="36"/>
        <v>0</v>
      </c>
      <c r="J128" s="18" t="str">
        <f t="shared" si="37"/>
        <v>AMBOS</v>
      </c>
      <c r="K128" s="18" t="str">
        <f t="shared" si="29"/>
        <v>No transable</v>
      </c>
      <c r="L128" s="19"/>
      <c r="M128" s="18" t="str">
        <f t="shared" si="30"/>
        <v>No transable</v>
      </c>
      <c r="N128" s="19">
        <f t="shared" si="31"/>
        <v>1</v>
      </c>
      <c r="O128" s="18" t="str">
        <f t="shared" si="32"/>
        <v>No transable</v>
      </c>
      <c r="P128" s="18" t="str">
        <f t="shared" si="38"/>
        <v>No transable</v>
      </c>
      <c r="Q128" s="47">
        <f t="shared" si="39"/>
        <v>1</v>
      </c>
      <c r="R128" s="47">
        <f t="shared" si="33"/>
        <v>0</v>
      </c>
      <c r="S128" s="47">
        <f t="shared" si="34"/>
        <v>0</v>
      </c>
      <c r="T128" s="47">
        <f t="shared" si="35"/>
        <v>0</v>
      </c>
      <c r="U128" s="47">
        <f>IF(Q128=1,D128/[1]COU!FA132,0)</f>
        <v>0</v>
      </c>
      <c r="V128" s="15"/>
      <c r="W128" s="18">
        <v>0</v>
      </c>
      <c r="X128" s="18">
        <v>0</v>
      </c>
      <c r="Y128" s="18">
        <f>IF([1]EQOUN!DI132&gt;0,[1]COU!FD132/[1]EQOUN!DI132,0)</f>
        <v>0</v>
      </c>
      <c r="Z128" s="18">
        <f>IF([1]EQOUN!DI132&gt;0,[1]COU!$FG$10/[1]EQOUN!DI132,0)</f>
        <v>0</v>
      </c>
      <c r="AA128" s="18">
        <v>0</v>
      </c>
      <c r="AB128" s="18"/>
      <c r="AC128" s="48">
        <f>IF([1]COU!EY132&gt;0,[1]EQOUM!N132/[1]COU!EY132,0)</f>
        <v>0</v>
      </c>
      <c r="AD128" s="48">
        <f>IF([1]EQOUN!DJ132&gt;0,[1]EQOUN!DP132/[1]EQOUN!DJ132,0)</f>
        <v>0</v>
      </c>
      <c r="AE128" s="48">
        <f>IF([1]EQOUN!F132&gt;0,[1]EQOUN!N132/[1]EQOUN!F132,0)</f>
        <v>0</v>
      </c>
      <c r="AF128" s="18">
        <v>0</v>
      </c>
      <c r="AG128" s="15"/>
      <c r="AH128" s="81">
        <f t="shared" si="40"/>
        <v>1.077</v>
      </c>
      <c r="AI128" s="81">
        <f t="shared" si="41"/>
        <v>540</v>
      </c>
      <c r="AJ128" s="81">
        <f t="shared" si="42"/>
        <v>581.57999999999993</v>
      </c>
      <c r="AK128" s="82"/>
      <c r="AL128" s="81">
        <v>1</v>
      </c>
      <c r="AM128" s="81" t="str">
        <f t="shared" si="43"/>
        <v>-</v>
      </c>
      <c r="AN128" s="82"/>
      <c r="AO128" s="81">
        <v>1</v>
      </c>
      <c r="AP128" s="81" t="str">
        <f t="shared" si="44"/>
        <v>-</v>
      </c>
      <c r="AQ128" s="81"/>
      <c r="AR128" s="81">
        <v>1</v>
      </c>
      <c r="AS128" s="81" t="str">
        <f t="shared" si="45"/>
        <v>-</v>
      </c>
      <c r="AT128" s="82"/>
      <c r="AU128" s="81">
        <v>1</v>
      </c>
      <c r="AV128" s="81" t="str">
        <f t="shared" si="46"/>
        <v>-</v>
      </c>
      <c r="AW128" s="81"/>
      <c r="AX128" s="81">
        <v>1</v>
      </c>
      <c r="AY128" s="81">
        <f t="shared" si="56"/>
        <v>1</v>
      </c>
      <c r="AZ128" s="82"/>
      <c r="BA128" s="81">
        <v>1</v>
      </c>
      <c r="BB128" s="81" t="str">
        <f t="shared" si="47"/>
        <v>-</v>
      </c>
      <c r="BC128" s="81" t="str">
        <f t="shared" si="48"/>
        <v>-</v>
      </c>
      <c r="BD128" s="82"/>
      <c r="BE128" s="81">
        <v>1</v>
      </c>
      <c r="BF128" s="81" t="str">
        <f t="shared" si="49"/>
        <v>-</v>
      </c>
      <c r="BG128" s="81" t="str">
        <f t="shared" si="50"/>
        <v>-</v>
      </c>
      <c r="BH128" s="83"/>
      <c r="BI128" s="81">
        <v>1</v>
      </c>
      <c r="BJ128" s="81" t="str">
        <f t="shared" si="51"/>
        <v>-</v>
      </c>
      <c r="BK128" s="81" t="str">
        <f t="shared" si="52"/>
        <v>-</v>
      </c>
      <c r="BL128" s="82"/>
      <c r="BM128" s="81">
        <v>1</v>
      </c>
      <c r="BN128" s="81" t="str">
        <f t="shared" si="53"/>
        <v>-</v>
      </c>
      <c r="BO128" s="81" t="str">
        <f t="shared" si="54"/>
        <v>-</v>
      </c>
      <c r="BP128" s="83"/>
      <c r="BQ128" s="81">
        <v>1</v>
      </c>
      <c r="BR128" s="81">
        <f t="shared" si="55"/>
        <v>1</v>
      </c>
    </row>
    <row r="129" spans="1:70" x14ac:dyDescent="0.2">
      <c r="A129" s="14" t="s">
        <v>311</v>
      </c>
      <c r="B129" s="15" t="s">
        <v>128</v>
      </c>
      <c r="C129" s="15"/>
      <c r="D129" s="16">
        <v>0</v>
      </c>
      <c r="E129" s="46">
        <v>0</v>
      </c>
      <c r="F129" s="17">
        <f>[1]EQOUM!U133/[1]COU!FA133</f>
        <v>0</v>
      </c>
      <c r="G129" s="17">
        <f>[1]EQOUN!DI133/[1]COU!FA133</f>
        <v>0</v>
      </c>
      <c r="H129" s="18">
        <v>0</v>
      </c>
      <c r="I129" s="18">
        <f t="shared" si="36"/>
        <v>0</v>
      </c>
      <c r="J129" s="18" t="str">
        <f t="shared" si="37"/>
        <v>AMBOS</v>
      </c>
      <c r="K129" s="18" t="str">
        <f t="shared" si="29"/>
        <v>No transable</v>
      </c>
      <c r="L129" s="19"/>
      <c r="M129" s="18" t="str">
        <f t="shared" si="30"/>
        <v>No transable</v>
      </c>
      <c r="N129" s="19">
        <f t="shared" si="31"/>
        <v>1</v>
      </c>
      <c r="O129" s="18" t="str">
        <f t="shared" si="32"/>
        <v>No transable</v>
      </c>
      <c r="P129" s="18" t="str">
        <f t="shared" si="38"/>
        <v>No transable</v>
      </c>
      <c r="Q129" s="47">
        <f t="shared" si="39"/>
        <v>1</v>
      </c>
      <c r="R129" s="47">
        <f t="shared" si="33"/>
        <v>0</v>
      </c>
      <c r="S129" s="47">
        <f t="shared" si="34"/>
        <v>0</v>
      </c>
      <c r="T129" s="47">
        <f t="shared" si="35"/>
        <v>0</v>
      </c>
      <c r="U129" s="47">
        <f>IF(Q129=1,D129/[1]COU!FA133,0)</f>
        <v>0</v>
      </c>
      <c r="V129" s="15"/>
      <c r="W129" s="18">
        <v>0</v>
      </c>
      <c r="X129" s="18">
        <v>0</v>
      </c>
      <c r="Y129" s="18">
        <f>IF([1]EQOUN!DI133&gt;0,[1]COU!FD133/[1]EQOUN!DI133,0)</f>
        <v>0</v>
      </c>
      <c r="Z129" s="18">
        <f>IF([1]EQOUN!DI133&gt;0,[1]COU!$FG$10/[1]EQOUN!DI133,0)</f>
        <v>0</v>
      </c>
      <c r="AA129" s="18">
        <v>0</v>
      </c>
      <c r="AB129" s="18"/>
      <c r="AC129" s="48">
        <f>IF([1]COU!EY133&gt;0,[1]EQOUM!N133/[1]COU!EY133,0)</f>
        <v>0</v>
      </c>
      <c r="AD129" s="48">
        <f>IF([1]EQOUN!DJ133&gt;0,[1]EQOUN!DP133/[1]EQOUN!DJ133,0)</f>
        <v>0</v>
      </c>
      <c r="AE129" s="48">
        <f>IF([1]EQOUN!F133&gt;0,[1]EQOUN!N133/[1]EQOUN!F133,0)</f>
        <v>0</v>
      </c>
      <c r="AF129" s="18">
        <v>0</v>
      </c>
      <c r="AG129" s="15"/>
      <c r="AH129" s="81">
        <f t="shared" si="40"/>
        <v>1.077</v>
      </c>
      <c r="AI129" s="81">
        <f t="shared" si="41"/>
        <v>540</v>
      </c>
      <c r="AJ129" s="81">
        <f t="shared" si="42"/>
        <v>581.57999999999993</v>
      </c>
      <c r="AK129" s="82"/>
      <c r="AL129" s="81">
        <v>1</v>
      </c>
      <c r="AM129" s="81" t="str">
        <f t="shared" si="43"/>
        <v>-</v>
      </c>
      <c r="AN129" s="82"/>
      <c r="AO129" s="81">
        <v>1</v>
      </c>
      <c r="AP129" s="81" t="str">
        <f t="shared" si="44"/>
        <v>-</v>
      </c>
      <c r="AQ129" s="81"/>
      <c r="AR129" s="81">
        <v>1</v>
      </c>
      <c r="AS129" s="81" t="str">
        <f t="shared" si="45"/>
        <v>-</v>
      </c>
      <c r="AT129" s="82"/>
      <c r="AU129" s="81">
        <v>1</v>
      </c>
      <c r="AV129" s="81" t="str">
        <f t="shared" si="46"/>
        <v>-</v>
      </c>
      <c r="AW129" s="81"/>
      <c r="AX129" s="81">
        <v>1</v>
      </c>
      <c r="AY129" s="81">
        <f t="shared" si="56"/>
        <v>1</v>
      </c>
      <c r="AZ129" s="82"/>
      <c r="BA129" s="81">
        <v>1</v>
      </c>
      <c r="BB129" s="81" t="str">
        <f t="shared" si="47"/>
        <v>-</v>
      </c>
      <c r="BC129" s="81" t="str">
        <f t="shared" si="48"/>
        <v>-</v>
      </c>
      <c r="BD129" s="82"/>
      <c r="BE129" s="81">
        <v>1</v>
      </c>
      <c r="BF129" s="81" t="str">
        <f t="shared" si="49"/>
        <v>-</v>
      </c>
      <c r="BG129" s="81" t="str">
        <f t="shared" si="50"/>
        <v>-</v>
      </c>
      <c r="BH129" s="83"/>
      <c r="BI129" s="81">
        <v>1</v>
      </c>
      <c r="BJ129" s="81" t="str">
        <f t="shared" si="51"/>
        <v>-</v>
      </c>
      <c r="BK129" s="81" t="str">
        <f t="shared" si="52"/>
        <v>-</v>
      </c>
      <c r="BL129" s="82"/>
      <c r="BM129" s="81">
        <v>1</v>
      </c>
      <c r="BN129" s="81" t="str">
        <f t="shared" si="53"/>
        <v>-</v>
      </c>
      <c r="BO129" s="81" t="str">
        <f t="shared" si="54"/>
        <v>-</v>
      </c>
      <c r="BP129" s="83"/>
      <c r="BQ129" s="81">
        <v>1</v>
      </c>
      <c r="BR129" s="81">
        <f t="shared" si="55"/>
        <v>1</v>
      </c>
    </row>
    <row r="130" spans="1:70" x14ac:dyDescent="0.2">
      <c r="A130" s="14" t="s">
        <v>312</v>
      </c>
      <c r="B130" s="15" t="s">
        <v>129</v>
      </c>
      <c r="C130" s="15"/>
      <c r="D130" s="16">
        <v>0</v>
      </c>
      <c r="E130" s="46">
        <v>0</v>
      </c>
      <c r="F130" s="17">
        <f>[1]EQOUM!U134/[1]COU!FA134</f>
        <v>0</v>
      </c>
      <c r="G130" s="17">
        <f>[1]EQOUN!DI134/[1]COU!FA134</f>
        <v>0</v>
      </c>
      <c r="H130" s="18">
        <v>0</v>
      </c>
      <c r="I130" s="18">
        <f t="shared" si="36"/>
        <v>0</v>
      </c>
      <c r="J130" s="18" t="str">
        <f t="shared" si="37"/>
        <v>AMBOS</v>
      </c>
      <c r="K130" s="18" t="str">
        <f t="shared" si="29"/>
        <v>No transable</v>
      </c>
      <c r="L130" s="19"/>
      <c r="M130" s="18" t="str">
        <f t="shared" si="30"/>
        <v>No transable</v>
      </c>
      <c r="N130" s="19">
        <f t="shared" si="31"/>
        <v>1</v>
      </c>
      <c r="O130" s="18" t="str">
        <f t="shared" si="32"/>
        <v>No transable</v>
      </c>
      <c r="P130" s="18" t="str">
        <f t="shared" si="38"/>
        <v>No transable</v>
      </c>
      <c r="Q130" s="47">
        <f t="shared" si="39"/>
        <v>1</v>
      </c>
      <c r="R130" s="47">
        <f t="shared" si="33"/>
        <v>0</v>
      </c>
      <c r="S130" s="47">
        <f t="shared" si="34"/>
        <v>0</v>
      </c>
      <c r="T130" s="47">
        <f t="shared" si="35"/>
        <v>0</v>
      </c>
      <c r="U130" s="47">
        <f>IF(Q130=1,D130/[1]COU!FA134,0)</f>
        <v>0</v>
      </c>
      <c r="V130" s="15"/>
      <c r="W130" s="18">
        <v>0</v>
      </c>
      <c r="X130" s="18">
        <v>0</v>
      </c>
      <c r="Y130" s="18">
        <f>IF([1]EQOUN!DI134&gt;0,[1]COU!FD134/[1]EQOUN!DI134,0)</f>
        <v>0</v>
      </c>
      <c r="Z130" s="18">
        <f>IF([1]EQOUN!DI134&gt;0,[1]COU!$FG$10/[1]EQOUN!DI134,0)</f>
        <v>0</v>
      </c>
      <c r="AA130" s="18">
        <v>0</v>
      </c>
      <c r="AB130" s="18"/>
      <c r="AC130" s="48">
        <f>IF([1]COU!EY134&gt;0,[1]EQOUM!N134/[1]COU!EY134,0)</f>
        <v>0</v>
      </c>
      <c r="AD130" s="48">
        <f>IF([1]EQOUN!DJ134&gt;0,[1]EQOUN!DP134/[1]EQOUN!DJ134,0)</f>
        <v>0</v>
      </c>
      <c r="AE130" s="48">
        <f>IF([1]EQOUN!F134&gt;0,[1]EQOUN!N134/[1]EQOUN!F134,0)</f>
        <v>0</v>
      </c>
      <c r="AF130" s="18">
        <v>0</v>
      </c>
      <c r="AG130" s="15"/>
      <c r="AH130" s="81">
        <f t="shared" si="40"/>
        <v>1.077</v>
      </c>
      <c r="AI130" s="81">
        <f t="shared" si="41"/>
        <v>540</v>
      </c>
      <c r="AJ130" s="81">
        <f t="shared" si="42"/>
        <v>581.57999999999993</v>
      </c>
      <c r="AK130" s="82"/>
      <c r="AL130" s="81">
        <v>1</v>
      </c>
      <c r="AM130" s="81" t="str">
        <f t="shared" si="43"/>
        <v>-</v>
      </c>
      <c r="AN130" s="82"/>
      <c r="AO130" s="81">
        <v>1</v>
      </c>
      <c r="AP130" s="81" t="str">
        <f t="shared" si="44"/>
        <v>-</v>
      </c>
      <c r="AQ130" s="81"/>
      <c r="AR130" s="81">
        <v>1</v>
      </c>
      <c r="AS130" s="81" t="str">
        <f t="shared" si="45"/>
        <v>-</v>
      </c>
      <c r="AT130" s="82"/>
      <c r="AU130" s="81">
        <v>1</v>
      </c>
      <c r="AV130" s="81" t="str">
        <f t="shared" si="46"/>
        <v>-</v>
      </c>
      <c r="AW130" s="81"/>
      <c r="AX130" s="81">
        <v>1</v>
      </c>
      <c r="AY130" s="81">
        <f t="shared" si="56"/>
        <v>1</v>
      </c>
      <c r="AZ130" s="82"/>
      <c r="BA130" s="81">
        <v>1</v>
      </c>
      <c r="BB130" s="81" t="str">
        <f t="shared" si="47"/>
        <v>-</v>
      </c>
      <c r="BC130" s="81" t="str">
        <f t="shared" si="48"/>
        <v>-</v>
      </c>
      <c r="BD130" s="82"/>
      <c r="BE130" s="81">
        <v>1</v>
      </c>
      <c r="BF130" s="81" t="str">
        <f t="shared" si="49"/>
        <v>-</v>
      </c>
      <c r="BG130" s="81" t="str">
        <f t="shared" si="50"/>
        <v>-</v>
      </c>
      <c r="BH130" s="83"/>
      <c r="BI130" s="81">
        <v>1</v>
      </c>
      <c r="BJ130" s="81" t="str">
        <f t="shared" si="51"/>
        <v>-</v>
      </c>
      <c r="BK130" s="81" t="str">
        <f t="shared" si="52"/>
        <v>-</v>
      </c>
      <c r="BL130" s="82"/>
      <c r="BM130" s="81">
        <v>1</v>
      </c>
      <c r="BN130" s="81" t="str">
        <f t="shared" si="53"/>
        <v>-</v>
      </c>
      <c r="BO130" s="81" t="str">
        <f t="shared" si="54"/>
        <v>-</v>
      </c>
      <c r="BP130" s="83"/>
      <c r="BQ130" s="81">
        <v>1</v>
      </c>
      <c r="BR130" s="81">
        <f t="shared" si="55"/>
        <v>1</v>
      </c>
    </row>
    <row r="131" spans="1:70" x14ac:dyDescent="0.2">
      <c r="A131" s="14" t="s">
        <v>313</v>
      </c>
      <c r="B131" s="15" t="s">
        <v>130</v>
      </c>
      <c r="C131" s="15"/>
      <c r="D131" s="16">
        <v>0</v>
      </c>
      <c r="E131" s="46">
        <v>0</v>
      </c>
      <c r="F131" s="17">
        <f>[1]EQOUM!U135/[1]COU!FA135</f>
        <v>0</v>
      </c>
      <c r="G131" s="17">
        <f>[1]EQOUN!DI135/[1]COU!FA135</f>
        <v>0</v>
      </c>
      <c r="H131" s="18">
        <v>0</v>
      </c>
      <c r="I131" s="18">
        <f t="shared" si="36"/>
        <v>0</v>
      </c>
      <c r="J131" s="18" t="str">
        <f t="shared" si="37"/>
        <v>AMBOS</v>
      </c>
      <c r="K131" s="18" t="str">
        <f t="shared" si="29"/>
        <v>No transable</v>
      </c>
      <c r="L131" s="19"/>
      <c r="M131" s="18" t="str">
        <f t="shared" si="30"/>
        <v>No transable</v>
      </c>
      <c r="N131" s="19">
        <f t="shared" si="31"/>
        <v>1</v>
      </c>
      <c r="O131" s="18" t="str">
        <f t="shared" si="32"/>
        <v>No transable</v>
      </c>
      <c r="P131" s="18" t="str">
        <f t="shared" si="38"/>
        <v>No transable</v>
      </c>
      <c r="Q131" s="47">
        <f t="shared" si="39"/>
        <v>1</v>
      </c>
      <c r="R131" s="47">
        <f t="shared" si="33"/>
        <v>0</v>
      </c>
      <c r="S131" s="47">
        <f t="shared" si="34"/>
        <v>0</v>
      </c>
      <c r="T131" s="47">
        <f t="shared" si="35"/>
        <v>0</v>
      </c>
      <c r="U131" s="47">
        <f>IF(Q131=1,D131/[1]COU!FA135,0)</f>
        <v>0</v>
      </c>
      <c r="V131" s="15"/>
      <c r="W131" s="18">
        <v>0</v>
      </c>
      <c r="X131" s="18">
        <v>0</v>
      </c>
      <c r="Y131" s="18">
        <f>IF([1]EQOUN!DI135&gt;0,[1]COU!FD135/[1]EQOUN!DI135,0)</f>
        <v>0</v>
      </c>
      <c r="Z131" s="18">
        <f>IF([1]EQOUN!DI135&gt;0,[1]COU!$FG$10/[1]EQOUN!DI135,0)</f>
        <v>0</v>
      </c>
      <c r="AA131" s="18">
        <v>0</v>
      </c>
      <c r="AB131" s="18"/>
      <c r="AC131" s="48">
        <f>IF([1]COU!EY135&gt;0,[1]EQOUM!N135/[1]COU!EY135,0)</f>
        <v>0</v>
      </c>
      <c r="AD131" s="48">
        <f>IF([1]EQOUN!DJ135&gt;0,[1]EQOUN!DP135/[1]EQOUN!DJ135,0)</f>
        <v>0</v>
      </c>
      <c r="AE131" s="48">
        <f>IF([1]EQOUN!F135&gt;0,[1]EQOUN!N135/[1]EQOUN!F135,0)</f>
        <v>0</v>
      </c>
      <c r="AF131" s="18">
        <v>-1</v>
      </c>
      <c r="AG131" s="15"/>
      <c r="AH131" s="81">
        <f t="shared" si="40"/>
        <v>1.077</v>
      </c>
      <c r="AI131" s="81">
        <f t="shared" si="41"/>
        <v>540</v>
      </c>
      <c r="AJ131" s="81">
        <f t="shared" si="42"/>
        <v>581.57999999999993</v>
      </c>
      <c r="AK131" s="82"/>
      <c r="AL131" s="81">
        <v>1</v>
      </c>
      <c r="AM131" s="81" t="str">
        <f t="shared" si="43"/>
        <v>-</v>
      </c>
      <c r="AN131" s="82"/>
      <c r="AO131" s="81">
        <v>1</v>
      </c>
      <c r="AP131" s="81" t="str">
        <f t="shared" si="44"/>
        <v>-</v>
      </c>
      <c r="AQ131" s="81"/>
      <c r="AR131" s="81">
        <v>1</v>
      </c>
      <c r="AS131" s="81" t="str">
        <f t="shared" si="45"/>
        <v>-</v>
      </c>
      <c r="AT131" s="82"/>
      <c r="AU131" s="81">
        <v>1</v>
      </c>
      <c r="AV131" s="81" t="str">
        <f t="shared" si="46"/>
        <v>-</v>
      </c>
      <c r="AW131" s="81"/>
      <c r="AX131" s="81">
        <v>1</v>
      </c>
      <c r="AY131" s="81">
        <f t="shared" si="56"/>
        <v>1</v>
      </c>
      <c r="AZ131" s="82"/>
      <c r="BA131" s="81">
        <v>1</v>
      </c>
      <c r="BB131" s="81" t="str">
        <f t="shared" si="47"/>
        <v>-</v>
      </c>
      <c r="BC131" s="81" t="str">
        <f t="shared" si="48"/>
        <v>-</v>
      </c>
      <c r="BD131" s="82"/>
      <c r="BE131" s="81">
        <v>1</v>
      </c>
      <c r="BF131" s="81" t="str">
        <f t="shared" si="49"/>
        <v>-</v>
      </c>
      <c r="BG131" s="81" t="str">
        <f t="shared" si="50"/>
        <v>-</v>
      </c>
      <c r="BH131" s="83"/>
      <c r="BI131" s="81">
        <v>1</v>
      </c>
      <c r="BJ131" s="81" t="str">
        <f t="shared" si="51"/>
        <v>-</v>
      </c>
      <c r="BK131" s="81" t="str">
        <f t="shared" si="52"/>
        <v>-</v>
      </c>
      <c r="BL131" s="82"/>
      <c r="BM131" s="81">
        <v>1</v>
      </c>
      <c r="BN131" s="81" t="str">
        <f t="shared" si="53"/>
        <v>-</v>
      </c>
      <c r="BO131" s="81" t="str">
        <f t="shared" si="54"/>
        <v>-</v>
      </c>
      <c r="BP131" s="83"/>
      <c r="BQ131" s="81">
        <v>1</v>
      </c>
      <c r="BR131" s="81">
        <f t="shared" si="55"/>
        <v>1</v>
      </c>
    </row>
    <row r="132" spans="1:70" x14ac:dyDescent="0.2">
      <c r="A132" s="14" t="s">
        <v>314</v>
      </c>
      <c r="B132" s="15" t="s">
        <v>131</v>
      </c>
      <c r="C132" s="15"/>
      <c r="D132" s="16">
        <v>-2036.7240898339146</v>
      </c>
      <c r="E132" s="46">
        <v>1.9390536334211882E-3</v>
      </c>
      <c r="F132" s="17">
        <f>[1]EQOUM!U136/[1]COU!FA136</f>
        <v>9.2809082914738976E-4</v>
      </c>
      <c r="G132" s="17">
        <f>[1]EQOUN!DI136/[1]COU!FA136</f>
        <v>1.0592911836595626E-2</v>
      </c>
      <c r="H132" s="18">
        <v>1.0613491966757052E-2</v>
      </c>
      <c r="I132" s="18">
        <f t="shared" si="36"/>
        <v>8.6538582031744377E-3</v>
      </c>
      <c r="J132" s="18" t="str">
        <f t="shared" si="37"/>
        <v>AMBOS</v>
      </c>
      <c r="K132" s="18" t="str">
        <f t="shared" si="29"/>
        <v>No transable</v>
      </c>
      <c r="L132" s="19"/>
      <c r="M132" s="18" t="str">
        <f t="shared" si="30"/>
        <v>No transable</v>
      </c>
      <c r="N132" s="19">
        <f t="shared" si="31"/>
        <v>1</v>
      </c>
      <c r="O132" s="18" t="str">
        <f t="shared" si="32"/>
        <v>No transable</v>
      </c>
      <c r="P132" s="18" t="str">
        <f t="shared" si="38"/>
        <v>No transable</v>
      </c>
      <c r="Q132" s="47">
        <f t="shared" si="39"/>
        <v>1</v>
      </c>
      <c r="R132" s="47">
        <f t="shared" si="33"/>
        <v>1.9390536334211882E-3</v>
      </c>
      <c r="S132" s="47">
        <f t="shared" si="34"/>
        <v>9.2809082914738976E-4</v>
      </c>
      <c r="T132" s="47">
        <f t="shared" si="35"/>
        <v>1.0613491966757052E-2</v>
      </c>
      <c r="U132" s="47">
        <f>IF(Q132=1,D132/[1]COU!FA136,0)</f>
        <v>-8.6538582031744377E-3</v>
      </c>
      <c r="V132" s="15"/>
      <c r="W132" s="18">
        <v>0</v>
      </c>
      <c r="X132" s="18">
        <v>0.12578149015738213</v>
      </c>
      <c r="Y132" s="18">
        <f>IF([1]EQOUN!DI136&gt;0,[1]COU!FD136/[1]EQOUN!DI136,0)</f>
        <v>0</v>
      </c>
      <c r="Z132" s="18">
        <f>IF([1]EQOUN!DI136&gt;0,[1]COU!$FG$10/[1]EQOUN!DI136,0)</f>
        <v>0</v>
      </c>
      <c r="AA132" s="18">
        <v>0</v>
      </c>
      <c r="AB132" s="18"/>
      <c r="AC132" s="48">
        <f>IF([1]COU!EY136&gt;0,[1]EQOUM!N136/[1]COU!EY136,0)</f>
        <v>0</v>
      </c>
      <c r="AD132" s="48">
        <f>IF([1]EQOUN!DJ136&gt;0,[1]EQOUN!DP136/[1]EQOUN!DJ136,0)</f>
        <v>0</v>
      </c>
      <c r="AE132" s="48">
        <f>IF([1]EQOUN!F136&gt;0,[1]EQOUN!N136/[1]EQOUN!F136,0)</f>
        <v>0</v>
      </c>
      <c r="AF132" s="18">
        <v>0</v>
      </c>
      <c r="AG132" s="15"/>
      <c r="AH132" s="81">
        <f t="shared" si="40"/>
        <v>1.077</v>
      </c>
      <c r="AI132" s="81">
        <f t="shared" si="41"/>
        <v>540</v>
      </c>
      <c r="AJ132" s="81">
        <f t="shared" si="42"/>
        <v>581.57999999999993</v>
      </c>
      <c r="AK132" s="82"/>
      <c r="AL132" s="81">
        <v>1</v>
      </c>
      <c r="AM132" s="81" t="str">
        <f t="shared" si="43"/>
        <v>-</v>
      </c>
      <c r="AN132" s="82"/>
      <c r="AO132" s="81">
        <v>1</v>
      </c>
      <c r="AP132" s="81" t="str">
        <f t="shared" si="44"/>
        <v>-</v>
      </c>
      <c r="AQ132" s="81"/>
      <c r="AR132" s="81">
        <v>1</v>
      </c>
      <c r="AS132" s="81" t="str">
        <f t="shared" si="45"/>
        <v>-</v>
      </c>
      <c r="AT132" s="82"/>
      <c r="AU132" s="81">
        <v>1</v>
      </c>
      <c r="AV132" s="81" t="str">
        <f t="shared" si="46"/>
        <v>-</v>
      </c>
      <c r="AW132" s="81"/>
      <c r="AX132" s="81">
        <v>1</v>
      </c>
      <c r="AY132" s="81">
        <f t="shared" si="56"/>
        <v>0.88827184381953361</v>
      </c>
      <c r="AZ132" s="82"/>
      <c r="BA132" s="81">
        <v>1</v>
      </c>
      <c r="BB132" s="81" t="str">
        <f t="shared" si="47"/>
        <v>-</v>
      </c>
      <c r="BC132" s="81" t="str">
        <f t="shared" si="48"/>
        <v>-</v>
      </c>
      <c r="BD132" s="82"/>
      <c r="BE132" s="81">
        <v>1</v>
      </c>
      <c r="BF132" s="81" t="str">
        <f t="shared" si="49"/>
        <v>-</v>
      </c>
      <c r="BG132" s="81" t="str">
        <f t="shared" si="50"/>
        <v>-</v>
      </c>
      <c r="BH132" s="83"/>
      <c r="BI132" s="81">
        <v>1</v>
      </c>
      <c r="BJ132" s="81" t="str">
        <f t="shared" si="51"/>
        <v>-</v>
      </c>
      <c r="BK132" s="81" t="str">
        <f t="shared" si="52"/>
        <v>-</v>
      </c>
      <c r="BL132" s="82"/>
      <c r="BM132" s="81">
        <v>1</v>
      </c>
      <c r="BN132" s="81" t="str">
        <f t="shared" si="53"/>
        <v>-</v>
      </c>
      <c r="BO132" s="81" t="str">
        <f t="shared" si="54"/>
        <v>-</v>
      </c>
      <c r="BP132" s="83"/>
      <c r="BQ132" s="81">
        <v>1</v>
      </c>
      <c r="BR132" s="81">
        <f t="shared" si="55"/>
        <v>0.88827184381953361</v>
      </c>
    </row>
    <row r="133" spans="1:70" x14ac:dyDescent="0.2">
      <c r="A133" s="14" t="s">
        <v>315</v>
      </c>
      <c r="B133" s="15" t="s">
        <v>132</v>
      </c>
      <c r="C133" s="15"/>
      <c r="D133" s="16">
        <v>0</v>
      </c>
      <c r="E133" s="46">
        <v>0</v>
      </c>
      <c r="F133" s="17">
        <f>[1]EQOUM!U137/[1]COU!FA137</f>
        <v>0</v>
      </c>
      <c r="G133" s="17">
        <f>[1]EQOUN!DI137/[1]COU!FA137</f>
        <v>0</v>
      </c>
      <c r="H133" s="18">
        <v>0</v>
      </c>
      <c r="I133" s="18">
        <f t="shared" si="36"/>
        <v>0</v>
      </c>
      <c r="J133" s="18" t="str">
        <f t="shared" si="37"/>
        <v>AMBOS</v>
      </c>
      <c r="K133" s="18" t="str">
        <f t="shared" si="29"/>
        <v>No transable</v>
      </c>
      <c r="L133" s="19"/>
      <c r="M133" s="18" t="str">
        <f t="shared" si="30"/>
        <v>No transable</v>
      </c>
      <c r="N133" s="19">
        <f t="shared" si="31"/>
        <v>1</v>
      </c>
      <c r="O133" s="18" t="str">
        <f t="shared" si="32"/>
        <v>No transable</v>
      </c>
      <c r="P133" s="18" t="str">
        <f t="shared" si="38"/>
        <v>No transable</v>
      </c>
      <c r="Q133" s="47">
        <f t="shared" si="39"/>
        <v>1</v>
      </c>
      <c r="R133" s="47">
        <f t="shared" si="33"/>
        <v>0</v>
      </c>
      <c r="S133" s="47">
        <f t="shared" si="34"/>
        <v>0</v>
      </c>
      <c r="T133" s="47">
        <f t="shared" si="35"/>
        <v>0</v>
      </c>
      <c r="U133" s="47">
        <f>IF(Q133=1,D133/[1]COU!FA137,0)</f>
        <v>0</v>
      </c>
      <c r="V133" s="15"/>
      <c r="W133" s="18">
        <v>0</v>
      </c>
      <c r="X133" s="18">
        <v>0</v>
      </c>
      <c r="Y133" s="18">
        <f>IF([1]EQOUN!DI137&gt;0,[1]COU!FD137/[1]EQOUN!DI137,0)</f>
        <v>0</v>
      </c>
      <c r="Z133" s="18">
        <f>IF([1]EQOUN!DI137&gt;0,[1]COU!$FG$10/[1]EQOUN!DI137,0)</f>
        <v>0</v>
      </c>
      <c r="AA133" s="18">
        <v>0</v>
      </c>
      <c r="AB133" s="18"/>
      <c r="AC133" s="48">
        <f>IF([1]COU!EY137&gt;0,[1]EQOUM!N137/[1]COU!EY137,0)</f>
        <v>0</v>
      </c>
      <c r="AD133" s="48">
        <f>IF([1]EQOUN!DJ137&gt;0,[1]EQOUN!DP137/[1]EQOUN!DJ137,0)</f>
        <v>0</v>
      </c>
      <c r="AE133" s="48">
        <f>IF([1]EQOUN!F137&gt;0,[1]EQOUN!N137/[1]EQOUN!F137,0)</f>
        <v>0</v>
      </c>
      <c r="AF133" s="18">
        <v>0</v>
      </c>
      <c r="AG133" s="15"/>
      <c r="AH133" s="81">
        <f t="shared" si="40"/>
        <v>1.077</v>
      </c>
      <c r="AI133" s="81">
        <f t="shared" si="41"/>
        <v>540</v>
      </c>
      <c r="AJ133" s="81">
        <f t="shared" si="42"/>
        <v>581.57999999999993</v>
      </c>
      <c r="AK133" s="82"/>
      <c r="AL133" s="81">
        <v>1</v>
      </c>
      <c r="AM133" s="81" t="str">
        <f t="shared" si="43"/>
        <v>-</v>
      </c>
      <c r="AN133" s="82"/>
      <c r="AO133" s="81">
        <v>1</v>
      </c>
      <c r="AP133" s="81" t="str">
        <f t="shared" si="44"/>
        <v>-</v>
      </c>
      <c r="AQ133" s="81"/>
      <c r="AR133" s="81">
        <v>1</v>
      </c>
      <c r="AS133" s="81" t="str">
        <f t="shared" si="45"/>
        <v>-</v>
      </c>
      <c r="AT133" s="82"/>
      <c r="AU133" s="81">
        <v>1</v>
      </c>
      <c r="AV133" s="81" t="str">
        <f t="shared" si="46"/>
        <v>-</v>
      </c>
      <c r="AW133" s="81"/>
      <c r="AX133" s="81">
        <v>1</v>
      </c>
      <c r="AY133" s="81">
        <f t="shared" si="56"/>
        <v>1</v>
      </c>
      <c r="AZ133" s="82"/>
      <c r="BA133" s="81">
        <v>1</v>
      </c>
      <c r="BB133" s="81" t="str">
        <f t="shared" si="47"/>
        <v>-</v>
      </c>
      <c r="BC133" s="81" t="str">
        <f t="shared" si="48"/>
        <v>-</v>
      </c>
      <c r="BD133" s="82"/>
      <c r="BE133" s="81">
        <v>1</v>
      </c>
      <c r="BF133" s="81" t="str">
        <f t="shared" si="49"/>
        <v>-</v>
      </c>
      <c r="BG133" s="81" t="str">
        <f t="shared" si="50"/>
        <v>-</v>
      </c>
      <c r="BH133" s="83"/>
      <c r="BI133" s="81">
        <v>1</v>
      </c>
      <c r="BJ133" s="81" t="str">
        <f t="shared" si="51"/>
        <v>-</v>
      </c>
      <c r="BK133" s="81" t="str">
        <f t="shared" si="52"/>
        <v>-</v>
      </c>
      <c r="BL133" s="82"/>
      <c r="BM133" s="81">
        <v>1</v>
      </c>
      <c r="BN133" s="81" t="str">
        <f t="shared" si="53"/>
        <v>-</v>
      </c>
      <c r="BO133" s="81" t="str">
        <f t="shared" si="54"/>
        <v>-</v>
      </c>
      <c r="BP133" s="83"/>
      <c r="BQ133" s="81">
        <v>1</v>
      </c>
      <c r="BR133" s="81">
        <f t="shared" si="55"/>
        <v>1</v>
      </c>
    </row>
    <row r="134" spans="1:70" x14ac:dyDescent="0.2">
      <c r="A134" s="14" t="s">
        <v>316</v>
      </c>
      <c r="B134" s="15" t="s">
        <v>133</v>
      </c>
      <c r="C134" s="15"/>
      <c r="D134" s="16">
        <v>-26364.543915108967</v>
      </c>
      <c r="E134" s="46">
        <v>8.0611544316290445E-2</v>
      </c>
      <c r="F134" s="17">
        <f>[1]EQOUM!U138/[1]COU!FA138</f>
        <v>1.1340544333788099E-2</v>
      </c>
      <c r="G134" s="17">
        <f>[1]EQOUN!DI138/[1]COU!FA138</f>
        <v>0.14766005612755326</v>
      </c>
      <c r="H134" s="18">
        <v>0.16060681990807121</v>
      </c>
      <c r="I134" s="18">
        <f t="shared" si="36"/>
        <v>6.7048511811262812E-2</v>
      </c>
      <c r="J134" s="18" t="str">
        <f t="shared" si="37"/>
        <v>EXPORTABLE</v>
      </c>
      <c r="K134" s="18" t="str">
        <f t="shared" ref="K134:K188" si="57">+IF(OR(E134&gt;=1,H134&gt;=0.3,F134&gt;=0.6),"Transable","No transable")</f>
        <v>No transable</v>
      </c>
      <c r="L134" s="19"/>
      <c r="M134" s="18" t="str">
        <f t="shared" ref="M134:M188" si="58">+IF(K134="Transable",K134,IF(L134=1,"Transable",K134))</f>
        <v>No transable</v>
      </c>
      <c r="N134" s="19">
        <f t="shared" ref="N134:N188" si="59">IF(AND(E134&lt;$N$4,H134&lt;$N$4),1,0)</f>
        <v>0</v>
      </c>
      <c r="O134" s="18" t="str">
        <f t="shared" ref="O134:O188" si="60">IF(M134="No transable",M134,IF(N134=1,"No Transable",M134))</f>
        <v>No transable</v>
      </c>
      <c r="P134" s="18" t="str">
        <f t="shared" si="38"/>
        <v>No transable</v>
      </c>
      <c r="Q134" s="47">
        <f t="shared" si="39"/>
        <v>1</v>
      </c>
      <c r="R134" s="47">
        <f t="shared" ref="R134:R188" si="61">IF(Q134=1,E134,0)</f>
        <v>8.0611544316290445E-2</v>
      </c>
      <c r="S134" s="47">
        <f t="shared" ref="S134:S188" si="62">IF(Q134=1,F134,0)</f>
        <v>1.1340544333788099E-2</v>
      </c>
      <c r="T134" s="47">
        <f t="shared" ref="T134:T188" si="63">IF(Q134=1,H134,0)</f>
        <v>0.16060681990807121</v>
      </c>
      <c r="U134" s="47">
        <f>IF(Q134=1,D134/[1]COU!FA138,0)</f>
        <v>-6.7048511811262812E-2</v>
      </c>
      <c r="V134" s="15"/>
      <c r="W134" s="18">
        <v>0</v>
      </c>
      <c r="X134" s="18">
        <v>0</v>
      </c>
      <c r="Y134" s="18">
        <f>IF([1]EQOUN!DI138&gt;0,[1]COU!FD138/[1]EQOUN!DI138,0)</f>
        <v>0</v>
      </c>
      <c r="Z134" s="18">
        <f>IF([1]EQOUN!DI138&gt;0,[1]COU!$FG$10/[1]EQOUN!DI138,0)</f>
        <v>0</v>
      </c>
      <c r="AA134" s="18">
        <v>0</v>
      </c>
      <c r="AB134" s="18"/>
      <c r="AC134" s="48">
        <f>IF([1]COU!EY138&gt;0,[1]EQOUM!N138/[1]COU!EY138,0)</f>
        <v>0</v>
      </c>
      <c r="AD134" s="48">
        <f>IF([1]EQOUN!DJ138&gt;0,[1]EQOUN!DP138/[1]EQOUN!DJ138,0)</f>
        <v>0</v>
      </c>
      <c r="AE134" s="48">
        <f>IF([1]EQOUN!F138&gt;0,[1]EQOUN!N138/[1]EQOUN!F138,0)</f>
        <v>0</v>
      </c>
      <c r="AF134" s="18">
        <v>0</v>
      </c>
      <c r="AG134" s="15"/>
      <c r="AH134" s="81">
        <f t="shared" si="40"/>
        <v>1.077</v>
      </c>
      <c r="AI134" s="81">
        <f t="shared" si="41"/>
        <v>540</v>
      </c>
      <c r="AJ134" s="81">
        <f t="shared" si="42"/>
        <v>581.57999999999993</v>
      </c>
      <c r="AK134" s="82"/>
      <c r="AL134" s="81">
        <v>1</v>
      </c>
      <c r="AM134" s="81" t="str">
        <f t="shared" si="43"/>
        <v>-</v>
      </c>
      <c r="AN134" s="82"/>
      <c r="AO134" s="81">
        <v>1</v>
      </c>
      <c r="AP134" s="81" t="str">
        <f t="shared" si="44"/>
        <v>-</v>
      </c>
      <c r="AQ134" s="81"/>
      <c r="AR134" s="81">
        <v>1</v>
      </c>
      <c r="AS134" s="81" t="str">
        <f t="shared" si="45"/>
        <v>-</v>
      </c>
      <c r="AT134" s="82"/>
      <c r="AU134" s="81">
        <v>1</v>
      </c>
      <c r="AV134" s="81" t="str">
        <f t="shared" si="46"/>
        <v>-</v>
      </c>
      <c r="AW134" s="81"/>
      <c r="AX134" s="81">
        <v>1</v>
      </c>
      <c r="AY134" s="81">
        <f t="shared" si="56"/>
        <v>1</v>
      </c>
      <c r="AZ134" s="82"/>
      <c r="BA134" s="81">
        <v>1</v>
      </c>
      <c r="BB134" s="81" t="str">
        <f t="shared" si="47"/>
        <v>-</v>
      </c>
      <c r="BC134" s="81" t="str">
        <f t="shared" si="48"/>
        <v>-</v>
      </c>
      <c r="BD134" s="82"/>
      <c r="BE134" s="81">
        <v>1</v>
      </c>
      <c r="BF134" s="81" t="str">
        <f t="shared" si="49"/>
        <v>-</v>
      </c>
      <c r="BG134" s="81" t="str">
        <f t="shared" si="50"/>
        <v>-</v>
      </c>
      <c r="BH134" s="83"/>
      <c r="BI134" s="81">
        <v>1</v>
      </c>
      <c r="BJ134" s="81" t="str">
        <f t="shared" si="51"/>
        <v>-</v>
      </c>
      <c r="BK134" s="81" t="str">
        <f t="shared" si="52"/>
        <v>-</v>
      </c>
      <c r="BL134" s="82"/>
      <c r="BM134" s="81">
        <v>1</v>
      </c>
      <c r="BN134" s="81" t="str">
        <f t="shared" si="53"/>
        <v>-</v>
      </c>
      <c r="BO134" s="81" t="str">
        <f t="shared" si="54"/>
        <v>-</v>
      </c>
      <c r="BP134" s="83"/>
      <c r="BQ134" s="81">
        <v>1</v>
      </c>
      <c r="BR134" s="81">
        <f t="shared" si="55"/>
        <v>1</v>
      </c>
    </row>
    <row r="135" spans="1:70" x14ac:dyDescent="0.2">
      <c r="A135" s="14" t="s">
        <v>317</v>
      </c>
      <c r="B135" s="15" t="s">
        <v>134</v>
      </c>
      <c r="C135" s="15"/>
      <c r="D135" s="16">
        <v>-34233.394422554862</v>
      </c>
      <c r="E135" s="46">
        <v>0</v>
      </c>
      <c r="F135" s="17">
        <f>[1]EQOUM!U139/[1]COU!FA139</f>
        <v>0</v>
      </c>
      <c r="G135" s="17">
        <f>[1]EQOUN!DI139/[1]COU!FA139</f>
        <v>0.11269815813173244</v>
      </c>
      <c r="H135" s="18">
        <v>0.11269815813173244</v>
      </c>
      <c r="I135" s="18">
        <f t="shared" ref="I135:I188" si="64">G135-E135</f>
        <v>0.11269815813173244</v>
      </c>
      <c r="J135" s="18" t="str">
        <f t="shared" ref="J135:J188" si="65">IF(I135&lt;-$J$4,"IMPORTABLE",IF(I135&gt;$J$4,"EXPORTABLE","AMBOS"))</f>
        <v>EXPORTABLE</v>
      </c>
      <c r="K135" s="18" t="str">
        <f t="shared" si="57"/>
        <v>No transable</v>
      </c>
      <c r="L135" s="19"/>
      <c r="M135" s="18" t="str">
        <f t="shared" si="58"/>
        <v>No transable</v>
      </c>
      <c r="N135" s="19">
        <f t="shared" si="59"/>
        <v>0</v>
      </c>
      <c r="O135" s="18" t="str">
        <f t="shared" si="60"/>
        <v>No transable</v>
      </c>
      <c r="P135" s="18" t="str">
        <f t="shared" ref="P135:P188" si="66">IF(O135="Transable",J135,O135)</f>
        <v>No transable</v>
      </c>
      <c r="Q135" s="47">
        <f t="shared" ref="Q135:Q188" si="67">IF(O135="Transable",0,1)</f>
        <v>1</v>
      </c>
      <c r="R135" s="47">
        <f t="shared" si="61"/>
        <v>0</v>
      </c>
      <c r="S135" s="47">
        <f t="shared" si="62"/>
        <v>0</v>
      </c>
      <c r="T135" s="47">
        <f t="shared" si="63"/>
        <v>0.11269815813173244</v>
      </c>
      <c r="U135" s="47">
        <f>IF(Q135=1,D135/[1]COU!FA139,0)</f>
        <v>-0.11269815813173244</v>
      </c>
      <c r="V135" s="15"/>
      <c r="W135" s="18">
        <v>0</v>
      </c>
      <c r="X135" s="18">
        <v>0</v>
      </c>
      <c r="Y135" s="18">
        <f>IF([1]EQOUN!DI139&gt;0,[1]COU!FD139/[1]EQOUN!DI139,0)</f>
        <v>0</v>
      </c>
      <c r="Z135" s="18">
        <f>IF([1]EQOUN!DI139&gt;0,[1]COU!$FG$10/[1]EQOUN!DI139,0)</f>
        <v>0</v>
      </c>
      <c r="AA135" s="18">
        <v>0</v>
      </c>
      <c r="AB135" s="18"/>
      <c r="AC135" s="48">
        <f>IF([1]COU!EY139&gt;0,[1]EQOUM!N139/[1]COU!EY139,0)</f>
        <v>0</v>
      </c>
      <c r="AD135" s="48">
        <f>IF([1]EQOUN!DJ139&gt;0,[1]EQOUN!DP139/[1]EQOUN!DJ139,0)</f>
        <v>0</v>
      </c>
      <c r="AE135" s="48">
        <f>IF([1]EQOUN!F139&gt;0,[1]EQOUN!N139/[1]EQOUN!F139,0)</f>
        <v>0</v>
      </c>
      <c r="AF135" s="18">
        <v>0</v>
      </c>
      <c r="AG135" s="15"/>
      <c r="AH135" s="81">
        <f t="shared" ref="AH135:AH188" si="68">$AI$1</f>
        <v>1.077</v>
      </c>
      <c r="AI135" s="81">
        <f t="shared" ref="AI135:AI188" si="69">+$AI$2</f>
        <v>540</v>
      </c>
      <c r="AJ135" s="81">
        <f t="shared" ref="AJ135:AJ188" si="70">+$AI$3</f>
        <v>581.57999999999993</v>
      </c>
      <c r="AK135" s="82"/>
      <c r="AL135" s="81">
        <v>1</v>
      </c>
      <c r="AM135" s="81" t="str">
        <f t="shared" ref="AM135:AM188" si="71">+IF(OR(P135="IMPORTABLE",P135="AMBOS"),(1/((1+AA135+Z135)*(1+W135+X135)))*((AJ135/AI135)),"-")</f>
        <v>-</v>
      </c>
      <c r="AN135" s="82"/>
      <c r="AO135" s="81">
        <v>1</v>
      </c>
      <c r="AP135" s="81" t="str">
        <f t="shared" ref="AP135:AP188" si="72">+IF(OR(P135="EXPORTABLE",P135="AMBOS"),(1/((1-Y135-Z135)))*((AJ135/AI135)),"-")</f>
        <v>-</v>
      </c>
      <c r="AQ135" s="81"/>
      <c r="AR135" s="81">
        <v>1</v>
      </c>
      <c r="AS135" s="81" t="str">
        <f t="shared" ref="AS135:AS188" si="73">+IF(OR(P135="IMPORTABLE",P135="AMBOS"),(1/((1+AC135)*(1+AA135+Z135)*(1+W135+X135)))*(AJ135/AI135)*(1+(AC135-AE135)),"-")</f>
        <v>-</v>
      </c>
      <c r="AT135" s="82"/>
      <c r="AU135" s="81">
        <v>1</v>
      </c>
      <c r="AV135" s="81" t="str">
        <f t="shared" ref="AV135:AV188" si="74">+IF(OR(P135="EXPORTABLE",P135="AMBOS"),(1/((1-AD135)*(1-Y135-Z135)))*(AJ135/AI135)*(1-(AD135-AE135)),"-")</f>
        <v>-</v>
      </c>
      <c r="AW135" s="81"/>
      <c r="AX135" s="81">
        <v>1</v>
      </c>
      <c r="AY135" s="81">
        <f t="shared" si="56"/>
        <v>1</v>
      </c>
      <c r="AZ135" s="82"/>
      <c r="BA135" s="81">
        <v>1</v>
      </c>
      <c r="BB135" s="81" t="str">
        <f t="shared" ref="BB135:BB188" si="75">+IF(OR(P135="IMPORTABLE",P135="AMBOS"),(1/((1+AC135)*(1+AA135+Z135)*(1+W135+X135)))*((AJ135/AI135)+(AC135)),"-")</f>
        <v>-</v>
      </c>
      <c r="BC135" s="81" t="str">
        <f t="shared" ref="BC135:BC188" si="76">+IF(OR(P135="IMPORTABLE",P135="AMBOS"),(1/((1+AC135)*(1+AA135+Z135)*(1+W135+X135)))*(1+(AC135/$AI$1)),"-")</f>
        <v>-</v>
      </c>
      <c r="BD135" s="82"/>
      <c r="BE135" s="81">
        <v>1</v>
      </c>
      <c r="BF135" s="81" t="str">
        <f t="shared" ref="BF135:BF188" si="77">+IF(OR(P135="EXPORTABLE",P135="AMBOS"),(1/((1-AD135)*(1-Y135-Z135)))*((AJ135/AI135)-(AD135)),"-")</f>
        <v>-</v>
      </c>
      <c r="BG135" s="81" t="str">
        <f t="shared" ref="BG135:BG188" si="78">+IF(OR(P135="EXPORTABLE",P135="AMBOS"),(1/((1-AD135)*(1-Y135-Z135)))*(1-(AD135/$AI$1)),"-")</f>
        <v>-</v>
      </c>
      <c r="BH135" s="83"/>
      <c r="BI135" s="81">
        <v>1</v>
      </c>
      <c r="BJ135" s="81" t="str">
        <f t="shared" ref="BJ135:BJ188" si="79">+IF(OR(P135="IMPORTABLE",P135="AMBOS"),(1/((1+AC135)*(1+AA135+Z135)*(1+W135+X135)))*((AJ135/AI135)+((AC135-AE135))),"-")</f>
        <v>-</v>
      </c>
      <c r="BK135" s="81" t="str">
        <f t="shared" ref="BK135:BK188" si="80">+IF(OR(P135="IMPORTABLE",P135="AMBOS"),(1/((1+AC135)*(1+AA135+Z135)*(1+W135+X135)))*(1+((AC135-AE135)/$AI$1)),"-")</f>
        <v>-</v>
      </c>
      <c r="BL135" s="82"/>
      <c r="BM135" s="81">
        <v>1</v>
      </c>
      <c r="BN135" s="81" t="str">
        <f t="shared" ref="BN135:BN188" si="81">+IF(OR(P135="EXPORTABLE",P135="AMBOS"),(1/((1-AD135)*(1-Y135-Z135)))*((AJ135/AI135)-(((AD135-AE135)))),"-")</f>
        <v>-</v>
      </c>
      <c r="BO135" s="81" t="str">
        <f t="shared" ref="BO135:BO188" si="82">+IF(OR(P135="EXPORTABLE",P135="AMBOS"),(1/((1-AD135)*(1-Y135-Z135)))*(1-(((AD135-AE135))/$AI$1)),"-")</f>
        <v>-</v>
      </c>
      <c r="BP135" s="83"/>
      <c r="BQ135" s="81">
        <v>1</v>
      </c>
      <c r="BR135" s="81">
        <f t="shared" ref="BR135:BR188" si="83">IF(P135="No transable",1/((1+W135+X135+Z135)*(1+AE135)),"-")</f>
        <v>1</v>
      </c>
    </row>
    <row r="136" spans="1:70" x14ac:dyDescent="0.2">
      <c r="A136" s="14" t="s">
        <v>318</v>
      </c>
      <c r="B136" s="15" t="s">
        <v>135</v>
      </c>
      <c r="C136" s="15"/>
      <c r="D136" s="16">
        <v>-12866.342606007567</v>
      </c>
      <c r="E136" s="46">
        <v>-1.7099303413197348E-15</v>
      </c>
      <c r="F136" s="17">
        <f>[1]EQOUM!U140/[1]COU!FA140</f>
        <v>-1.3131662946309441E-15</v>
      </c>
      <c r="G136" s="17">
        <f>[1]EQOUN!DI140/[1]COU!FA140</f>
        <v>4.7245820521230004E-2</v>
      </c>
      <c r="H136" s="18">
        <v>4.7245820521229928E-2</v>
      </c>
      <c r="I136" s="18">
        <f t="shared" si="64"/>
        <v>4.7245820521231711E-2</v>
      </c>
      <c r="J136" s="18" t="str">
        <f t="shared" si="65"/>
        <v>AMBOS</v>
      </c>
      <c r="K136" s="18" t="str">
        <f t="shared" si="57"/>
        <v>No transable</v>
      </c>
      <c r="L136" s="19"/>
      <c r="M136" s="18" t="str">
        <f t="shared" si="58"/>
        <v>No transable</v>
      </c>
      <c r="N136" s="19">
        <f t="shared" si="59"/>
        <v>1</v>
      </c>
      <c r="O136" s="18" t="str">
        <f t="shared" si="60"/>
        <v>No transable</v>
      </c>
      <c r="P136" s="18" t="str">
        <f t="shared" si="66"/>
        <v>No transable</v>
      </c>
      <c r="Q136" s="47">
        <f t="shared" si="67"/>
        <v>1</v>
      </c>
      <c r="R136" s="47">
        <f t="shared" si="61"/>
        <v>-1.7099303413197348E-15</v>
      </c>
      <c r="S136" s="47">
        <f t="shared" si="62"/>
        <v>-1.3131662946309441E-15</v>
      </c>
      <c r="T136" s="47">
        <f t="shared" si="63"/>
        <v>4.7245820521229928E-2</v>
      </c>
      <c r="U136" s="47">
        <f>IF(Q136=1,D136/[1]COU!FA140,0)</f>
        <v>-4.7245820521231718E-2</v>
      </c>
      <c r="V136" s="15"/>
      <c r="W136" s="18">
        <v>0</v>
      </c>
      <c r="X136" s="18">
        <v>2.8540769972730071E-2</v>
      </c>
      <c r="Y136" s="18">
        <f>IF([1]EQOUN!DI140&gt;0,[1]COU!FD140/[1]EQOUN!DI140,0)</f>
        <v>0</v>
      </c>
      <c r="Z136" s="18">
        <f>IF([1]EQOUN!DI140&gt;0,[1]COU!$FG$10/[1]EQOUN!DI140,0)</f>
        <v>0</v>
      </c>
      <c r="AA136" s="18">
        <v>0</v>
      </c>
      <c r="AB136" s="18"/>
      <c r="AC136" s="48">
        <f>IF([1]COU!EY140&gt;0,[1]EQOUM!N140/[1]COU!EY140,0)</f>
        <v>0</v>
      </c>
      <c r="AD136" s="48">
        <f>IF([1]EQOUN!DJ140&gt;0,[1]EQOUN!DP140/[1]EQOUN!DJ140,0)</f>
        <v>0</v>
      </c>
      <c r="AE136" s="48">
        <f>IF([1]EQOUN!F140&gt;0,[1]EQOUN!N140/[1]EQOUN!F140,0)</f>
        <v>-0.20677356383088508</v>
      </c>
      <c r="AF136" s="18">
        <v>-0.20677356383088544</v>
      </c>
      <c r="AG136" s="15"/>
      <c r="AH136" s="81">
        <f t="shared" si="68"/>
        <v>1.077</v>
      </c>
      <c r="AI136" s="81">
        <f t="shared" si="69"/>
        <v>540</v>
      </c>
      <c r="AJ136" s="81">
        <f t="shared" si="70"/>
        <v>581.57999999999993</v>
      </c>
      <c r="AK136" s="82"/>
      <c r="AL136" s="81">
        <v>1</v>
      </c>
      <c r="AM136" s="81" t="str">
        <f t="shared" si="71"/>
        <v>-</v>
      </c>
      <c r="AN136" s="82"/>
      <c r="AO136" s="81">
        <v>1</v>
      </c>
      <c r="AP136" s="81" t="str">
        <f t="shared" si="72"/>
        <v>-</v>
      </c>
      <c r="AQ136" s="81"/>
      <c r="AR136" s="81">
        <v>1</v>
      </c>
      <c r="AS136" s="81" t="str">
        <f t="shared" si="73"/>
        <v>-</v>
      </c>
      <c r="AT136" s="82"/>
      <c r="AU136" s="81">
        <v>1</v>
      </c>
      <c r="AV136" s="81" t="str">
        <f t="shared" si="74"/>
        <v>-</v>
      </c>
      <c r="AW136" s="81"/>
      <c r="AX136" s="81">
        <v>1</v>
      </c>
      <c r="AY136" s="81">
        <f t="shared" si="56"/>
        <v>1.2256918803425796</v>
      </c>
      <c r="AZ136" s="82"/>
      <c r="BA136" s="81">
        <v>1</v>
      </c>
      <c r="BB136" s="81" t="str">
        <f t="shared" si="75"/>
        <v>-</v>
      </c>
      <c r="BC136" s="81" t="str">
        <f t="shared" si="76"/>
        <v>-</v>
      </c>
      <c r="BD136" s="82"/>
      <c r="BE136" s="81">
        <v>1</v>
      </c>
      <c r="BF136" s="81" t="str">
        <f t="shared" si="77"/>
        <v>-</v>
      </c>
      <c r="BG136" s="81" t="str">
        <f t="shared" si="78"/>
        <v>-</v>
      </c>
      <c r="BH136" s="83"/>
      <c r="BI136" s="81">
        <v>1</v>
      </c>
      <c r="BJ136" s="81" t="str">
        <f t="shared" si="79"/>
        <v>-</v>
      </c>
      <c r="BK136" s="81" t="str">
        <f t="shared" si="80"/>
        <v>-</v>
      </c>
      <c r="BL136" s="82"/>
      <c r="BM136" s="81">
        <v>1</v>
      </c>
      <c r="BN136" s="81" t="str">
        <f t="shared" si="81"/>
        <v>-</v>
      </c>
      <c r="BO136" s="81" t="str">
        <f t="shared" si="82"/>
        <v>-</v>
      </c>
      <c r="BP136" s="83"/>
      <c r="BQ136" s="81">
        <v>1</v>
      </c>
      <c r="BR136" s="81">
        <f t="shared" si="83"/>
        <v>1.2256918803425796</v>
      </c>
    </row>
    <row r="137" spans="1:70" x14ac:dyDescent="0.2">
      <c r="A137" s="14" t="s">
        <v>319</v>
      </c>
      <c r="B137" s="15" t="s">
        <v>136</v>
      </c>
      <c r="C137" s="15"/>
      <c r="D137" s="16">
        <v>34671.651235865938</v>
      </c>
      <c r="E137" s="46">
        <v>0.50190053620772079</v>
      </c>
      <c r="F137" s="17">
        <f>[1]EQOUM!U141/[1]COU!FA141</f>
        <v>0.13960687393032223</v>
      </c>
      <c r="G137" s="17">
        <f>[1]EQOUN!DI141/[1]COU!FA141</f>
        <v>0.38176258337303604</v>
      </c>
      <c r="H137" s="18">
        <v>0.76643845481480233</v>
      </c>
      <c r="I137" s="18">
        <f t="shared" si="64"/>
        <v>-0.12013795283468476</v>
      </c>
      <c r="J137" s="18" t="str">
        <f t="shared" si="65"/>
        <v>IMPORTABLE</v>
      </c>
      <c r="K137" s="18" t="str">
        <f t="shared" si="57"/>
        <v>Transable</v>
      </c>
      <c r="L137" s="19"/>
      <c r="M137" s="18" t="str">
        <f t="shared" si="58"/>
        <v>Transable</v>
      </c>
      <c r="N137" s="19">
        <f t="shared" si="59"/>
        <v>0</v>
      </c>
      <c r="O137" s="18" t="str">
        <f t="shared" si="60"/>
        <v>Transable</v>
      </c>
      <c r="P137" s="18" t="str">
        <f t="shared" si="66"/>
        <v>IMPORTABLE</v>
      </c>
      <c r="Q137" s="47">
        <f t="shared" si="67"/>
        <v>0</v>
      </c>
      <c r="R137" s="47">
        <f t="shared" si="61"/>
        <v>0</v>
      </c>
      <c r="S137" s="47">
        <f t="shared" si="62"/>
        <v>0</v>
      </c>
      <c r="T137" s="47">
        <f t="shared" si="63"/>
        <v>0</v>
      </c>
      <c r="U137" s="47">
        <f>IF(Q137=1,D137/[1]COU!FA141,0)</f>
        <v>0</v>
      </c>
      <c r="V137" s="15"/>
      <c r="W137" s="18">
        <v>0</v>
      </c>
      <c r="X137" s="18">
        <v>0</v>
      </c>
      <c r="Y137" s="18">
        <f>IF([1]EQOUN!DI141&gt;0,[1]COU!FD141/[1]EQOUN!DI141,0)</f>
        <v>0</v>
      </c>
      <c r="Z137" s="18">
        <f>IF([1]EQOUN!DI141&gt;0,[1]COU!$FG$10/[1]EQOUN!DI141,0)</f>
        <v>0</v>
      </c>
      <c r="AA137" s="18">
        <v>0</v>
      </c>
      <c r="AB137" s="18"/>
      <c r="AC137" s="48">
        <f>IF([1]COU!EY141&gt;0,[1]EQOUM!N141/[1]COU!EY141,0)</f>
        <v>0</v>
      </c>
      <c r="AD137" s="48">
        <f>IF([1]EQOUN!DJ141&gt;0,[1]EQOUN!DP141/[1]EQOUN!DJ141,0)</f>
        <v>0</v>
      </c>
      <c r="AE137" s="48">
        <f>IF([1]EQOUN!F141&gt;0,[1]EQOUN!N141/[1]EQOUN!F141,0)</f>
        <v>0</v>
      </c>
      <c r="AF137" s="18">
        <v>0</v>
      </c>
      <c r="AG137" s="15"/>
      <c r="AH137" s="81">
        <f t="shared" si="68"/>
        <v>1.077</v>
      </c>
      <c r="AI137" s="81">
        <f t="shared" si="69"/>
        <v>540</v>
      </c>
      <c r="AJ137" s="81">
        <f t="shared" si="70"/>
        <v>581.57999999999993</v>
      </c>
      <c r="AK137" s="82"/>
      <c r="AL137" s="81">
        <v>1</v>
      </c>
      <c r="AM137" s="81">
        <f t="shared" si="71"/>
        <v>1.077</v>
      </c>
      <c r="AN137" s="82"/>
      <c r="AO137" s="81">
        <v>1</v>
      </c>
      <c r="AP137" s="81" t="str">
        <f t="shared" si="72"/>
        <v>-</v>
      </c>
      <c r="AQ137" s="81"/>
      <c r="AR137" s="81">
        <v>1</v>
      </c>
      <c r="AS137" s="81">
        <f t="shared" si="73"/>
        <v>1.077</v>
      </c>
      <c r="AT137" s="82"/>
      <c r="AU137" s="81">
        <v>1</v>
      </c>
      <c r="AV137" s="81" t="str">
        <f t="shared" si="74"/>
        <v>-</v>
      </c>
      <c r="AW137" s="81"/>
      <c r="AX137" s="81">
        <v>1</v>
      </c>
      <c r="AY137" s="81" t="str">
        <f t="shared" si="56"/>
        <v>-</v>
      </c>
      <c r="AZ137" s="82"/>
      <c r="BA137" s="81">
        <v>1</v>
      </c>
      <c r="BB137" s="81">
        <f t="shared" si="75"/>
        <v>1.077</v>
      </c>
      <c r="BC137" s="81">
        <f t="shared" si="76"/>
        <v>1</v>
      </c>
      <c r="BD137" s="82"/>
      <c r="BE137" s="81">
        <v>1</v>
      </c>
      <c r="BF137" s="81" t="str">
        <f t="shared" si="77"/>
        <v>-</v>
      </c>
      <c r="BG137" s="81" t="str">
        <f t="shared" si="78"/>
        <v>-</v>
      </c>
      <c r="BH137" s="83"/>
      <c r="BI137" s="81">
        <v>1</v>
      </c>
      <c r="BJ137" s="81">
        <f t="shared" si="79"/>
        <v>1.077</v>
      </c>
      <c r="BK137" s="81">
        <f t="shared" si="80"/>
        <v>1</v>
      </c>
      <c r="BL137" s="82"/>
      <c r="BM137" s="81">
        <v>1</v>
      </c>
      <c r="BN137" s="81" t="str">
        <f t="shared" si="81"/>
        <v>-</v>
      </c>
      <c r="BO137" s="81" t="str">
        <f t="shared" si="82"/>
        <v>-</v>
      </c>
      <c r="BP137" s="83"/>
      <c r="BQ137" s="81">
        <v>1</v>
      </c>
      <c r="BR137" s="81" t="str">
        <f t="shared" si="83"/>
        <v>-</v>
      </c>
    </row>
    <row r="138" spans="1:70" x14ac:dyDescent="0.2">
      <c r="A138" s="14" t="s">
        <v>320</v>
      </c>
      <c r="B138" s="15" t="s">
        <v>137</v>
      </c>
      <c r="C138" s="15"/>
      <c r="D138" s="16">
        <v>-14002.160850188484</v>
      </c>
      <c r="E138" s="46">
        <v>9.7258199523404296E-2</v>
      </c>
      <c r="F138" s="17">
        <f>[1]EQOUM!U142/[1]COU!FA142</f>
        <v>9.7258199523404254E-2</v>
      </c>
      <c r="G138" s="17">
        <f>[1]EQOUN!DI142/[1]COU!FA142</f>
        <v>0.67645623777995478</v>
      </c>
      <c r="H138" s="18">
        <v>0.74933523342203145</v>
      </c>
      <c r="I138" s="18">
        <f t="shared" si="64"/>
        <v>0.57919803825655047</v>
      </c>
      <c r="J138" s="18" t="str">
        <f t="shared" si="65"/>
        <v>EXPORTABLE</v>
      </c>
      <c r="K138" s="18" t="str">
        <f t="shared" si="57"/>
        <v>Transable</v>
      </c>
      <c r="L138" s="19"/>
      <c r="M138" s="18" t="str">
        <f t="shared" si="58"/>
        <v>Transable</v>
      </c>
      <c r="N138" s="19">
        <f t="shared" si="59"/>
        <v>0</v>
      </c>
      <c r="O138" s="18" t="str">
        <f t="shared" si="60"/>
        <v>Transable</v>
      </c>
      <c r="P138" s="18" t="str">
        <f t="shared" si="66"/>
        <v>EXPORTABLE</v>
      </c>
      <c r="Q138" s="47">
        <f t="shared" si="67"/>
        <v>0</v>
      </c>
      <c r="R138" s="47">
        <f t="shared" si="61"/>
        <v>0</v>
      </c>
      <c r="S138" s="47">
        <f t="shared" si="62"/>
        <v>0</v>
      </c>
      <c r="T138" s="47">
        <f t="shared" si="63"/>
        <v>0</v>
      </c>
      <c r="U138" s="47">
        <f>IF(Q138=1,D138/[1]COU!FA142,0)</f>
        <v>0</v>
      </c>
      <c r="V138" s="15"/>
      <c r="W138" s="18">
        <v>0</v>
      </c>
      <c r="X138" s="18">
        <v>1.3255312271177969E-2</v>
      </c>
      <c r="Y138" s="18">
        <f>IF([1]EQOUN!DI142&gt;0,[1]COU!FD142/[1]EQOUN!DI142,0)</f>
        <v>0</v>
      </c>
      <c r="Z138" s="18">
        <f>IF([1]EQOUN!DI142&gt;0,[1]COU!$FG$10/[1]EQOUN!DI142,0)</f>
        <v>0</v>
      </c>
      <c r="AA138" s="18">
        <v>0</v>
      </c>
      <c r="AB138" s="18"/>
      <c r="AC138" s="48">
        <f>IF([1]COU!EY142&gt;0,[1]EQOUM!N142/[1]COU!EY142,0)</f>
        <v>0</v>
      </c>
      <c r="AD138" s="48">
        <f>IF([1]EQOUN!DJ142&gt;0,[1]EQOUN!DP142/[1]EQOUN!DJ142,0)</f>
        <v>0</v>
      </c>
      <c r="AE138" s="48">
        <f>IF([1]EQOUN!F142&gt;0,[1]EQOUN!N142/[1]EQOUN!F142,0)</f>
        <v>0</v>
      </c>
      <c r="AF138" s="18">
        <v>0</v>
      </c>
      <c r="AG138" s="15"/>
      <c r="AH138" s="81">
        <f t="shared" si="68"/>
        <v>1.077</v>
      </c>
      <c r="AI138" s="81">
        <f t="shared" si="69"/>
        <v>540</v>
      </c>
      <c r="AJ138" s="81">
        <f t="shared" si="70"/>
        <v>581.57999999999993</v>
      </c>
      <c r="AK138" s="82"/>
      <c r="AL138" s="81">
        <v>1</v>
      </c>
      <c r="AM138" s="81" t="str">
        <f t="shared" si="71"/>
        <v>-</v>
      </c>
      <c r="AN138" s="82"/>
      <c r="AO138" s="81">
        <v>1</v>
      </c>
      <c r="AP138" s="81">
        <f t="shared" si="72"/>
        <v>1.077</v>
      </c>
      <c r="AQ138" s="81"/>
      <c r="AR138" s="81">
        <v>1</v>
      </c>
      <c r="AS138" s="81" t="str">
        <f t="shared" si="73"/>
        <v>-</v>
      </c>
      <c r="AT138" s="82"/>
      <c r="AU138" s="81">
        <v>1</v>
      </c>
      <c r="AV138" s="81">
        <f t="shared" si="74"/>
        <v>1.077</v>
      </c>
      <c r="AW138" s="81"/>
      <c r="AX138" s="81">
        <v>1</v>
      </c>
      <c r="AY138" s="81" t="str">
        <f t="shared" si="56"/>
        <v>-</v>
      </c>
      <c r="AZ138" s="82"/>
      <c r="BA138" s="81">
        <v>1</v>
      </c>
      <c r="BB138" s="81" t="str">
        <f t="shared" si="75"/>
        <v>-</v>
      </c>
      <c r="BC138" s="81" t="str">
        <f t="shared" si="76"/>
        <v>-</v>
      </c>
      <c r="BD138" s="82"/>
      <c r="BE138" s="81">
        <v>1</v>
      </c>
      <c r="BF138" s="81">
        <f t="shared" si="77"/>
        <v>1.077</v>
      </c>
      <c r="BG138" s="81">
        <f t="shared" si="78"/>
        <v>1</v>
      </c>
      <c r="BH138" s="83"/>
      <c r="BI138" s="81">
        <v>1</v>
      </c>
      <c r="BJ138" s="81" t="str">
        <f t="shared" si="79"/>
        <v>-</v>
      </c>
      <c r="BK138" s="81" t="str">
        <f t="shared" si="80"/>
        <v>-</v>
      </c>
      <c r="BL138" s="82"/>
      <c r="BM138" s="81">
        <v>1</v>
      </c>
      <c r="BN138" s="81">
        <f t="shared" si="81"/>
        <v>1.077</v>
      </c>
      <c r="BO138" s="81">
        <f t="shared" si="82"/>
        <v>1</v>
      </c>
      <c r="BP138" s="83"/>
      <c r="BQ138" s="81">
        <v>1</v>
      </c>
      <c r="BR138" s="81" t="str">
        <f t="shared" si="83"/>
        <v>-</v>
      </c>
    </row>
    <row r="139" spans="1:70" x14ac:dyDescent="0.2">
      <c r="A139" s="14" t="s">
        <v>321</v>
      </c>
      <c r="B139" s="15" t="s">
        <v>138</v>
      </c>
      <c r="C139" s="15"/>
      <c r="D139" s="16">
        <v>0</v>
      </c>
      <c r="E139" s="46">
        <v>0</v>
      </c>
      <c r="F139" s="17">
        <f>[1]EQOUM!U143/[1]COU!FA143</f>
        <v>0</v>
      </c>
      <c r="G139" s="17">
        <f>[1]EQOUN!DI143/[1]COU!FA143</f>
        <v>0</v>
      </c>
      <c r="H139" s="18">
        <v>0</v>
      </c>
      <c r="I139" s="18">
        <f t="shared" si="64"/>
        <v>0</v>
      </c>
      <c r="J139" s="18" t="str">
        <f t="shared" si="65"/>
        <v>AMBOS</v>
      </c>
      <c r="K139" s="18" t="str">
        <f t="shared" si="57"/>
        <v>No transable</v>
      </c>
      <c r="L139" s="19"/>
      <c r="M139" s="18" t="str">
        <f t="shared" si="58"/>
        <v>No transable</v>
      </c>
      <c r="N139" s="19">
        <f t="shared" si="59"/>
        <v>1</v>
      </c>
      <c r="O139" s="18" t="str">
        <f t="shared" si="60"/>
        <v>No transable</v>
      </c>
      <c r="P139" s="18" t="str">
        <f t="shared" si="66"/>
        <v>No transable</v>
      </c>
      <c r="Q139" s="47">
        <f t="shared" si="67"/>
        <v>1</v>
      </c>
      <c r="R139" s="47">
        <f t="shared" si="61"/>
        <v>0</v>
      </c>
      <c r="S139" s="47">
        <f t="shared" si="62"/>
        <v>0</v>
      </c>
      <c r="T139" s="47">
        <f t="shared" si="63"/>
        <v>0</v>
      </c>
      <c r="U139" s="47">
        <f>IF(Q139=1,D139/[1]COU!FA143,0)</f>
        <v>0</v>
      </c>
      <c r="V139" s="15"/>
      <c r="W139" s="18">
        <v>0</v>
      </c>
      <c r="X139" s="18">
        <v>8.4859381462468395E-2</v>
      </c>
      <c r="Y139" s="18">
        <f>IF([1]EQOUN!DI143&gt;0,[1]COU!FD143/[1]EQOUN!DI143,0)</f>
        <v>0</v>
      </c>
      <c r="Z139" s="18">
        <f>IF([1]EQOUN!DI143&gt;0,[1]COU!$FG$10/[1]EQOUN!DI143,0)</f>
        <v>0</v>
      </c>
      <c r="AA139" s="18">
        <v>0</v>
      </c>
      <c r="AB139" s="18"/>
      <c r="AC139" s="48">
        <f>IF([1]COU!EY143&gt;0,[1]EQOUM!N143/[1]COU!EY143,0)</f>
        <v>0</v>
      </c>
      <c r="AD139" s="48">
        <f>IF([1]EQOUN!DJ143&gt;0,[1]EQOUN!DP143/[1]EQOUN!DJ143,0)</f>
        <v>0</v>
      </c>
      <c r="AE139" s="48">
        <f>IF([1]EQOUN!F143&gt;0,[1]EQOUN!N143/[1]EQOUN!F143,0)</f>
        <v>0</v>
      </c>
      <c r="AF139" s="18">
        <v>0</v>
      </c>
      <c r="AG139" s="15"/>
      <c r="AH139" s="81">
        <f t="shared" si="68"/>
        <v>1.077</v>
      </c>
      <c r="AI139" s="81">
        <f t="shared" si="69"/>
        <v>540</v>
      </c>
      <c r="AJ139" s="81">
        <f t="shared" si="70"/>
        <v>581.57999999999993</v>
      </c>
      <c r="AK139" s="82"/>
      <c r="AL139" s="81">
        <v>1</v>
      </c>
      <c r="AM139" s="81" t="str">
        <f t="shared" si="71"/>
        <v>-</v>
      </c>
      <c r="AN139" s="82"/>
      <c r="AO139" s="81">
        <v>1</v>
      </c>
      <c r="AP139" s="81" t="str">
        <f t="shared" si="72"/>
        <v>-</v>
      </c>
      <c r="AQ139" s="81"/>
      <c r="AR139" s="81">
        <v>1</v>
      </c>
      <c r="AS139" s="81" t="str">
        <f t="shared" si="73"/>
        <v>-</v>
      </c>
      <c r="AT139" s="82"/>
      <c r="AU139" s="81">
        <v>1</v>
      </c>
      <c r="AV139" s="81" t="str">
        <f t="shared" si="74"/>
        <v>-</v>
      </c>
      <c r="AW139" s="81"/>
      <c r="AX139" s="81">
        <v>1</v>
      </c>
      <c r="AY139" s="81">
        <f t="shared" si="56"/>
        <v>0.92177845081814036</v>
      </c>
      <c r="AZ139" s="82"/>
      <c r="BA139" s="81">
        <v>1</v>
      </c>
      <c r="BB139" s="81" t="str">
        <f t="shared" si="75"/>
        <v>-</v>
      </c>
      <c r="BC139" s="81" t="str">
        <f t="shared" si="76"/>
        <v>-</v>
      </c>
      <c r="BD139" s="82"/>
      <c r="BE139" s="81">
        <v>1</v>
      </c>
      <c r="BF139" s="81" t="str">
        <f t="shared" si="77"/>
        <v>-</v>
      </c>
      <c r="BG139" s="81" t="str">
        <f t="shared" si="78"/>
        <v>-</v>
      </c>
      <c r="BH139" s="83"/>
      <c r="BI139" s="81">
        <v>1</v>
      </c>
      <c r="BJ139" s="81" t="str">
        <f t="shared" si="79"/>
        <v>-</v>
      </c>
      <c r="BK139" s="81" t="str">
        <f t="shared" si="80"/>
        <v>-</v>
      </c>
      <c r="BL139" s="82"/>
      <c r="BM139" s="81">
        <v>1</v>
      </c>
      <c r="BN139" s="81" t="str">
        <f t="shared" si="81"/>
        <v>-</v>
      </c>
      <c r="BO139" s="81" t="str">
        <f t="shared" si="82"/>
        <v>-</v>
      </c>
      <c r="BP139" s="83"/>
      <c r="BQ139" s="81">
        <v>1</v>
      </c>
      <c r="BR139" s="81">
        <f t="shared" si="83"/>
        <v>0.92177845081814036</v>
      </c>
    </row>
    <row r="140" spans="1:70" x14ac:dyDescent="0.2">
      <c r="A140" s="14" t="s">
        <v>322</v>
      </c>
      <c r="B140" s="15" t="s">
        <v>139</v>
      </c>
      <c r="C140" s="15"/>
      <c r="D140" s="16">
        <v>-30758.114244717894</v>
      </c>
      <c r="E140" s="46">
        <v>0.10363064354754416</v>
      </c>
      <c r="F140" s="17">
        <f>[1]EQOUM!U144/[1]COU!FA144</f>
        <v>2.9691939309025826E-2</v>
      </c>
      <c r="G140" s="17">
        <f>[1]EQOUN!DI144/[1]COU!FA144</f>
        <v>0.43702026119636395</v>
      </c>
      <c r="H140" s="18">
        <v>0.48754484750120286</v>
      </c>
      <c r="I140" s="18">
        <f t="shared" si="64"/>
        <v>0.3333896176488198</v>
      </c>
      <c r="J140" s="18" t="str">
        <f t="shared" si="65"/>
        <v>EXPORTABLE</v>
      </c>
      <c r="K140" s="18" t="str">
        <f t="shared" si="57"/>
        <v>Transable</v>
      </c>
      <c r="L140" s="19"/>
      <c r="M140" s="18" t="str">
        <f t="shared" si="58"/>
        <v>Transable</v>
      </c>
      <c r="N140" s="19">
        <f t="shared" si="59"/>
        <v>0</v>
      </c>
      <c r="O140" s="18" t="str">
        <f t="shared" si="60"/>
        <v>Transable</v>
      </c>
      <c r="P140" s="18" t="str">
        <f t="shared" si="66"/>
        <v>EXPORTABLE</v>
      </c>
      <c r="Q140" s="47">
        <f t="shared" si="67"/>
        <v>0</v>
      </c>
      <c r="R140" s="47">
        <f t="shared" si="61"/>
        <v>0</v>
      </c>
      <c r="S140" s="47">
        <f t="shared" si="62"/>
        <v>0</v>
      </c>
      <c r="T140" s="47">
        <f t="shared" si="63"/>
        <v>0</v>
      </c>
      <c r="U140" s="47">
        <f>IF(Q140=1,D140/[1]COU!FA144,0)</f>
        <v>0</v>
      </c>
      <c r="V140" s="15"/>
      <c r="W140" s="18">
        <v>1.4178622555677516E-2</v>
      </c>
      <c r="X140" s="18">
        <v>7.1172908065480758E-3</v>
      </c>
      <c r="Y140" s="18">
        <f>IF([1]EQOUN!DI144&gt;0,[1]COU!FD144/[1]EQOUN!DI144,0)</f>
        <v>0</v>
      </c>
      <c r="Z140" s="18">
        <f>IF([1]EQOUN!DI144&gt;0,[1]COU!$FG$10/[1]EQOUN!DI144,0)</f>
        <v>0</v>
      </c>
      <c r="AA140" s="18">
        <v>0</v>
      </c>
      <c r="AB140" s="18"/>
      <c r="AC140" s="48">
        <f>IF([1]COU!EY144&gt;0,[1]EQOUM!N144/[1]COU!EY144,0)</f>
        <v>0</v>
      </c>
      <c r="AD140" s="48">
        <f>IF([1]EQOUN!DJ144&gt;0,[1]EQOUN!DP144/[1]EQOUN!DJ144,0)</f>
        <v>0</v>
      </c>
      <c r="AE140" s="48">
        <f>IF([1]EQOUN!F144&gt;0,[1]EQOUN!N144/[1]EQOUN!F144,0)</f>
        <v>0</v>
      </c>
      <c r="AF140" s="18">
        <v>0</v>
      </c>
      <c r="AG140" s="15"/>
      <c r="AH140" s="81">
        <f t="shared" si="68"/>
        <v>1.077</v>
      </c>
      <c r="AI140" s="81">
        <f t="shared" si="69"/>
        <v>540</v>
      </c>
      <c r="AJ140" s="81">
        <f t="shared" si="70"/>
        <v>581.57999999999993</v>
      </c>
      <c r="AK140" s="82"/>
      <c r="AL140" s="81">
        <v>1</v>
      </c>
      <c r="AM140" s="81" t="str">
        <f t="shared" si="71"/>
        <v>-</v>
      </c>
      <c r="AN140" s="82"/>
      <c r="AO140" s="81">
        <v>1</v>
      </c>
      <c r="AP140" s="81">
        <f t="shared" si="72"/>
        <v>1.077</v>
      </c>
      <c r="AQ140" s="81"/>
      <c r="AR140" s="81">
        <v>1</v>
      </c>
      <c r="AS140" s="81" t="str">
        <f t="shared" si="73"/>
        <v>-</v>
      </c>
      <c r="AT140" s="82"/>
      <c r="AU140" s="81">
        <v>1</v>
      </c>
      <c r="AV140" s="81">
        <f t="shared" si="74"/>
        <v>1.077</v>
      </c>
      <c r="AW140" s="81"/>
      <c r="AX140" s="81">
        <v>1</v>
      </c>
      <c r="AY140" s="81" t="str">
        <f t="shared" si="56"/>
        <v>-</v>
      </c>
      <c r="AZ140" s="82"/>
      <c r="BA140" s="81">
        <v>1</v>
      </c>
      <c r="BB140" s="81" t="str">
        <f t="shared" si="75"/>
        <v>-</v>
      </c>
      <c r="BC140" s="81" t="str">
        <f t="shared" si="76"/>
        <v>-</v>
      </c>
      <c r="BD140" s="82"/>
      <c r="BE140" s="81">
        <v>1</v>
      </c>
      <c r="BF140" s="81">
        <f t="shared" si="77"/>
        <v>1.077</v>
      </c>
      <c r="BG140" s="81">
        <f t="shared" si="78"/>
        <v>1</v>
      </c>
      <c r="BH140" s="83"/>
      <c r="BI140" s="81">
        <v>1</v>
      </c>
      <c r="BJ140" s="81" t="str">
        <f t="shared" si="79"/>
        <v>-</v>
      </c>
      <c r="BK140" s="81" t="str">
        <f t="shared" si="80"/>
        <v>-</v>
      </c>
      <c r="BL140" s="82"/>
      <c r="BM140" s="81">
        <v>1</v>
      </c>
      <c r="BN140" s="81">
        <f t="shared" si="81"/>
        <v>1.077</v>
      </c>
      <c r="BO140" s="81">
        <f t="shared" si="82"/>
        <v>1</v>
      </c>
      <c r="BP140" s="83"/>
      <c r="BQ140" s="81">
        <v>1</v>
      </c>
      <c r="BR140" s="81" t="str">
        <f t="shared" si="83"/>
        <v>-</v>
      </c>
    </row>
    <row r="141" spans="1:70" x14ac:dyDescent="0.2">
      <c r="A141" s="14" t="s">
        <v>323</v>
      </c>
      <c r="B141" s="15" t="s">
        <v>140</v>
      </c>
      <c r="C141" s="15"/>
      <c r="D141" s="16">
        <v>0</v>
      </c>
      <c r="E141" s="46">
        <v>0</v>
      </c>
      <c r="F141" s="17">
        <f>[1]EQOUM!U145/[1]COU!FA145</f>
        <v>0</v>
      </c>
      <c r="G141" s="17">
        <f>[1]EQOUN!DI145/[1]COU!FA145</f>
        <v>0</v>
      </c>
      <c r="H141" s="18">
        <v>0</v>
      </c>
      <c r="I141" s="18">
        <f t="shared" si="64"/>
        <v>0</v>
      </c>
      <c r="J141" s="18" t="str">
        <f t="shared" si="65"/>
        <v>AMBOS</v>
      </c>
      <c r="K141" s="18" t="str">
        <f t="shared" si="57"/>
        <v>No transable</v>
      </c>
      <c r="L141" s="19"/>
      <c r="M141" s="18" t="str">
        <f t="shared" si="58"/>
        <v>No transable</v>
      </c>
      <c r="N141" s="19">
        <f t="shared" si="59"/>
        <v>1</v>
      </c>
      <c r="O141" s="18" t="str">
        <f t="shared" si="60"/>
        <v>No transable</v>
      </c>
      <c r="P141" s="18" t="str">
        <f t="shared" si="66"/>
        <v>No transable</v>
      </c>
      <c r="Q141" s="47">
        <f t="shared" si="67"/>
        <v>1</v>
      </c>
      <c r="R141" s="47">
        <f t="shared" si="61"/>
        <v>0</v>
      </c>
      <c r="S141" s="47">
        <f t="shared" si="62"/>
        <v>0</v>
      </c>
      <c r="T141" s="47">
        <f t="shared" si="63"/>
        <v>0</v>
      </c>
      <c r="U141" s="47">
        <f>IF(Q141=1,D141/[1]COU!FA145,0)</f>
        <v>0</v>
      </c>
      <c r="V141" s="15"/>
      <c r="W141" s="18">
        <v>0</v>
      </c>
      <c r="X141" s="18">
        <v>0</v>
      </c>
      <c r="Y141" s="18">
        <f>IF([1]EQOUN!DI145&gt;0,[1]COU!FD145/[1]EQOUN!DI145,0)</f>
        <v>0</v>
      </c>
      <c r="Z141" s="18">
        <f>IF([1]EQOUN!DI145&gt;0,[1]COU!$FG$10/[1]EQOUN!DI145,0)</f>
        <v>0</v>
      </c>
      <c r="AA141" s="18">
        <v>0</v>
      </c>
      <c r="AB141" s="18"/>
      <c r="AC141" s="48">
        <f>IF([1]COU!EY145&gt;0,[1]EQOUM!N145/[1]COU!EY145,0)</f>
        <v>0</v>
      </c>
      <c r="AD141" s="48">
        <f>IF([1]EQOUN!DJ145&gt;0,[1]EQOUN!DP145/[1]EQOUN!DJ145,0)</f>
        <v>0</v>
      </c>
      <c r="AE141" s="48">
        <f>IF([1]EQOUN!F145&gt;0,[1]EQOUN!N145/[1]EQOUN!F145,0)</f>
        <v>0</v>
      </c>
      <c r="AF141" s="18">
        <v>0</v>
      </c>
      <c r="AG141" s="15"/>
      <c r="AH141" s="81">
        <f t="shared" si="68"/>
        <v>1.077</v>
      </c>
      <c r="AI141" s="81">
        <f t="shared" si="69"/>
        <v>540</v>
      </c>
      <c r="AJ141" s="81">
        <f t="shared" si="70"/>
        <v>581.57999999999993</v>
      </c>
      <c r="AK141" s="82"/>
      <c r="AL141" s="81">
        <v>1</v>
      </c>
      <c r="AM141" s="81" t="str">
        <f t="shared" si="71"/>
        <v>-</v>
      </c>
      <c r="AN141" s="82"/>
      <c r="AO141" s="81">
        <v>1</v>
      </c>
      <c r="AP141" s="81" t="str">
        <f t="shared" si="72"/>
        <v>-</v>
      </c>
      <c r="AQ141" s="81"/>
      <c r="AR141" s="81">
        <v>1</v>
      </c>
      <c r="AS141" s="81" t="str">
        <f t="shared" si="73"/>
        <v>-</v>
      </c>
      <c r="AT141" s="82"/>
      <c r="AU141" s="81">
        <v>1</v>
      </c>
      <c r="AV141" s="81" t="str">
        <f t="shared" si="74"/>
        <v>-</v>
      </c>
      <c r="AW141" s="81"/>
      <c r="AX141" s="81">
        <v>1</v>
      </c>
      <c r="AY141" s="81">
        <f t="shared" si="56"/>
        <v>1</v>
      </c>
      <c r="AZ141" s="82"/>
      <c r="BA141" s="81">
        <v>1</v>
      </c>
      <c r="BB141" s="81" t="str">
        <f t="shared" si="75"/>
        <v>-</v>
      </c>
      <c r="BC141" s="81" t="str">
        <f t="shared" si="76"/>
        <v>-</v>
      </c>
      <c r="BD141" s="82"/>
      <c r="BE141" s="81">
        <v>1</v>
      </c>
      <c r="BF141" s="81" t="str">
        <f t="shared" si="77"/>
        <v>-</v>
      </c>
      <c r="BG141" s="81" t="str">
        <f t="shared" si="78"/>
        <v>-</v>
      </c>
      <c r="BH141" s="83"/>
      <c r="BI141" s="81">
        <v>1</v>
      </c>
      <c r="BJ141" s="81" t="str">
        <f t="shared" si="79"/>
        <v>-</v>
      </c>
      <c r="BK141" s="81" t="str">
        <f t="shared" si="80"/>
        <v>-</v>
      </c>
      <c r="BL141" s="82"/>
      <c r="BM141" s="81">
        <v>1</v>
      </c>
      <c r="BN141" s="81" t="str">
        <f t="shared" si="81"/>
        <v>-</v>
      </c>
      <c r="BO141" s="81" t="str">
        <f t="shared" si="82"/>
        <v>-</v>
      </c>
      <c r="BP141" s="83"/>
      <c r="BQ141" s="81">
        <v>1</v>
      </c>
      <c r="BR141" s="81">
        <f t="shared" si="83"/>
        <v>1</v>
      </c>
    </row>
    <row r="142" spans="1:70" x14ac:dyDescent="0.2">
      <c r="A142" s="14" t="s">
        <v>324</v>
      </c>
      <c r="B142" s="15" t="s">
        <v>141</v>
      </c>
      <c r="C142" s="15"/>
      <c r="D142" s="16">
        <v>2407.0858102641823</v>
      </c>
      <c r="E142" s="46">
        <v>8.1397756183416325E-2</v>
      </c>
      <c r="F142" s="17">
        <f>[1]EQOUM!U146/[1]COU!FA146</f>
        <v>6.8978927284343725E-2</v>
      </c>
      <c r="G142" s="17">
        <f>[1]EQOUN!DI146/[1]COU!FA146</f>
        <v>4.0066359200696892E-2</v>
      </c>
      <c r="H142" s="18">
        <v>4.3616657231567678E-2</v>
      </c>
      <c r="I142" s="18">
        <f t="shared" si="64"/>
        <v>-4.1331396982719433E-2</v>
      </c>
      <c r="J142" s="18" t="str">
        <f t="shared" si="65"/>
        <v>AMBOS</v>
      </c>
      <c r="K142" s="18" t="str">
        <f t="shared" si="57"/>
        <v>No transable</v>
      </c>
      <c r="L142" s="19"/>
      <c r="M142" s="18" t="str">
        <f t="shared" si="58"/>
        <v>No transable</v>
      </c>
      <c r="N142" s="19">
        <f t="shared" si="59"/>
        <v>0</v>
      </c>
      <c r="O142" s="18" t="str">
        <f t="shared" si="60"/>
        <v>No transable</v>
      </c>
      <c r="P142" s="18" t="str">
        <f t="shared" si="66"/>
        <v>No transable</v>
      </c>
      <c r="Q142" s="47">
        <f t="shared" si="67"/>
        <v>1</v>
      </c>
      <c r="R142" s="47">
        <f t="shared" si="61"/>
        <v>8.1397756183416325E-2</v>
      </c>
      <c r="S142" s="47">
        <f t="shared" si="62"/>
        <v>6.8978927284343725E-2</v>
      </c>
      <c r="T142" s="47">
        <f t="shared" si="63"/>
        <v>4.3616657231567678E-2</v>
      </c>
      <c r="U142" s="47">
        <f>IF(Q142=1,D142/[1]COU!FA146,0)</f>
        <v>4.1331396982719433E-2</v>
      </c>
      <c r="V142" s="15"/>
      <c r="W142" s="18">
        <v>0</v>
      </c>
      <c r="X142" s="18">
        <v>0</v>
      </c>
      <c r="Y142" s="18">
        <f>IF([1]EQOUN!DI146&gt;0,[1]COU!FD146/[1]EQOUN!DI146,0)</f>
        <v>0</v>
      </c>
      <c r="Z142" s="18">
        <f>IF([1]EQOUN!DI146&gt;0,[1]COU!$FG$10/[1]EQOUN!DI146,0)</f>
        <v>0</v>
      </c>
      <c r="AA142" s="18">
        <v>0</v>
      </c>
      <c r="AB142" s="18"/>
      <c r="AC142" s="48">
        <f>IF([1]COU!EY146&gt;0,[1]EQOUM!N146/[1]COU!EY146,0)</f>
        <v>0</v>
      </c>
      <c r="AD142" s="48">
        <f>IF([1]EQOUN!DJ146&gt;0,[1]EQOUN!DP146/[1]EQOUN!DJ146,0)</f>
        <v>0</v>
      </c>
      <c r="AE142" s="48">
        <f>IF([1]EQOUN!F146&gt;0,[1]EQOUN!N146/[1]EQOUN!F146,0)</f>
        <v>0</v>
      </c>
      <c r="AF142" s="18">
        <v>0</v>
      </c>
      <c r="AG142" s="15"/>
      <c r="AH142" s="81">
        <f t="shared" si="68"/>
        <v>1.077</v>
      </c>
      <c r="AI142" s="81">
        <f t="shared" si="69"/>
        <v>540</v>
      </c>
      <c r="AJ142" s="81">
        <f t="shared" si="70"/>
        <v>581.57999999999993</v>
      </c>
      <c r="AK142" s="82"/>
      <c r="AL142" s="81">
        <v>1</v>
      </c>
      <c r="AM142" s="81" t="str">
        <f t="shared" si="71"/>
        <v>-</v>
      </c>
      <c r="AN142" s="82"/>
      <c r="AO142" s="81">
        <v>1</v>
      </c>
      <c r="AP142" s="81" t="str">
        <f t="shared" si="72"/>
        <v>-</v>
      </c>
      <c r="AQ142" s="81"/>
      <c r="AR142" s="81">
        <v>1</v>
      </c>
      <c r="AS142" s="81" t="str">
        <f t="shared" si="73"/>
        <v>-</v>
      </c>
      <c r="AT142" s="82"/>
      <c r="AU142" s="81">
        <v>1</v>
      </c>
      <c r="AV142" s="81" t="str">
        <f t="shared" si="74"/>
        <v>-</v>
      </c>
      <c r="AW142" s="81"/>
      <c r="AX142" s="81">
        <v>1</v>
      </c>
      <c r="AY142" s="81">
        <f t="shared" si="56"/>
        <v>1</v>
      </c>
      <c r="AZ142" s="82"/>
      <c r="BA142" s="81">
        <v>1</v>
      </c>
      <c r="BB142" s="81" t="str">
        <f t="shared" si="75"/>
        <v>-</v>
      </c>
      <c r="BC142" s="81" t="str">
        <f t="shared" si="76"/>
        <v>-</v>
      </c>
      <c r="BD142" s="82"/>
      <c r="BE142" s="81">
        <v>1</v>
      </c>
      <c r="BF142" s="81" t="str">
        <f t="shared" si="77"/>
        <v>-</v>
      </c>
      <c r="BG142" s="81" t="str">
        <f t="shared" si="78"/>
        <v>-</v>
      </c>
      <c r="BH142" s="83"/>
      <c r="BI142" s="81">
        <v>1</v>
      </c>
      <c r="BJ142" s="81" t="str">
        <f t="shared" si="79"/>
        <v>-</v>
      </c>
      <c r="BK142" s="81" t="str">
        <f t="shared" si="80"/>
        <v>-</v>
      </c>
      <c r="BL142" s="82"/>
      <c r="BM142" s="81">
        <v>1</v>
      </c>
      <c r="BN142" s="81" t="str">
        <f t="shared" si="81"/>
        <v>-</v>
      </c>
      <c r="BO142" s="81" t="str">
        <f t="shared" si="82"/>
        <v>-</v>
      </c>
      <c r="BP142" s="83"/>
      <c r="BQ142" s="81">
        <v>1</v>
      </c>
      <c r="BR142" s="81">
        <f t="shared" si="83"/>
        <v>1</v>
      </c>
    </row>
    <row r="143" spans="1:70" x14ac:dyDescent="0.2">
      <c r="A143" s="14" t="s">
        <v>325</v>
      </c>
      <c r="B143" s="15" t="s">
        <v>142</v>
      </c>
      <c r="C143" s="15"/>
      <c r="D143" s="16">
        <v>9203.5506615556642</v>
      </c>
      <c r="E143" s="46">
        <v>0.11090097498837043</v>
      </c>
      <c r="F143" s="17">
        <f>[1]EQOUM!U147/[1]COU!FA147</f>
        <v>5.0681567348231427E-2</v>
      </c>
      <c r="G143" s="17">
        <f>[1]EQOUN!DI147/[1]COU!FA147</f>
        <v>1.9193564954394275E-2</v>
      </c>
      <c r="H143" s="18">
        <v>2.1587657183791447E-2</v>
      </c>
      <c r="I143" s="18">
        <f t="shared" si="64"/>
        <v>-9.1707410033976144E-2</v>
      </c>
      <c r="J143" s="18" t="str">
        <f t="shared" si="65"/>
        <v>IMPORTABLE</v>
      </c>
      <c r="K143" s="18" t="str">
        <f t="shared" si="57"/>
        <v>No transable</v>
      </c>
      <c r="L143" s="19"/>
      <c r="M143" s="18" t="str">
        <f t="shared" si="58"/>
        <v>No transable</v>
      </c>
      <c r="N143" s="19">
        <f t="shared" si="59"/>
        <v>0</v>
      </c>
      <c r="O143" s="18" t="str">
        <f t="shared" si="60"/>
        <v>No transable</v>
      </c>
      <c r="P143" s="18" t="str">
        <f t="shared" si="66"/>
        <v>No transable</v>
      </c>
      <c r="Q143" s="47">
        <f t="shared" si="67"/>
        <v>1</v>
      </c>
      <c r="R143" s="47">
        <f t="shared" si="61"/>
        <v>0.11090097498837043</v>
      </c>
      <c r="S143" s="47">
        <f t="shared" si="62"/>
        <v>5.0681567348231427E-2</v>
      </c>
      <c r="T143" s="47">
        <f t="shared" si="63"/>
        <v>2.1587657183791447E-2</v>
      </c>
      <c r="U143" s="47">
        <f>IF(Q143=1,D143/[1]COU!FA147,0)</f>
        <v>9.1707410033976158E-2</v>
      </c>
      <c r="V143" s="15"/>
      <c r="W143" s="18">
        <v>0</v>
      </c>
      <c r="X143" s="18">
        <v>0</v>
      </c>
      <c r="Y143" s="18">
        <f>IF([1]EQOUN!DI147&gt;0,[1]COU!FD147/[1]EQOUN!DI147,0)</f>
        <v>0</v>
      </c>
      <c r="Z143" s="18">
        <f>IF([1]EQOUN!DI147&gt;0,[1]COU!$FG$10/[1]EQOUN!DI147,0)</f>
        <v>0</v>
      </c>
      <c r="AA143" s="18">
        <v>0</v>
      </c>
      <c r="AB143" s="18"/>
      <c r="AC143" s="48">
        <f>IF([1]COU!EY147&gt;0,[1]EQOUM!N147/[1]COU!EY147,0)</f>
        <v>0</v>
      </c>
      <c r="AD143" s="48">
        <f>IF([1]EQOUN!DJ147&gt;0,[1]EQOUN!DP147/[1]EQOUN!DJ147,0)</f>
        <v>0</v>
      </c>
      <c r="AE143" s="48">
        <f>IF([1]EQOUN!F147&gt;0,[1]EQOUN!N147/[1]EQOUN!F147,0)</f>
        <v>0</v>
      </c>
      <c r="AF143" s="18">
        <v>0</v>
      </c>
      <c r="AG143" s="15"/>
      <c r="AH143" s="81">
        <f t="shared" si="68"/>
        <v>1.077</v>
      </c>
      <c r="AI143" s="81">
        <f t="shared" si="69"/>
        <v>540</v>
      </c>
      <c r="AJ143" s="81">
        <f t="shared" si="70"/>
        <v>581.57999999999993</v>
      </c>
      <c r="AK143" s="82"/>
      <c r="AL143" s="81">
        <v>1</v>
      </c>
      <c r="AM143" s="81" t="str">
        <f t="shared" si="71"/>
        <v>-</v>
      </c>
      <c r="AN143" s="82"/>
      <c r="AO143" s="81">
        <v>1</v>
      </c>
      <c r="AP143" s="81" t="str">
        <f t="shared" si="72"/>
        <v>-</v>
      </c>
      <c r="AQ143" s="81"/>
      <c r="AR143" s="81">
        <v>1</v>
      </c>
      <c r="AS143" s="81" t="str">
        <f t="shared" si="73"/>
        <v>-</v>
      </c>
      <c r="AT143" s="82"/>
      <c r="AU143" s="81">
        <v>1</v>
      </c>
      <c r="AV143" s="81" t="str">
        <f t="shared" si="74"/>
        <v>-</v>
      </c>
      <c r="AW143" s="81"/>
      <c r="AX143" s="81">
        <v>1</v>
      </c>
      <c r="AY143" s="81">
        <f t="shared" si="56"/>
        <v>1</v>
      </c>
      <c r="AZ143" s="82"/>
      <c r="BA143" s="81">
        <v>1</v>
      </c>
      <c r="BB143" s="81" t="str">
        <f t="shared" si="75"/>
        <v>-</v>
      </c>
      <c r="BC143" s="81" t="str">
        <f t="shared" si="76"/>
        <v>-</v>
      </c>
      <c r="BD143" s="82"/>
      <c r="BE143" s="81">
        <v>1</v>
      </c>
      <c r="BF143" s="81" t="str">
        <f t="shared" si="77"/>
        <v>-</v>
      </c>
      <c r="BG143" s="81" t="str">
        <f t="shared" si="78"/>
        <v>-</v>
      </c>
      <c r="BH143" s="83"/>
      <c r="BI143" s="81">
        <v>1</v>
      </c>
      <c r="BJ143" s="81" t="str">
        <f t="shared" si="79"/>
        <v>-</v>
      </c>
      <c r="BK143" s="81" t="str">
        <f t="shared" si="80"/>
        <v>-</v>
      </c>
      <c r="BL143" s="82"/>
      <c r="BM143" s="81">
        <v>1</v>
      </c>
      <c r="BN143" s="81" t="str">
        <f t="shared" si="81"/>
        <v>-</v>
      </c>
      <c r="BO143" s="81" t="str">
        <f t="shared" si="82"/>
        <v>-</v>
      </c>
      <c r="BP143" s="83"/>
      <c r="BQ143" s="81">
        <v>1</v>
      </c>
      <c r="BR143" s="81">
        <f t="shared" si="83"/>
        <v>1</v>
      </c>
    </row>
    <row r="144" spans="1:70" x14ac:dyDescent="0.2">
      <c r="A144" s="14" t="s">
        <v>326</v>
      </c>
      <c r="B144" s="15" t="s">
        <v>143</v>
      </c>
      <c r="C144" s="15"/>
      <c r="D144" s="16">
        <v>-291486.41695519799</v>
      </c>
      <c r="E144" s="46">
        <v>0.12280205763621038</v>
      </c>
      <c r="F144" s="17">
        <f>[1]EQOUM!U148/[1]COU!FA148</f>
        <v>4.6457967665524208E-2</v>
      </c>
      <c r="G144" s="17">
        <f>[1]EQOUN!DI148/[1]COU!FA148</f>
        <v>0.80148116296337335</v>
      </c>
      <c r="H144" s="18">
        <v>0.91368335954324986</v>
      </c>
      <c r="I144" s="18">
        <f t="shared" si="64"/>
        <v>0.67867910532716302</v>
      </c>
      <c r="J144" s="18" t="str">
        <f t="shared" si="65"/>
        <v>EXPORTABLE</v>
      </c>
      <c r="K144" s="18" t="str">
        <f t="shared" si="57"/>
        <v>Transable</v>
      </c>
      <c r="L144" s="19"/>
      <c r="M144" s="18" t="str">
        <f t="shared" si="58"/>
        <v>Transable</v>
      </c>
      <c r="N144" s="19">
        <f t="shared" si="59"/>
        <v>0</v>
      </c>
      <c r="O144" s="18" t="str">
        <f t="shared" si="60"/>
        <v>Transable</v>
      </c>
      <c r="P144" s="18" t="str">
        <f t="shared" si="66"/>
        <v>EXPORTABLE</v>
      </c>
      <c r="Q144" s="47">
        <f t="shared" si="67"/>
        <v>0</v>
      </c>
      <c r="R144" s="47">
        <f t="shared" si="61"/>
        <v>0</v>
      </c>
      <c r="S144" s="47">
        <f t="shared" si="62"/>
        <v>0</v>
      </c>
      <c r="T144" s="47">
        <f t="shared" si="63"/>
        <v>0</v>
      </c>
      <c r="U144" s="47">
        <f>IF(Q144=1,D144/[1]COU!FA148,0)</f>
        <v>0</v>
      </c>
      <c r="V144" s="15"/>
      <c r="W144" s="18">
        <v>5.399417446939203E-4</v>
      </c>
      <c r="X144" s="18">
        <v>2.4541042358724396E-2</v>
      </c>
      <c r="Y144" s="18">
        <f>IF([1]EQOUN!DI148&gt;0,[1]COU!FD148/[1]EQOUN!DI148,0)</f>
        <v>0</v>
      </c>
      <c r="Z144" s="18">
        <f>IF([1]EQOUN!DI148&gt;0,[1]COU!$FG$10/[1]EQOUN!DI148,0)</f>
        <v>0</v>
      </c>
      <c r="AA144" s="18">
        <v>0</v>
      </c>
      <c r="AB144" s="18"/>
      <c r="AC144" s="48">
        <f>IF([1]COU!EY148&gt;0,[1]EQOUM!N148/[1]COU!EY148,0)</f>
        <v>0</v>
      </c>
      <c r="AD144" s="48">
        <f>IF([1]EQOUN!DJ148&gt;0,[1]EQOUN!DP148/[1]EQOUN!DJ148,0)</f>
        <v>0</v>
      </c>
      <c r="AE144" s="48">
        <f>IF([1]EQOUN!F148&gt;0,[1]EQOUN!N148/[1]EQOUN!F148,0)</f>
        <v>0</v>
      </c>
      <c r="AF144" s="18">
        <v>0</v>
      </c>
      <c r="AG144" s="15"/>
      <c r="AH144" s="81">
        <f t="shared" si="68"/>
        <v>1.077</v>
      </c>
      <c r="AI144" s="81">
        <f t="shared" si="69"/>
        <v>540</v>
      </c>
      <c r="AJ144" s="81">
        <f t="shared" si="70"/>
        <v>581.57999999999993</v>
      </c>
      <c r="AK144" s="82"/>
      <c r="AL144" s="81">
        <v>1</v>
      </c>
      <c r="AM144" s="81" t="str">
        <f t="shared" si="71"/>
        <v>-</v>
      </c>
      <c r="AN144" s="82"/>
      <c r="AO144" s="81">
        <v>1</v>
      </c>
      <c r="AP144" s="81">
        <f t="shared" si="72"/>
        <v>1.077</v>
      </c>
      <c r="AQ144" s="81"/>
      <c r="AR144" s="81">
        <v>1</v>
      </c>
      <c r="AS144" s="81" t="str">
        <f t="shared" si="73"/>
        <v>-</v>
      </c>
      <c r="AT144" s="82"/>
      <c r="AU144" s="81">
        <v>1</v>
      </c>
      <c r="AV144" s="81">
        <f t="shared" si="74"/>
        <v>1.077</v>
      </c>
      <c r="AW144" s="81"/>
      <c r="AX144" s="81">
        <v>1</v>
      </c>
      <c r="AY144" s="81" t="str">
        <f t="shared" si="56"/>
        <v>-</v>
      </c>
      <c r="AZ144" s="82"/>
      <c r="BA144" s="81">
        <v>1</v>
      </c>
      <c r="BB144" s="81" t="str">
        <f t="shared" si="75"/>
        <v>-</v>
      </c>
      <c r="BC144" s="81" t="str">
        <f t="shared" si="76"/>
        <v>-</v>
      </c>
      <c r="BD144" s="82"/>
      <c r="BE144" s="81">
        <v>1</v>
      </c>
      <c r="BF144" s="81">
        <f t="shared" si="77"/>
        <v>1.077</v>
      </c>
      <c r="BG144" s="81">
        <f t="shared" si="78"/>
        <v>1</v>
      </c>
      <c r="BH144" s="83"/>
      <c r="BI144" s="81">
        <v>1</v>
      </c>
      <c r="BJ144" s="81" t="str">
        <f t="shared" si="79"/>
        <v>-</v>
      </c>
      <c r="BK144" s="81" t="str">
        <f t="shared" si="80"/>
        <v>-</v>
      </c>
      <c r="BL144" s="82"/>
      <c r="BM144" s="81">
        <v>1</v>
      </c>
      <c r="BN144" s="81">
        <f t="shared" si="81"/>
        <v>1.077</v>
      </c>
      <c r="BO144" s="81">
        <f t="shared" si="82"/>
        <v>1</v>
      </c>
      <c r="BP144" s="83"/>
      <c r="BQ144" s="81">
        <v>1</v>
      </c>
      <c r="BR144" s="81" t="str">
        <f t="shared" si="83"/>
        <v>-</v>
      </c>
    </row>
    <row r="145" spans="1:70" x14ac:dyDescent="0.2">
      <c r="A145" s="14" t="s">
        <v>327</v>
      </c>
      <c r="B145" s="15" t="s">
        <v>144</v>
      </c>
      <c r="C145" s="15"/>
      <c r="D145" s="16">
        <v>-233053.97429809603</v>
      </c>
      <c r="E145" s="46">
        <v>3.3581201825013972E-2</v>
      </c>
      <c r="F145" s="17">
        <f>[1]EQOUM!U149/[1]COU!FA149</f>
        <v>7.1661744096039792E-3</v>
      </c>
      <c r="G145" s="17">
        <f>[1]EQOUN!DI149/[1]COU!FA149</f>
        <v>0.25718986441280595</v>
      </c>
      <c r="H145" s="18">
        <v>0.2661267194910642</v>
      </c>
      <c r="I145" s="18">
        <f t="shared" si="64"/>
        <v>0.22360866258779197</v>
      </c>
      <c r="J145" s="18" t="str">
        <f t="shared" si="65"/>
        <v>EXPORTABLE</v>
      </c>
      <c r="K145" s="18" t="str">
        <f t="shared" si="57"/>
        <v>No transable</v>
      </c>
      <c r="L145" s="19"/>
      <c r="M145" s="18" t="str">
        <f t="shared" si="58"/>
        <v>No transable</v>
      </c>
      <c r="N145" s="19">
        <f t="shared" si="59"/>
        <v>0</v>
      </c>
      <c r="O145" s="18" t="str">
        <f t="shared" si="60"/>
        <v>No transable</v>
      </c>
      <c r="P145" s="18" t="str">
        <f t="shared" si="66"/>
        <v>No transable</v>
      </c>
      <c r="Q145" s="47">
        <f t="shared" si="67"/>
        <v>1</v>
      </c>
      <c r="R145" s="47">
        <f t="shared" si="61"/>
        <v>3.3581201825013972E-2</v>
      </c>
      <c r="S145" s="47">
        <f t="shared" si="62"/>
        <v>7.1661744096039792E-3</v>
      </c>
      <c r="T145" s="47">
        <f t="shared" si="63"/>
        <v>0.2661267194910642</v>
      </c>
      <c r="U145" s="47">
        <f>IF(Q145=1,D145/[1]COU!FA149,0)</f>
        <v>-0.22360866258779194</v>
      </c>
      <c r="V145" s="15"/>
      <c r="W145" s="18">
        <v>0</v>
      </c>
      <c r="X145" s="18">
        <v>8.5119546092488188E-2</v>
      </c>
      <c r="Y145" s="18">
        <f>IF([1]EQOUN!DI149&gt;0,[1]COU!FD149/[1]EQOUN!DI149,0)</f>
        <v>0</v>
      </c>
      <c r="Z145" s="18">
        <f>IF([1]EQOUN!DI149&gt;0,[1]COU!$FG$10/[1]EQOUN!DI149,0)</f>
        <v>0</v>
      </c>
      <c r="AA145" s="18">
        <v>0</v>
      </c>
      <c r="AB145" s="18"/>
      <c r="AC145" s="48">
        <f>IF([1]COU!EY149&gt;0,[1]EQOUM!N149/[1]COU!EY149,0)</f>
        <v>0</v>
      </c>
      <c r="AD145" s="48">
        <f>IF([1]EQOUN!DJ149&gt;0,[1]EQOUN!DP149/[1]EQOUN!DJ149,0)</f>
        <v>0</v>
      </c>
      <c r="AE145" s="48">
        <f>IF([1]EQOUN!F149&gt;0,[1]EQOUN!N149/[1]EQOUN!F149,0)</f>
        <v>0</v>
      </c>
      <c r="AF145" s="18">
        <v>0</v>
      </c>
      <c r="AG145" s="15"/>
      <c r="AH145" s="81">
        <f t="shared" si="68"/>
        <v>1.077</v>
      </c>
      <c r="AI145" s="81">
        <f t="shared" si="69"/>
        <v>540</v>
      </c>
      <c r="AJ145" s="81">
        <f t="shared" si="70"/>
        <v>581.57999999999993</v>
      </c>
      <c r="AK145" s="82"/>
      <c r="AL145" s="81">
        <v>1</v>
      </c>
      <c r="AM145" s="81" t="str">
        <f t="shared" si="71"/>
        <v>-</v>
      </c>
      <c r="AN145" s="82"/>
      <c r="AO145" s="81">
        <v>1</v>
      </c>
      <c r="AP145" s="81" t="str">
        <f t="shared" si="72"/>
        <v>-</v>
      </c>
      <c r="AQ145" s="81"/>
      <c r="AR145" s="81">
        <v>1</v>
      </c>
      <c r="AS145" s="81" t="str">
        <f t="shared" si="73"/>
        <v>-</v>
      </c>
      <c r="AT145" s="82"/>
      <c r="AU145" s="81">
        <v>1</v>
      </c>
      <c r="AV145" s="81" t="str">
        <f t="shared" si="74"/>
        <v>-</v>
      </c>
      <c r="AW145" s="81"/>
      <c r="AX145" s="81">
        <v>1</v>
      </c>
      <c r="AY145" s="81">
        <f t="shared" si="56"/>
        <v>0.92155744830235209</v>
      </c>
      <c r="AZ145" s="82"/>
      <c r="BA145" s="81">
        <v>1</v>
      </c>
      <c r="BB145" s="81" t="str">
        <f t="shared" si="75"/>
        <v>-</v>
      </c>
      <c r="BC145" s="81" t="str">
        <f t="shared" si="76"/>
        <v>-</v>
      </c>
      <c r="BD145" s="82"/>
      <c r="BE145" s="81">
        <v>1</v>
      </c>
      <c r="BF145" s="81" t="str">
        <f t="shared" si="77"/>
        <v>-</v>
      </c>
      <c r="BG145" s="81" t="str">
        <f t="shared" si="78"/>
        <v>-</v>
      </c>
      <c r="BH145" s="83"/>
      <c r="BI145" s="81">
        <v>1</v>
      </c>
      <c r="BJ145" s="81" t="str">
        <f t="shared" si="79"/>
        <v>-</v>
      </c>
      <c r="BK145" s="81" t="str">
        <f t="shared" si="80"/>
        <v>-</v>
      </c>
      <c r="BL145" s="82"/>
      <c r="BM145" s="81">
        <v>1</v>
      </c>
      <c r="BN145" s="81" t="str">
        <f t="shared" si="81"/>
        <v>-</v>
      </c>
      <c r="BO145" s="81" t="str">
        <f t="shared" si="82"/>
        <v>-</v>
      </c>
      <c r="BP145" s="83"/>
      <c r="BQ145" s="81">
        <v>1</v>
      </c>
      <c r="BR145" s="81">
        <f t="shared" si="83"/>
        <v>0.92155744830235209</v>
      </c>
    </row>
    <row r="146" spans="1:70" x14ac:dyDescent="0.2">
      <c r="A146" s="14" t="s">
        <v>328</v>
      </c>
      <c r="B146" s="15" t="s">
        <v>145</v>
      </c>
      <c r="C146" s="15"/>
      <c r="D146" s="16">
        <v>7217.0409725000027</v>
      </c>
      <c r="E146" s="46">
        <v>0.17184289930124663</v>
      </c>
      <c r="F146" s="17">
        <f>[1]EQOUM!U150/[1]COU!FA150</f>
        <v>0.10844685659607477</v>
      </c>
      <c r="G146" s="17">
        <f>[1]EQOUN!DI150/[1]COU!FA150</f>
        <v>1.4762044532273498E-3</v>
      </c>
      <c r="H146" s="18">
        <v>1.782517413642665E-3</v>
      </c>
      <c r="I146" s="18">
        <f t="shared" si="64"/>
        <v>-0.17036669484801928</v>
      </c>
      <c r="J146" s="18" t="str">
        <f t="shared" si="65"/>
        <v>IMPORTABLE</v>
      </c>
      <c r="K146" s="18" t="str">
        <f t="shared" si="57"/>
        <v>No transable</v>
      </c>
      <c r="L146" s="19"/>
      <c r="M146" s="18" t="str">
        <f t="shared" si="58"/>
        <v>No transable</v>
      </c>
      <c r="N146" s="19">
        <f t="shared" si="59"/>
        <v>0</v>
      </c>
      <c r="O146" s="18" t="str">
        <f t="shared" si="60"/>
        <v>No transable</v>
      </c>
      <c r="P146" s="18" t="str">
        <f t="shared" si="66"/>
        <v>No transable</v>
      </c>
      <c r="Q146" s="47">
        <f t="shared" si="67"/>
        <v>1</v>
      </c>
      <c r="R146" s="47">
        <f t="shared" si="61"/>
        <v>0.17184289930124663</v>
      </c>
      <c r="S146" s="47">
        <f t="shared" si="62"/>
        <v>0.10844685659607477</v>
      </c>
      <c r="T146" s="47">
        <f t="shared" si="63"/>
        <v>1.782517413642665E-3</v>
      </c>
      <c r="U146" s="47">
        <f>IF(Q146=1,D146/[1]COU!FA150,0)</f>
        <v>0.17036669484801931</v>
      </c>
      <c r="V146" s="15"/>
      <c r="W146" s="18">
        <v>0</v>
      </c>
      <c r="X146" s="18">
        <v>9.1398263085729862E-4</v>
      </c>
      <c r="Y146" s="18">
        <f>IF([1]EQOUN!DI150&gt;0,[1]COU!FD150/[1]EQOUN!DI150,0)</f>
        <v>0</v>
      </c>
      <c r="Z146" s="18">
        <f>IF([1]EQOUN!DI150&gt;0,[1]COU!$FG$10/[1]EQOUN!DI150,0)</f>
        <v>0</v>
      </c>
      <c r="AA146" s="18">
        <v>0</v>
      </c>
      <c r="AB146" s="18"/>
      <c r="AC146" s="48">
        <f>IF([1]COU!EY150&gt;0,[1]EQOUM!N150/[1]COU!EY150,0)</f>
        <v>0</v>
      </c>
      <c r="AD146" s="48">
        <f>IF([1]EQOUN!DJ150&gt;0,[1]EQOUN!DP150/[1]EQOUN!DJ150,0)</f>
        <v>0</v>
      </c>
      <c r="AE146" s="48">
        <f>IF([1]EQOUN!F150&gt;0,[1]EQOUN!N150/[1]EQOUN!F150,0)</f>
        <v>0</v>
      </c>
      <c r="AF146" s="18">
        <v>0</v>
      </c>
      <c r="AG146" s="15"/>
      <c r="AH146" s="81">
        <f t="shared" si="68"/>
        <v>1.077</v>
      </c>
      <c r="AI146" s="81">
        <f t="shared" si="69"/>
        <v>540</v>
      </c>
      <c r="AJ146" s="81">
        <f t="shared" si="70"/>
        <v>581.57999999999993</v>
      </c>
      <c r="AK146" s="82"/>
      <c r="AL146" s="81">
        <v>1</v>
      </c>
      <c r="AM146" s="81" t="str">
        <f t="shared" si="71"/>
        <v>-</v>
      </c>
      <c r="AN146" s="82"/>
      <c r="AO146" s="81">
        <v>1</v>
      </c>
      <c r="AP146" s="81" t="str">
        <f t="shared" si="72"/>
        <v>-</v>
      </c>
      <c r="AQ146" s="81"/>
      <c r="AR146" s="81">
        <v>1</v>
      </c>
      <c r="AS146" s="81" t="str">
        <f t="shared" si="73"/>
        <v>-</v>
      </c>
      <c r="AT146" s="82"/>
      <c r="AU146" s="81">
        <v>1</v>
      </c>
      <c r="AV146" s="81" t="str">
        <f t="shared" si="74"/>
        <v>-</v>
      </c>
      <c r="AW146" s="81"/>
      <c r="AX146" s="81">
        <v>1</v>
      </c>
      <c r="AY146" s="81">
        <f t="shared" si="56"/>
        <v>0.999086851970581</v>
      </c>
      <c r="AZ146" s="82"/>
      <c r="BA146" s="81">
        <v>1</v>
      </c>
      <c r="BB146" s="81" t="str">
        <f t="shared" si="75"/>
        <v>-</v>
      </c>
      <c r="BC146" s="81" t="str">
        <f t="shared" si="76"/>
        <v>-</v>
      </c>
      <c r="BD146" s="82"/>
      <c r="BE146" s="81">
        <v>1</v>
      </c>
      <c r="BF146" s="81" t="str">
        <f t="shared" si="77"/>
        <v>-</v>
      </c>
      <c r="BG146" s="81" t="str">
        <f t="shared" si="78"/>
        <v>-</v>
      </c>
      <c r="BH146" s="83"/>
      <c r="BI146" s="81">
        <v>1</v>
      </c>
      <c r="BJ146" s="81" t="str">
        <f t="shared" si="79"/>
        <v>-</v>
      </c>
      <c r="BK146" s="81" t="str">
        <f t="shared" si="80"/>
        <v>-</v>
      </c>
      <c r="BL146" s="82"/>
      <c r="BM146" s="81">
        <v>1</v>
      </c>
      <c r="BN146" s="81" t="str">
        <f t="shared" si="81"/>
        <v>-</v>
      </c>
      <c r="BO146" s="81" t="str">
        <f t="shared" si="82"/>
        <v>-</v>
      </c>
      <c r="BP146" s="83"/>
      <c r="BQ146" s="81">
        <v>1</v>
      </c>
      <c r="BR146" s="81">
        <f t="shared" si="83"/>
        <v>0.999086851970581</v>
      </c>
    </row>
    <row r="147" spans="1:70" x14ac:dyDescent="0.2">
      <c r="A147" s="14" t="s">
        <v>329</v>
      </c>
      <c r="B147" s="15" t="s">
        <v>146</v>
      </c>
      <c r="C147" s="15"/>
      <c r="D147" s="16">
        <v>2373.2428980530094</v>
      </c>
      <c r="E147" s="46">
        <v>3.3202930893614292E-2</v>
      </c>
      <c r="F147" s="17">
        <f>[1]EQOUM!U151/[1]COU!FA151</f>
        <v>8.9572271251734496E-3</v>
      </c>
      <c r="G147" s="17">
        <f>[1]EQOUN!DI151/[1]COU!FA151</f>
        <v>2.7825494615607623E-2</v>
      </c>
      <c r="H147" s="18">
        <v>2.8781111884551777E-2</v>
      </c>
      <c r="I147" s="18">
        <f t="shared" si="64"/>
        <v>-5.3774362780066691E-3</v>
      </c>
      <c r="J147" s="18" t="str">
        <f t="shared" si="65"/>
        <v>AMBOS</v>
      </c>
      <c r="K147" s="18" t="str">
        <f t="shared" si="57"/>
        <v>No transable</v>
      </c>
      <c r="L147" s="19"/>
      <c r="M147" s="18" t="str">
        <f t="shared" si="58"/>
        <v>No transable</v>
      </c>
      <c r="N147" s="19">
        <f t="shared" si="59"/>
        <v>1</v>
      </c>
      <c r="O147" s="18" t="str">
        <f t="shared" si="60"/>
        <v>No transable</v>
      </c>
      <c r="P147" s="18" t="str">
        <f t="shared" si="66"/>
        <v>No transable</v>
      </c>
      <c r="Q147" s="47">
        <f t="shared" si="67"/>
        <v>1</v>
      </c>
      <c r="R147" s="47">
        <f t="shared" si="61"/>
        <v>3.3202930893614292E-2</v>
      </c>
      <c r="S147" s="47">
        <f t="shared" si="62"/>
        <v>8.9572271251734496E-3</v>
      </c>
      <c r="T147" s="47">
        <f t="shared" si="63"/>
        <v>2.8781111884551777E-2</v>
      </c>
      <c r="U147" s="47">
        <f>IF(Q147=1,D147/[1]COU!FA151,0)</f>
        <v>5.3774362780066682E-3</v>
      </c>
      <c r="V147" s="15"/>
      <c r="W147" s="18">
        <v>0</v>
      </c>
      <c r="X147" s="18">
        <v>7.5811405076144325E-2</v>
      </c>
      <c r="Y147" s="18">
        <f>IF([1]EQOUN!DI151&gt;0,[1]COU!FD151/[1]EQOUN!DI151,0)</f>
        <v>0</v>
      </c>
      <c r="Z147" s="18">
        <f>IF([1]EQOUN!DI151&gt;0,[1]COU!$FG$10/[1]EQOUN!DI151,0)</f>
        <v>0</v>
      </c>
      <c r="AA147" s="18">
        <v>0</v>
      </c>
      <c r="AB147" s="18"/>
      <c r="AC147" s="48">
        <f>IF([1]COU!EY151&gt;0,[1]EQOUM!N151/[1]COU!EY151,0)</f>
        <v>0</v>
      </c>
      <c r="AD147" s="48">
        <f>IF([1]EQOUN!DJ151&gt;0,[1]EQOUN!DP151/[1]EQOUN!DJ151,0)</f>
        <v>0</v>
      </c>
      <c r="AE147" s="48">
        <f>IF([1]EQOUN!F151&gt;0,[1]EQOUN!N151/[1]EQOUN!F151,0)</f>
        <v>0</v>
      </c>
      <c r="AF147" s="18">
        <v>0</v>
      </c>
      <c r="AG147" s="15"/>
      <c r="AH147" s="81">
        <f t="shared" si="68"/>
        <v>1.077</v>
      </c>
      <c r="AI147" s="81">
        <f t="shared" si="69"/>
        <v>540</v>
      </c>
      <c r="AJ147" s="81">
        <f t="shared" si="70"/>
        <v>581.57999999999993</v>
      </c>
      <c r="AK147" s="82"/>
      <c r="AL147" s="81">
        <v>1</v>
      </c>
      <c r="AM147" s="81" t="str">
        <f t="shared" si="71"/>
        <v>-</v>
      </c>
      <c r="AN147" s="82"/>
      <c r="AO147" s="81">
        <v>1</v>
      </c>
      <c r="AP147" s="81" t="str">
        <f t="shared" si="72"/>
        <v>-</v>
      </c>
      <c r="AQ147" s="81"/>
      <c r="AR147" s="81">
        <v>1</v>
      </c>
      <c r="AS147" s="81" t="str">
        <f t="shared" si="73"/>
        <v>-</v>
      </c>
      <c r="AT147" s="82"/>
      <c r="AU147" s="81">
        <v>1</v>
      </c>
      <c r="AV147" s="81" t="str">
        <f t="shared" si="74"/>
        <v>-</v>
      </c>
      <c r="AW147" s="81"/>
      <c r="AX147" s="81">
        <v>1</v>
      </c>
      <c r="AY147" s="81">
        <f t="shared" si="56"/>
        <v>0.92953095243419692</v>
      </c>
      <c r="AZ147" s="82"/>
      <c r="BA147" s="81">
        <v>1</v>
      </c>
      <c r="BB147" s="81" t="str">
        <f t="shared" si="75"/>
        <v>-</v>
      </c>
      <c r="BC147" s="81" t="str">
        <f t="shared" si="76"/>
        <v>-</v>
      </c>
      <c r="BD147" s="82"/>
      <c r="BE147" s="81">
        <v>1</v>
      </c>
      <c r="BF147" s="81" t="str">
        <f t="shared" si="77"/>
        <v>-</v>
      </c>
      <c r="BG147" s="81" t="str">
        <f t="shared" si="78"/>
        <v>-</v>
      </c>
      <c r="BH147" s="83"/>
      <c r="BI147" s="81">
        <v>1</v>
      </c>
      <c r="BJ147" s="81" t="str">
        <f t="shared" si="79"/>
        <v>-</v>
      </c>
      <c r="BK147" s="81" t="str">
        <f t="shared" si="80"/>
        <v>-</v>
      </c>
      <c r="BL147" s="82"/>
      <c r="BM147" s="81">
        <v>1</v>
      </c>
      <c r="BN147" s="81" t="str">
        <f t="shared" si="81"/>
        <v>-</v>
      </c>
      <c r="BO147" s="81" t="str">
        <f t="shared" si="82"/>
        <v>-</v>
      </c>
      <c r="BP147" s="83"/>
      <c r="BQ147" s="81">
        <v>1</v>
      </c>
      <c r="BR147" s="81">
        <f t="shared" si="83"/>
        <v>0.92953095243419692</v>
      </c>
    </row>
    <row r="148" spans="1:70" x14ac:dyDescent="0.2">
      <c r="A148" s="14" t="s">
        <v>330</v>
      </c>
      <c r="B148" s="15" t="s">
        <v>147</v>
      </c>
      <c r="C148" s="15"/>
      <c r="D148" s="16">
        <v>0</v>
      </c>
      <c r="E148" s="46">
        <v>0</v>
      </c>
      <c r="F148" s="17">
        <f>[1]EQOUM!U152/[1]COU!FA152</f>
        <v>0</v>
      </c>
      <c r="G148" s="17">
        <f>[1]EQOUN!DI152/[1]COU!FA152</f>
        <v>0</v>
      </c>
      <c r="H148" s="18">
        <v>0</v>
      </c>
      <c r="I148" s="18">
        <f t="shared" si="64"/>
        <v>0</v>
      </c>
      <c r="J148" s="18" t="str">
        <f t="shared" si="65"/>
        <v>AMBOS</v>
      </c>
      <c r="K148" s="18" t="str">
        <f t="shared" si="57"/>
        <v>No transable</v>
      </c>
      <c r="L148" s="19"/>
      <c r="M148" s="18" t="str">
        <f t="shared" si="58"/>
        <v>No transable</v>
      </c>
      <c r="N148" s="19">
        <f t="shared" si="59"/>
        <v>1</v>
      </c>
      <c r="O148" s="18" t="str">
        <f t="shared" si="60"/>
        <v>No transable</v>
      </c>
      <c r="P148" s="18" t="str">
        <f t="shared" si="66"/>
        <v>No transable</v>
      </c>
      <c r="Q148" s="47">
        <f t="shared" si="67"/>
        <v>1</v>
      </c>
      <c r="R148" s="47">
        <f t="shared" si="61"/>
        <v>0</v>
      </c>
      <c r="S148" s="47">
        <f t="shared" si="62"/>
        <v>0</v>
      </c>
      <c r="T148" s="47">
        <f t="shared" si="63"/>
        <v>0</v>
      </c>
      <c r="U148" s="47">
        <f>IF(Q148=1,D148/[1]COU!FA152,0)</f>
        <v>0</v>
      </c>
      <c r="V148" s="15"/>
      <c r="W148" s="18">
        <v>0</v>
      </c>
      <c r="X148" s="18">
        <v>6.2444084435160044E-2</v>
      </c>
      <c r="Y148" s="18">
        <f>IF([1]EQOUN!DI152&gt;0,[1]COU!FD152/[1]EQOUN!DI152,0)</f>
        <v>0</v>
      </c>
      <c r="Z148" s="18">
        <f>IF([1]EQOUN!DI152&gt;0,[1]COU!$FG$10/[1]EQOUN!DI152,0)</f>
        <v>0</v>
      </c>
      <c r="AA148" s="18">
        <v>0</v>
      </c>
      <c r="AB148" s="18"/>
      <c r="AC148" s="48">
        <f>IF([1]COU!EY152&gt;0,[1]EQOUM!N152/[1]COU!EY152,0)</f>
        <v>0</v>
      </c>
      <c r="AD148" s="48">
        <f>IF([1]EQOUN!DJ152&gt;0,[1]EQOUN!DP152/[1]EQOUN!DJ152,0)</f>
        <v>0</v>
      </c>
      <c r="AE148" s="48">
        <f>IF([1]EQOUN!F152&gt;0,[1]EQOUN!N152/[1]EQOUN!F152,0)</f>
        <v>0</v>
      </c>
      <c r="AF148" s="18">
        <v>0</v>
      </c>
      <c r="AG148" s="15"/>
      <c r="AH148" s="81">
        <f t="shared" si="68"/>
        <v>1.077</v>
      </c>
      <c r="AI148" s="81">
        <f t="shared" si="69"/>
        <v>540</v>
      </c>
      <c r="AJ148" s="81">
        <f t="shared" si="70"/>
        <v>581.57999999999993</v>
      </c>
      <c r="AK148" s="82"/>
      <c r="AL148" s="81">
        <v>1</v>
      </c>
      <c r="AM148" s="81" t="str">
        <f t="shared" si="71"/>
        <v>-</v>
      </c>
      <c r="AN148" s="82"/>
      <c r="AO148" s="81">
        <v>1</v>
      </c>
      <c r="AP148" s="81" t="str">
        <f t="shared" si="72"/>
        <v>-</v>
      </c>
      <c r="AQ148" s="81"/>
      <c r="AR148" s="81">
        <v>1</v>
      </c>
      <c r="AS148" s="81" t="str">
        <f t="shared" si="73"/>
        <v>-</v>
      </c>
      <c r="AT148" s="82"/>
      <c r="AU148" s="81">
        <v>1</v>
      </c>
      <c r="AV148" s="81" t="str">
        <f t="shared" si="74"/>
        <v>-</v>
      </c>
      <c r="AW148" s="81"/>
      <c r="AX148" s="81">
        <v>1</v>
      </c>
      <c r="AY148" s="81">
        <f t="shared" ref="AY148:AY185" si="84">IF(P148="No transable",1/((1+W148+X148+Z148)*(1+AE148)),"-")</f>
        <v>0.94122600393755496</v>
      </c>
      <c r="AZ148" s="82"/>
      <c r="BA148" s="81">
        <v>1</v>
      </c>
      <c r="BB148" s="81" t="str">
        <f t="shared" si="75"/>
        <v>-</v>
      </c>
      <c r="BC148" s="81" t="str">
        <f t="shared" si="76"/>
        <v>-</v>
      </c>
      <c r="BD148" s="82"/>
      <c r="BE148" s="81">
        <v>1</v>
      </c>
      <c r="BF148" s="81" t="str">
        <f t="shared" si="77"/>
        <v>-</v>
      </c>
      <c r="BG148" s="81" t="str">
        <f t="shared" si="78"/>
        <v>-</v>
      </c>
      <c r="BH148" s="83"/>
      <c r="BI148" s="81">
        <v>1</v>
      </c>
      <c r="BJ148" s="81" t="str">
        <f t="shared" si="79"/>
        <v>-</v>
      </c>
      <c r="BK148" s="81" t="str">
        <f t="shared" si="80"/>
        <v>-</v>
      </c>
      <c r="BL148" s="82"/>
      <c r="BM148" s="81">
        <v>1</v>
      </c>
      <c r="BN148" s="81" t="str">
        <f t="shared" si="81"/>
        <v>-</v>
      </c>
      <c r="BO148" s="81" t="str">
        <f t="shared" si="82"/>
        <v>-</v>
      </c>
      <c r="BP148" s="83"/>
      <c r="BQ148" s="81">
        <v>1</v>
      </c>
      <c r="BR148" s="81">
        <f t="shared" si="83"/>
        <v>0.94122600393755496</v>
      </c>
    </row>
    <row r="149" spans="1:70" x14ac:dyDescent="0.2">
      <c r="A149" s="14" t="s">
        <v>331</v>
      </c>
      <c r="B149" s="15" t="s">
        <v>148</v>
      </c>
      <c r="C149" s="15"/>
      <c r="D149" s="16">
        <v>9951.8041500000018</v>
      </c>
      <c r="E149" s="46">
        <v>8.6189660301282348E-2</v>
      </c>
      <c r="F149" s="17">
        <f>[1]EQOUM!U153/[1]COU!FA153</f>
        <v>7.3131445719090294E-3</v>
      </c>
      <c r="G149" s="17">
        <f>[1]EQOUN!DI153/[1]COU!FA153</f>
        <v>1.637602365353727E-3</v>
      </c>
      <c r="H149" s="18">
        <v>1.7920593521557689E-3</v>
      </c>
      <c r="I149" s="18">
        <f t="shared" si="64"/>
        <v>-8.4552057935928626E-2</v>
      </c>
      <c r="J149" s="18" t="str">
        <f t="shared" si="65"/>
        <v>IMPORTABLE</v>
      </c>
      <c r="K149" s="18" t="str">
        <f t="shared" si="57"/>
        <v>No transable</v>
      </c>
      <c r="L149" s="19"/>
      <c r="M149" s="18" t="str">
        <f t="shared" si="58"/>
        <v>No transable</v>
      </c>
      <c r="N149" s="19">
        <f t="shared" si="59"/>
        <v>0</v>
      </c>
      <c r="O149" s="18" t="str">
        <f t="shared" si="60"/>
        <v>No transable</v>
      </c>
      <c r="P149" s="18" t="str">
        <f t="shared" si="66"/>
        <v>No transable</v>
      </c>
      <c r="Q149" s="47">
        <f t="shared" si="67"/>
        <v>1</v>
      </c>
      <c r="R149" s="47">
        <f t="shared" si="61"/>
        <v>8.6189660301282348E-2</v>
      </c>
      <c r="S149" s="47">
        <f t="shared" si="62"/>
        <v>7.3131445719090294E-3</v>
      </c>
      <c r="T149" s="47">
        <f t="shared" si="63"/>
        <v>1.7920593521557689E-3</v>
      </c>
      <c r="U149" s="47">
        <f>IF(Q149=1,D149/[1]COU!FA153,0)</f>
        <v>8.4552057935928626E-2</v>
      </c>
      <c r="V149" s="15"/>
      <c r="W149" s="18">
        <v>0</v>
      </c>
      <c r="X149" s="18">
        <v>6.3942811807543173E-2</v>
      </c>
      <c r="Y149" s="18">
        <f>IF([1]EQOUN!DI153&gt;0,[1]COU!FD153/[1]EQOUN!DI153,0)</f>
        <v>0</v>
      </c>
      <c r="Z149" s="18">
        <f>IF([1]EQOUN!DI153&gt;0,[1]COU!$FG$10/[1]EQOUN!DI153,0)</f>
        <v>0</v>
      </c>
      <c r="AA149" s="18">
        <v>0</v>
      </c>
      <c r="AB149" s="18"/>
      <c r="AC149" s="48">
        <f>IF([1]COU!EY153&gt;0,[1]EQOUM!N153/[1]COU!EY153,0)</f>
        <v>0</v>
      </c>
      <c r="AD149" s="48">
        <f>IF([1]EQOUN!DJ153&gt;0,[1]EQOUN!DP153/[1]EQOUN!DJ153,0)</f>
        <v>0</v>
      </c>
      <c r="AE149" s="48">
        <f>IF([1]EQOUN!F153&gt;0,[1]EQOUN!N153/[1]EQOUN!F153,0)</f>
        <v>0</v>
      </c>
      <c r="AF149" s="18">
        <v>0</v>
      </c>
      <c r="AG149" s="15"/>
      <c r="AH149" s="81">
        <f t="shared" si="68"/>
        <v>1.077</v>
      </c>
      <c r="AI149" s="81">
        <f t="shared" si="69"/>
        <v>540</v>
      </c>
      <c r="AJ149" s="81">
        <f t="shared" si="70"/>
        <v>581.57999999999993</v>
      </c>
      <c r="AK149" s="82"/>
      <c r="AL149" s="81">
        <v>1</v>
      </c>
      <c r="AM149" s="81" t="str">
        <f t="shared" si="71"/>
        <v>-</v>
      </c>
      <c r="AN149" s="82"/>
      <c r="AO149" s="81">
        <v>1</v>
      </c>
      <c r="AP149" s="81" t="str">
        <f t="shared" si="72"/>
        <v>-</v>
      </c>
      <c r="AQ149" s="81"/>
      <c r="AR149" s="81">
        <v>1</v>
      </c>
      <c r="AS149" s="81" t="str">
        <f t="shared" si="73"/>
        <v>-</v>
      </c>
      <c r="AT149" s="82"/>
      <c r="AU149" s="81">
        <v>1</v>
      </c>
      <c r="AV149" s="81" t="str">
        <f t="shared" si="74"/>
        <v>-</v>
      </c>
      <c r="AW149" s="81"/>
      <c r="AX149" s="81">
        <v>1</v>
      </c>
      <c r="AY149" s="81">
        <f t="shared" si="84"/>
        <v>0.93990014209606809</v>
      </c>
      <c r="AZ149" s="82"/>
      <c r="BA149" s="81">
        <v>1</v>
      </c>
      <c r="BB149" s="81" t="str">
        <f t="shared" si="75"/>
        <v>-</v>
      </c>
      <c r="BC149" s="81" t="str">
        <f t="shared" si="76"/>
        <v>-</v>
      </c>
      <c r="BD149" s="82"/>
      <c r="BE149" s="81">
        <v>1</v>
      </c>
      <c r="BF149" s="81" t="str">
        <f t="shared" si="77"/>
        <v>-</v>
      </c>
      <c r="BG149" s="81" t="str">
        <f t="shared" si="78"/>
        <v>-</v>
      </c>
      <c r="BH149" s="83"/>
      <c r="BI149" s="81">
        <v>1</v>
      </c>
      <c r="BJ149" s="81" t="str">
        <f t="shared" si="79"/>
        <v>-</v>
      </c>
      <c r="BK149" s="81" t="str">
        <f t="shared" si="80"/>
        <v>-</v>
      </c>
      <c r="BL149" s="82"/>
      <c r="BM149" s="81">
        <v>1</v>
      </c>
      <c r="BN149" s="81" t="str">
        <f t="shared" si="81"/>
        <v>-</v>
      </c>
      <c r="BO149" s="81" t="str">
        <f t="shared" si="82"/>
        <v>-</v>
      </c>
      <c r="BP149" s="83"/>
      <c r="BQ149" s="81">
        <v>1</v>
      </c>
      <c r="BR149" s="81">
        <f t="shared" si="83"/>
        <v>0.93990014209606809</v>
      </c>
    </row>
    <row r="150" spans="1:70" x14ac:dyDescent="0.2">
      <c r="A150" s="14" t="s">
        <v>332</v>
      </c>
      <c r="B150" s="15" t="s">
        <v>149</v>
      </c>
      <c r="C150" s="15"/>
      <c r="D150" s="16">
        <v>-150748.01748069702</v>
      </c>
      <c r="E150" s="46">
        <v>5.5729838820640351E-2</v>
      </c>
      <c r="F150" s="17">
        <f>[1]EQOUM!U154/[1]COU!FA154</f>
        <v>1.1304436123196883E-2</v>
      </c>
      <c r="G150" s="17">
        <f>[1]EQOUN!DI154/[1]COU!FA154</f>
        <v>0.59581972003120454</v>
      </c>
      <c r="H150" s="18">
        <v>0.63098437769869486</v>
      </c>
      <c r="I150" s="18">
        <f t="shared" si="64"/>
        <v>0.54008988121056423</v>
      </c>
      <c r="J150" s="18" t="str">
        <f t="shared" si="65"/>
        <v>EXPORTABLE</v>
      </c>
      <c r="K150" s="18" t="str">
        <f t="shared" si="57"/>
        <v>Transable</v>
      </c>
      <c r="L150" s="19"/>
      <c r="M150" s="18" t="str">
        <f t="shared" si="58"/>
        <v>Transable</v>
      </c>
      <c r="N150" s="19">
        <f t="shared" si="59"/>
        <v>0</v>
      </c>
      <c r="O150" s="18" t="str">
        <f t="shared" si="60"/>
        <v>Transable</v>
      </c>
      <c r="P150" s="18" t="str">
        <f t="shared" si="66"/>
        <v>EXPORTABLE</v>
      </c>
      <c r="Q150" s="47">
        <f t="shared" si="67"/>
        <v>0</v>
      </c>
      <c r="R150" s="47">
        <f t="shared" si="61"/>
        <v>0</v>
      </c>
      <c r="S150" s="47">
        <f t="shared" si="62"/>
        <v>0</v>
      </c>
      <c r="T150" s="47">
        <f t="shared" si="63"/>
        <v>0</v>
      </c>
      <c r="U150" s="47">
        <f>IF(Q150=1,D150/[1]COU!FA154,0)</f>
        <v>0</v>
      </c>
      <c r="V150" s="15"/>
      <c r="W150" s="18">
        <v>0</v>
      </c>
      <c r="X150" s="18">
        <v>6.25909911120492E-4</v>
      </c>
      <c r="Y150" s="18">
        <f>IF([1]EQOUN!DI154&gt;0,[1]COU!FD154/[1]EQOUN!DI154,0)</f>
        <v>0</v>
      </c>
      <c r="Z150" s="18">
        <f>IF([1]EQOUN!DI154&gt;0,[1]COU!$FG$10/[1]EQOUN!DI154,0)</f>
        <v>0</v>
      </c>
      <c r="AA150" s="18">
        <v>0</v>
      </c>
      <c r="AB150" s="18"/>
      <c r="AC150" s="48">
        <f>IF([1]COU!EY154&gt;0,[1]EQOUM!N154/[1]COU!EY154,0)</f>
        <v>0</v>
      </c>
      <c r="AD150" s="48">
        <f>IF([1]EQOUN!DJ154&gt;0,[1]EQOUN!DP154/[1]EQOUN!DJ154,0)</f>
        <v>0</v>
      </c>
      <c r="AE150" s="48">
        <f>IF([1]EQOUN!F154&gt;0,[1]EQOUN!N154/[1]EQOUN!F154,0)</f>
        <v>0</v>
      </c>
      <c r="AF150" s="18">
        <v>0</v>
      </c>
      <c r="AG150" s="15"/>
      <c r="AH150" s="81">
        <f t="shared" si="68"/>
        <v>1.077</v>
      </c>
      <c r="AI150" s="81">
        <f t="shared" si="69"/>
        <v>540</v>
      </c>
      <c r="AJ150" s="81">
        <f t="shared" si="70"/>
        <v>581.57999999999993</v>
      </c>
      <c r="AK150" s="82"/>
      <c r="AL150" s="81">
        <v>1</v>
      </c>
      <c r="AM150" s="81" t="str">
        <f t="shared" si="71"/>
        <v>-</v>
      </c>
      <c r="AN150" s="82"/>
      <c r="AO150" s="81">
        <v>1</v>
      </c>
      <c r="AP150" s="81">
        <f t="shared" si="72"/>
        <v>1.077</v>
      </c>
      <c r="AQ150" s="81"/>
      <c r="AR150" s="81">
        <v>1</v>
      </c>
      <c r="AS150" s="81" t="str">
        <f t="shared" si="73"/>
        <v>-</v>
      </c>
      <c r="AT150" s="82"/>
      <c r="AU150" s="81">
        <v>1</v>
      </c>
      <c r="AV150" s="81">
        <f t="shared" si="74"/>
        <v>1.077</v>
      </c>
      <c r="AW150" s="81"/>
      <c r="AX150" s="81">
        <v>1</v>
      </c>
      <c r="AY150" s="81" t="str">
        <f t="shared" si="84"/>
        <v>-</v>
      </c>
      <c r="AZ150" s="82"/>
      <c r="BA150" s="81">
        <v>1</v>
      </c>
      <c r="BB150" s="81" t="str">
        <f t="shared" si="75"/>
        <v>-</v>
      </c>
      <c r="BC150" s="81" t="str">
        <f t="shared" si="76"/>
        <v>-</v>
      </c>
      <c r="BD150" s="82"/>
      <c r="BE150" s="81">
        <v>1</v>
      </c>
      <c r="BF150" s="81">
        <f t="shared" si="77"/>
        <v>1.077</v>
      </c>
      <c r="BG150" s="81">
        <f t="shared" si="78"/>
        <v>1</v>
      </c>
      <c r="BH150" s="83"/>
      <c r="BI150" s="81">
        <v>1</v>
      </c>
      <c r="BJ150" s="81" t="str">
        <f t="shared" si="79"/>
        <v>-</v>
      </c>
      <c r="BK150" s="81" t="str">
        <f t="shared" si="80"/>
        <v>-</v>
      </c>
      <c r="BL150" s="82"/>
      <c r="BM150" s="81">
        <v>1</v>
      </c>
      <c r="BN150" s="81">
        <f t="shared" si="81"/>
        <v>1.077</v>
      </c>
      <c r="BO150" s="81">
        <f t="shared" si="82"/>
        <v>1</v>
      </c>
      <c r="BP150" s="83"/>
      <c r="BQ150" s="81">
        <v>1</v>
      </c>
      <c r="BR150" s="81" t="str">
        <f t="shared" si="83"/>
        <v>-</v>
      </c>
    </row>
    <row r="151" spans="1:70" x14ac:dyDescent="0.2">
      <c r="A151" s="14" t="s">
        <v>333</v>
      </c>
      <c r="B151" s="15" t="s">
        <v>150</v>
      </c>
      <c r="C151" s="15"/>
      <c r="D151" s="16">
        <v>0</v>
      </c>
      <c r="E151" s="46">
        <v>0</v>
      </c>
      <c r="F151" s="17">
        <f>[1]EQOUM!U155/[1]COU!FA155</f>
        <v>0</v>
      </c>
      <c r="G151" s="17">
        <f>[1]EQOUN!DI155/[1]COU!FA155</f>
        <v>0</v>
      </c>
      <c r="H151" s="18">
        <v>0</v>
      </c>
      <c r="I151" s="18">
        <f t="shared" si="64"/>
        <v>0</v>
      </c>
      <c r="J151" s="18" t="str">
        <f t="shared" si="65"/>
        <v>AMBOS</v>
      </c>
      <c r="K151" s="18" t="str">
        <f t="shared" si="57"/>
        <v>No transable</v>
      </c>
      <c r="L151" s="19">
        <v>1</v>
      </c>
      <c r="M151" s="18" t="str">
        <f t="shared" si="58"/>
        <v>Transable</v>
      </c>
      <c r="N151" s="19">
        <f t="shared" si="59"/>
        <v>1</v>
      </c>
      <c r="O151" s="18" t="str">
        <f t="shared" si="60"/>
        <v>No Transable</v>
      </c>
      <c r="P151" s="18" t="str">
        <f t="shared" si="66"/>
        <v>No Transable</v>
      </c>
      <c r="Q151" s="47">
        <f t="shared" si="67"/>
        <v>1</v>
      </c>
      <c r="R151" s="47">
        <f t="shared" si="61"/>
        <v>0</v>
      </c>
      <c r="S151" s="47">
        <f t="shared" si="62"/>
        <v>0</v>
      </c>
      <c r="T151" s="47">
        <f t="shared" si="63"/>
        <v>0</v>
      </c>
      <c r="U151" s="47">
        <f>IF(Q151=1,D151/[1]COU!FA155,0)</f>
        <v>0</v>
      </c>
      <c r="V151" s="15"/>
      <c r="W151" s="18">
        <v>0</v>
      </c>
      <c r="X151" s="18">
        <v>0</v>
      </c>
      <c r="Y151" s="18">
        <f>IF([1]EQOUN!DI155&gt;0,[1]COU!FD155/[1]EQOUN!DI155,0)</f>
        <v>0</v>
      </c>
      <c r="Z151" s="18">
        <f>IF([1]EQOUN!DI155&gt;0,[1]COU!$FG$10/[1]EQOUN!DI155,0)</f>
        <v>0</v>
      </c>
      <c r="AA151" s="18">
        <v>0</v>
      </c>
      <c r="AB151" s="18"/>
      <c r="AC151" s="48">
        <f>IF([1]COU!EY155&gt;0,[1]EQOUM!N155/[1]COU!EY155,0)</f>
        <v>0</v>
      </c>
      <c r="AD151" s="48">
        <f>IF([1]EQOUN!DJ155&gt;0,[1]EQOUN!DP155/[1]EQOUN!DJ155,0)</f>
        <v>0</v>
      </c>
      <c r="AE151" s="48">
        <f>IF([1]EQOUN!F155&gt;0,[1]EQOUN!N155/[1]EQOUN!F155,0)</f>
        <v>0</v>
      </c>
      <c r="AF151" s="18">
        <v>0</v>
      </c>
      <c r="AG151" s="15"/>
      <c r="AH151" s="81">
        <f t="shared" si="68"/>
        <v>1.077</v>
      </c>
      <c r="AI151" s="81">
        <f t="shared" si="69"/>
        <v>540</v>
      </c>
      <c r="AJ151" s="81">
        <f t="shared" si="70"/>
        <v>581.57999999999993</v>
      </c>
      <c r="AK151" s="82"/>
      <c r="AL151" s="81">
        <v>1</v>
      </c>
      <c r="AM151" s="81" t="str">
        <f t="shared" si="71"/>
        <v>-</v>
      </c>
      <c r="AN151" s="82"/>
      <c r="AO151" s="81">
        <v>1</v>
      </c>
      <c r="AP151" s="81" t="str">
        <f t="shared" si="72"/>
        <v>-</v>
      </c>
      <c r="AQ151" s="81"/>
      <c r="AR151" s="81">
        <v>1</v>
      </c>
      <c r="AS151" s="81" t="str">
        <f t="shared" si="73"/>
        <v>-</v>
      </c>
      <c r="AT151" s="82"/>
      <c r="AU151" s="81">
        <v>1</v>
      </c>
      <c r="AV151" s="81" t="str">
        <f t="shared" si="74"/>
        <v>-</v>
      </c>
      <c r="AW151" s="81"/>
      <c r="AX151" s="81">
        <v>1</v>
      </c>
      <c r="AY151" s="81">
        <f t="shared" si="84"/>
        <v>1</v>
      </c>
      <c r="AZ151" s="82"/>
      <c r="BA151" s="81">
        <v>1</v>
      </c>
      <c r="BB151" s="81" t="str">
        <f t="shared" si="75"/>
        <v>-</v>
      </c>
      <c r="BC151" s="81" t="str">
        <f t="shared" si="76"/>
        <v>-</v>
      </c>
      <c r="BD151" s="82"/>
      <c r="BE151" s="81">
        <v>1</v>
      </c>
      <c r="BF151" s="81" t="str">
        <f t="shared" si="77"/>
        <v>-</v>
      </c>
      <c r="BG151" s="81" t="str">
        <f t="shared" si="78"/>
        <v>-</v>
      </c>
      <c r="BH151" s="83"/>
      <c r="BI151" s="81">
        <v>1</v>
      </c>
      <c r="BJ151" s="81" t="str">
        <f t="shared" si="79"/>
        <v>-</v>
      </c>
      <c r="BK151" s="81" t="str">
        <f t="shared" si="80"/>
        <v>-</v>
      </c>
      <c r="BL151" s="82"/>
      <c r="BM151" s="81">
        <v>1</v>
      </c>
      <c r="BN151" s="81" t="str">
        <f t="shared" si="81"/>
        <v>-</v>
      </c>
      <c r="BO151" s="81" t="str">
        <f t="shared" si="82"/>
        <v>-</v>
      </c>
      <c r="BP151" s="83"/>
      <c r="BQ151" s="81">
        <v>1</v>
      </c>
      <c r="BR151" s="81">
        <f t="shared" si="83"/>
        <v>1</v>
      </c>
    </row>
    <row r="152" spans="1:70" x14ac:dyDescent="0.2">
      <c r="A152" s="14" t="s">
        <v>334</v>
      </c>
      <c r="B152" s="15" t="s">
        <v>151</v>
      </c>
      <c r="C152" s="15"/>
      <c r="D152" s="16">
        <v>-3428.2945499999878</v>
      </c>
      <c r="E152" s="46">
        <v>5.4730822047996647E-2</v>
      </c>
      <c r="F152" s="17">
        <f>[1]EQOUM!U156/[1]COU!FA156</f>
        <v>2.7180430668287722E-2</v>
      </c>
      <c r="G152" s="17">
        <f>[1]EQOUN!DI156/[1]COU!FA156</f>
        <v>7.1987065426531743E-2</v>
      </c>
      <c r="H152" s="18">
        <v>7.6155096458870183E-2</v>
      </c>
      <c r="I152" s="18">
        <f t="shared" si="64"/>
        <v>1.7256243378535097E-2</v>
      </c>
      <c r="J152" s="18" t="str">
        <f t="shared" si="65"/>
        <v>AMBOS</v>
      </c>
      <c r="K152" s="18" t="str">
        <f t="shared" si="57"/>
        <v>No transable</v>
      </c>
      <c r="L152" s="19"/>
      <c r="M152" s="18" t="str">
        <f t="shared" si="58"/>
        <v>No transable</v>
      </c>
      <c r="N152" s="19">
        <f t="shared" si="59"/>
        <v>0</v>
      </c>
      <c r="O152" s="18" t="str">
        <f t="shared" si="60"/>
        <v>No transable</v>
      </c>
      <c r="P152" s="18" t="str">
        <f t="shared" si="66"/>
        <v>No transable</v>
      </c>
      <c r="Q152" s="47">
        <f t="shared" si="67"/>
        <v>1</v>
      </c>
      <c r="R152" s="47">
        <f t="shared" si="61"/>
        <v>5.4730822047996647E-2</v>
      </c>
      <c r="S152" s="47">
        <f t="shared" si="62"/>
        <v>2.7180430668287722E-2</v>
      </c>
      <c r="T152" s="47">
        <f t="shared" si="63"/>
        <v>7.6155096458870183E-2</v>
      </c>
      <c r="U152" s="47">
        <f>IF(Q152=1,D152/[1]COU!FA156,0)</f>
        <v>-1.7256243378535093E-2</v>
      </c>
      <c r="V152" s="15"/>
      <c r="W152" s="18">
        <v>0</v>
      </c>
      <c r="X152" s="18">
        <v>0</v>
      </c>
      <c r="Y152" s="18">
        <f>IF([1]EQOUN!DI156&gt;0,[1]COU!FD156/[1]EQOUN!DI156,0)</f>
        <v>0</v>
      </c>
      <c r="Z152" s="18">
        <f>IF([1]EQOUN!DI156&gt;0,[1]COU!$FG$10/[1]EQOUN!DI156,0)</f>
        <v>0</v>
      </c>
      <c r="AA152" s="18">
        <v>0</v>
      </c>
      <c r="AB152" s="18"/>
      <c r="AC152" s="48">
        <f>IF([1]COU!EY156&gt;0,[1]EQOUM!N156/[1]COU!EY156,0)</f>
        <v>0</v>
      </c>
      <c r="AD152" s="48">
        <f>IF([1]EQOUN!DJ156&gt;0,[1]EQOUN!DP156/[1]EQOUN!DJ156,0)</f>
        <v>0</v>
      </c>
      <c r="AE152" s="48">
        <f>IF([1]EQOUN!F156&gt;0,[1]EQOUN!N156/[1]EQOUN!F156,0)</f>
        <v>0</v>
      </c>
      <c r="AF152" s="18">
        <v>0</v>
      </c>
      <c r="AG152" s="15"/>
      <c r="AH152" s="81">
        <f t="shared" si="68"/>
        <v>1.077</v>
      </c>
      <c r="AI152" s="81">
        <f t="shared" si="69"/>
        <v>540</v>
      </c>
      <c r="AJ152" s="81">
        <f t="shared" si="70"/>
        <v>581.57999999999993</v>
      </c>
      <c r="AK152" s="82"/>
      <c r="AL152" s="81">
        <v>1</v>
      </c>
      <c r="AM152" s="81" t="str">
        <f t="shared" si="71"/>
        <v>-</v>
      </c>
      <c r="AN152" s="82"/>
      <c r="AO152" s="81">
        <v>1</v>
      </c>
      <c r="AP152" s="81" t="str">
        <f t="shared" si="72"/>
        <v>-</v>
      </c>
      <c r="AQ152" s="81"/>
      <c r="AR152" s="81">
        <v>1</v>
      </c>
      <c r="AS152" s="81" t="str">
        <f t="shared" si="73"/>
        <v>-</v>
      </c>
      <c r="AT152" s="82"/>
      <c r="AU152" s="81">
        <v>1</v>
      </c>
      <c r="AV152" s="81" t="str">
        <f t="shared" si="74"/>
        <v>-</v>
      </c>
      <c r="AW152" s="81"/>
      <c r="AX152" s="81">
        <v>1</v>
      </c>
      <c r="AY152" s="81">
        <f t="shared" si="84"/>
        <v>1</v>
      </c>
      <c r="AZ152" s="82"/>
      <c r="BA152" s="81">
        <v>1</v>
      </c>
      <c r="BB152" s="81" t="str">
        <f t="shared" si="75"/>
        <v>-</v>
      </c>
      <c r="BC152" s="81" t="str">
        <f t="shared" si="76"/>
        <v>-</v>
      </c>
      <c r="BD152" s="82"/>
      <c r="BE152" s="81">
        <v>1</v>
      </c>
      <c r="BF152" s="81" t="str">
        <f t="shared" si="77"/>
        <v>-</v>
      </c>
      <c r="BG152" s="81" t="str">
        <f t="shared" si="78"/>
        <v>-</v>
      </c>
      <c r="BH152" s="83"/>
      <c r="BI152" s="81">
        <v>1</v>
      </c>
      <c r="BJ152" s="81" t="str">
        <f t="shared" si="79"/>
        <v>-</v>
      </c>
      <c r="BK152" s="81" t="str">
        <f t="shared" si="80"/>
        <v>-</v>
      </c>
      <c r="BL152" s="82"/>
      <c r="BM152" s="81">
        <v>1</v>
      </c>
      <c r="BN152" s="81" t="str">
        <f t="shared" si="81"/>
        <v>-</v>
      </c>
      <c r="BO152" s="81" t="str">
        <f t="shared" si="82"/>
        <v>-</v>
      </c>
      <c r="BP152" s="83"/>
      <c r="BQ152" s="81">
        <v>1</v>
      </c>
      <c r="BR152" s="81">
        <f t="shared" si="83"/>
        <v>1</v>
      </c>
    </row>
    <row r="153" spans="1:70" x14ac:dyDescent="0.2">
      <c r="A153" s="14" t="s">
        <v>335</v>
      </c>
      <c r="B153" s="15" t="s">
        <v>152</v>
      </c>
      <c r="C153" s="15"/>
      <c r="D153" s="16">
        <v>14662.037400881036</v>
      </c>
      <c r="E153" s="46">
        <v>1.9813931810373577E-2</v>
      </c>
      <c r="F153" s="17">
        <f>[1]EQOUM!U157/[1]COU!FA157</f>
        <v>1.3062404786702547E-2</v>
      </c>
      <c r="G153" s="17">
        <f>[1]EQOUN!DI157/[1]COU!FA157</f>
        <v>2.2760775462047772E-3</v>
      </c>
      <c r="H153" s="18">
        <v>2.3220872241212554E-3</v>
      </c>
      <c r="I153" s="18">
        <f t="shared" si="64"/>
        <v>-1.75378542641688E-2</v>
      </c>
      <c r="J153" s="18" t="str">
        <f t="shared" si="65"/>
        <v>AMBOS</v>
      </c>
      <c r="K153" s="18" t="str">
        <f t="shared" si="57"/>
        <v>No transable</v>
      </c>
      <c r="L153" s="19">
        <v>1</v>
      </c>
      <c r="M153" s="18" t="str">
        <f t="shared" si="58"/>
        <v>Transable</v>
      </c>
      <c r="N153" s="19">
        <f t="shared" si="59"/>
        <v>1</v>
      </c>
      <c r="O153" s="18" t="str">
        <f t="shared" si="60"/>
        <v>No Transable</v>
      </c>
      <c r="P153" s="18" t="str">
        <f t="shared" si="66"/>
        <v>No Transable</v>
      </c>
      <c r="Q153" s="47">
        <f t="shared" si="67"/>
        <v>1</v>
      </c>
      <c r="R153" s="47">
        <f t="shared" si="61"/>
        <v>1.9813931810373577E-2</v>
      </c>
      <c r="S153" s="47">
        <f t="shared" si="62"/>
        <v>1.3062404786702547E-2</v>
      </c>
      <c r="T153" s="47">
        <f t="shared" si="63"/>
        <v>2.3220872241212554E-3</v>
      </c>
      <c r="U153" s="47">
        <f>IF(Q153=1,D153/[1]COU!FA157,0)</f>
        <v>1.75378542641688E-2</v>
      </c>
      <c r="V153" s="15"/>
      <c r="W153" s="18">
        <v>0</v>
      </c>
      <c r="X153" s="18">
        <v>0</v>
      </c>
      <c r="Y153" s="18">
        <f>IF([1]EQOUN!DI157&gt;0,[1]COU!FD157/[1]EQOUN!DI157,0)</f>
        <v>0</v>
      </c>
      <c r="Z153" s="18">
        <f>IF([1]EQOUN!DI157&gt;0,[1]COU!$FG$10/[1]EQOUN!DI157,0)</f>
        <v>0</v>
      </c>
      <c r="AA153" s="18">
        <v>0</v>
      </c>
      <c r="AB153" s="18"/>
      <c r="AC153" s="48">
        <f>IF([1]COU!EY157&gt;0,[1]EQOUM!N157/[1]COU!EY157,0)</f>
        <v>0</v>
      </c>
      <c r="AD153" s="48">
        <f>IF([1]EQOUN!DJ157&gt;0,[1]EQOUN!DP157/[1]EQOUN!DJ157,0)</f>
        <v>0</v>
      </c>
      <c r="AE153" s="48">
        <f>IF([1]EQOUN!F157&gt;0,[1]EQOUN!N157/[1]EQOUN!F157,0)</f>
        <v>0</v>
      </c>
      <c r="AF153" s="18">
        <v>0</v>
      </c>
      <c r="AG153" s="15"/>
      <c r="AH153" s="81">
        <f t="shared" si="68"/>
        <v>1.077</v>
      </c>
      <c r="AI153" s="81">
        <f t="shared" si="69"/>
        <v>540</v>
      </c>
      <c r="AJ153" s="81">
        <f t="shared" si="70"/>
        <v>581.57999999999993</v>
      </c>
      <c r="AK153" s="82"/>
      <c r="AL153" s="81">
        <v>1</v>
      </c>
      <c r="AM153" s="81" t="str">
        <f t="shared" si="71"/>
        <v>-</v>
      </c>
      <c r="AN153" s="82"/>
      <c r="AO153" s="81">
        <v>1</v>
      </c>
      <c r="AP153" s="81" t="str">
        <f t="shared" si="72"/>
        <v>-</v>
      </c>
      <c r="AQ153" s="81"/>
      <c r="AR153" s="81">
        <v>1</v>
      </c>
      <c r="AS153" s="81" t="str">
        <f t="shared" si="73"/>
        <v>-</v>
      </c>
      <c r="AT153" s="82"/>
      <c r="AU153" s="81">
        <v>1</v>
      </c>
      <c r="AV153" s="81" t="str">
        <f t="shared" si="74"/>
        <v>-</v>
      </c>
      <c r="AW153" s="81"/>
      <c r="AX153" s="81">
        <v>1</v>
      </c>
      <c r="AY153" s="81">
        <f t="shared" si="84"/>
        <v>1</v>
      </c>
      <c r="AZ153" s="82"/>
      <c r="BA153" s="81">
        <v>1</v>
      </c>
      <c r="BB153" s="81" t="str">
        <f t="shared" si="75"/>
        <v>-</v>
      </c>
      <c r="BC153" s="81" t="str">
        <f t="shared" si="76"/>
        <v>-</v>
      </c>
      <c r="BD153" s="82"/>
      <c r="BE153" s="81">
        <v>1</v>
      </c>
      <c r="BF153" s="81" t="str">
        <f t="shared" si="77"/>
        <v>-</v>
      </c>
      <c r="BG153" s="81" t="str">
        <f t="shared" si="78"/>
        <v>-</v>
      </c>
      <c r="BH153" s="83"/>
      <c r="BI153" s="81">
        <v>1</v>
      </c>
      <c r="BJ153" s="81" t="str">
        <f t="shared" si="79"/>
        <v>-</v>
      </c>
      <c r="BK153" s="81" t="str">
        <f t="shared" si="80"/>
        <v>-</v>
      </c>
      <c r="BL153" s="82"/>
      <c r="BM153" s="81">
        <v>1</v>
      </c>
      <c r="BN153" s="81" t="str">
        <f t="shared" si="81"/>
        <v>-</v>
      </c>
      <c r="BO153" s="81" t="str">
        <f t="shared" si="82"/>
        <v>-</v>
      </c>
      <c r="BP153" s="83"/>
      <c r="BQ153" s="81">
        <v>1</v>
      </c>
      <c r="BR153" s="81">
        <f t="shared" si="83"/>
        <v>1</v>
      </c>
    </row>
    <row r="154" spans="1:70" x14ac:dyDescent="0.2">
      <c r="A154" s="14" t="s">
        <v>336</v>
      </c>
      <c r="B154" s="15" t="s">
        <v>153</v>
      </c>
      <c r="C154" s="15"/>
      <c r="D154" s="16">
        <v>0</v>
      </c>
      <c r="E154" s="46">
        <v>0</v>
      </c>
      <c r="F154" s="17">
        <f>[1]EQOUM!U158/[1]COU!FA158</f>
        <v>0</v>
      </c>
      <c r="G154" s="17">
        <f>[1]EQOUN!DI158/[1]COU!FA158</f>
        <v>0</v>
      </c>
      <c r="H154" s="18">
        <v>0</v>
      </c>
      <c r="I154" s="18">
        <f t="shared" si="64"/>
        <v>0</v>
      </c>
      <c r="J154" s="18" t="str">
        <f t="shared" si="65"/>
        <v>AMBOS</v>
      </c>
      <c r="K154" s="18" t="str">
        <f t="shared" si="57"/>
        <v>No transable</v>
      </c>
      <c r="L154" s="19">
        <v>1</v>
      </c>
      <c r="M154" s="18" t="str">
        <f t="shared" si="58"/>
        <v>Transable</v>
      </c>
      <c r="N154" s="19">
        <f t="shared" si="59"/>
        <v>1</v>
      </c>
      <c r="O154" s="18" t="str">
        <f t="shared" si="60"/>
        <v>No Transable</v>
      </c>
      <c r="P154" s="18" t="str">
        <f t="shared" si="66"/>
        <v>No Transable</v>
      </c>
      <c r="Q154" s="47">
        <f t="shared" si="67"/>
        <v>1</v>
      </c>
      <c r="R154" s="47">
        <f t="shared" si="61"/>
        <v>0</v>
      </c>
      <c r="S154" s="47">
        <f t="shared" si="62"/>
        <v>0</v>
      </c>
      <c r="T154" s="47">
        <f t="shared" si="63"/>
        <v>0</v>
      </c>
      <c r="U154" s="47">
        <f>IF(Q154=1,D154/[1]COU!FA158,0)</f>
        <v>0</v>
      </c>
      <c r="V154" s="15"/>
      <c r="W154" s="18">
        <v>0</v>
      </c>
      <c r="X154" s="18">
        <v>0</v>
      </c>
      <c r="Y154" s="18">
        <f>IF([1]EQOUN!DI158&gt;0,[1]COU!FD158/[1]EQOUN!DI158,0)</f>
        <v>0</v>
      </c>
      <c r="Z154" s="18">
        <f>IF([1]EQOUN!DI158&gt;0,[1]COU!$FG$10/[1]EQOUN!DI158,0)</f>
        <v>0</v>
      </c>
      <c r="AA154" s="18">
        <v>0</v>
      </c>
      <c r="AB154" s="18"/>
      <c r="AC154" s="48">
        <f>IF([1]COU!EY158&gt;0,[1]EQOUM!N158/[1]COU!EY158,0)</f>
        <v>0</v>
      </c>
      <c r="AD154" s="48">
        <f>IF([1]EQOUN!DJ158&gt;0,[1]EQOUN!DP158/[1]EQOUN!DJ158,0)</f>
        <v>0</v>
      </c>
      <c r="AE154" s="48">
        <f>IF([1]EQOUN!F158&gt;0,[1]EQOUN!N158/[1]EQOUN!F158,0)</f>
        <v>0</v>
      </c>
      <c r="AF154" s="18">
        <v>0</v>
      </c>
      <c r="AG154" s="15"/>
      <c r="AH154" s="81">
        <f t="shared" si="68"/>
        <v>1.077</v>
      </c>
      <c r="AI154" s="81">
        <f t="shared" si="69"/>
        <v>540</v>
      </c>
      <c r="AJ154" s="81">
        <f t="shared" si="70"/>
        <v>581.57999999999993</v>
      </c>
      <c r="AK154" s="82"/>
      <c r="AL154" s="81">
        <v>1</v>
      </c>
      <c r="AM154" s="81" t="str">
        <f t="shared" si="71"/>
        <v>-</v>
      </c>
      <c r="AN154" s="82"/>
      <c r="AO154" s="81">
        <v>1</v>
      </c>
      <c r="AP154" s="81" t="str">
        <f t="shared" si="72"/>
        <v>-</v>
      </c>
      <c r="AQ154" s="81"/>
      <c r="AR154" s="81">
        <v>1</v>
      </c>
      <c r="AS154" s="81" t="str">
        <f t="shared" si="73"/>
        <v>-</v>
      </c>
      <c r="AT154" s="82"/>
      <c r="AU154" s="81">
        <v>1</v>
      </c>
      <c r="AV154" s="81" t="str">
        <f t="shared" si="74"/>
        <v>-</v>
      </c>
      <c r="AW154" s="81"/>
      <c r="AX154" s="81">
        <v>1</v>
      </c>
      <c r="AY154" s="81">
        <f t="shared" si="84"/>
        <v>1</v>
      </c>
      <c r="AZ154" s="82"/>
      <c r="BA154" s="81">
        <v>1</v>
      </c>
      <c r="BB154" s="81" t="str">
        <f t="shared" si="75"/>
        <v>-</v>
      </c>
      <c r="BC154" s="81" t="str">
        <f t="shared" si="76"/>
        <v>-</v>
      </c>
      <c r="BD154" s="82"/>
      <c r="BE154" s="81">
        <v>1</v>
      </c>
      <c r="BF154" s="81" t="str">
        <f t="shared" si="77"/>
        <v>-</v>
      </c>
      <c r="BG154" s="81" t="str">
        <f t="shared" si="78"/>
        <v>-</v>
      </c>
      <c r="BH154" s="83"/>
      <c r="BI154" s="81">
        <v>1</v>
      </c>
      <c r="BJ154" s="81" t="str">
        <f t="shared" si="79"/>
        <v>-</v>
      </c>
      <c r="BK154" s="81" t="str">
        <f t="shared" si="80"/>
        <v>-</v>
      </c>
      <c r="BL154" s="82"/>
      <c r="BM154" s="81">
        <v>1</v>
      </c>
      <c r="BN154" s="81" t="str">
        <f t="shared" si="81"/>
        <v>-</v>
      </c>
      <c r="BO154" s="81" t="str">
        <f t="shared" si="82"/>
        <v>-</v>
      </c>
      <c r="BP154" s="83"/>
      <c r="BQ154" s="81">
        <v>1</v>
      </c>
      <c r="BR154" s="81">
        <f t="shared" si="83"/>
        <v>1</v>
      </c>
    </row>
    <row r="155" spans="1:70" x14ac:dyDescent="0.2">
      <c r="A155" s="14" t="s">
        <v>337</v>
      </c>
      <c r="B155" s="15" t="s">
        <v>154</v>
      </c>
      <c r="C155" s="15"/>
      <c r="D155" s="16">
        <v>30263.790786345129</v>
      </c>
      <c r="E155" s="46">
        <v>0.12075894403386998</v>
      </c>
      <c r="F155" s="17">
        <f>[1]EQOUM!U159/[1]COU!FA159</f>
        <v>5.4547366855614531E-2</v>
      </c>
      <c r="G155" s="17">
        <f>[1]EQOUN!DI159/[1]COU!FA159</f>
        <v>8.5106206805118448E-3</v>
      </c>
      <c r="H155" s="18">
        <v>9.6795078241201787E-3</v>
      </c>
      <c r="I155" s="18">
        <f t="shared" si="64"/>
        <v>-0.11224832335335813</v>
      </c>
      <c r="J155" s="18" t="str">
        <f t="shared" si="65"/>
        <v>IMPORTABLE</v>
      </c>
      <c r="K155" s="18" t="str">
        <f t="shared" si="57"/>
        <v>No transable</v>
      </c>
      <c r="L155" s="19">
        <v>1</v>
      </c>
      <c r="M155" s="18" t="str">
        <f t="shared" si="58"/>
        <v>Transable</v>
      </c>
      <c r="N155" s="19">
        <f t="shared" si="59"/>
        <v>0</v>
      </c>
      <c r="O155" s="18" t="str">
        <f t="shared" si="60"/>
        <v>Transable</v>
      </c>
      <c r="P155" s="18" t="str">
        <f t="shared" si="66"/>
        <v>IMPORTABLE</v>
      </c>
      <c r="Q155" s="47">
        <f t="shared" si="67"/>
        <v>0</v>
      </c>
      <c r="R155" s="47">
        <f t="shared" si="61"/>
        <v>0</v>
      </c>
      <c r="S155" s="47">
        <f t="shared" si="62"/>
        <v>0</v>
      </c>
      <c r="T155" s="47">
        <f t="shared" si="63"/>
        <v>0</v>
      </c>
      <c r="U155" s="47">
        <f>IF(Q155=1,D155/[1]COU!FA159,0)</f>
        <v>0</v>
      </c>
      <c r="V155" s="15"/>
      <c r="W155" s="18">
        <v>5.6186412492019056E-2</v>
      </c>
      <c r="X155" s="18">
        <v>8.1623856280909277E-2</v>
      </c>
      <c r="Y155" s="18">
        <f>IF([1]EQOUN!DI159&gt;0,[1]COU!FD159/[1]EQOUN!DI159,0)</f>
        <v>0</v>
      </c>
      <c r="Z155" s="18">
        <f>IF([1]EQOUN!DI159&gt;0,[1]COU!$FG$10/[1]EQOUN!DI159,0)</f>
        <v>0</v>
      </c>
      <c r="AA155" s="18">
        <v>0</v>
      </c>
      <c r="AB155" s="18"/>
      <c r="AC155" s="48">
        <f>IF([1]COU!EY159&gt;0,[1]EQOUM!N159/[1]COU!EY159,0)</f>
        <v>0</v>
      </c>
      <c r="AD155" s="48">
        <f>IF([1]EQOUN!DJ159&gt;0,[1]EQOUN!DP159/[1]EQOUN!DJ159,0)</f>
        <v>0</v>
      </c>
      <c r="AE155" s="48">
        <f>IF([1]EQOUN!F159&gt;0,[1]EQOUN!N159/[1]EQOUN!F159,0)</f>
        <v>0</v>
      </c>
      <c r="AF155" s="18">
        <v>0</v>
      </c>
      <c r="AG155" s="15"/>
      <c r="AH155" s="81">
        <f t="shared" si="68"/>
        <v>1.077</v>
      </c>
      <c r="AI155" s="81">
        <f t="shared" si="69"/>
        <v>540</v>
      </c>
      <c r="AJ155" s="81">
        <f t="shared" si="70"/>
        <v>581.57999999999993</v>
      </c>
      <c r="AK155" s="82"/>
      <c r="AL155" s="81">
        <v>1</v>
      </c>
      <c r="AM155" s="81">
        <f t="shared" si="71"/>
        <v>0.94655500091547851</v>
      </c>
      <c r="AN155" s="82"/>
      <c r="AO155" s="81">
        <v>1</v>
      </c>
      <c r="AP155" s="81" t="str">
        <f t="shared" si="72"/>
        <v>-</v>
      </c>
      <c r="AQ155" s="81"/>
      <c r="AR155" s="81">
        <v>1</v>
      </c>
      <c r="AS155" s="81">
        <f t="shared" si="73"/>
        <v>0.94655500091547851</v>
      </c>
      <c r="AT155" s="82"/>
      <c r="AU155" s="81">
        <v>1</v>
      </c>
      <c r="AV155" s="81" t="str">
        <f t="shared" si="74"/>
        <v>-</v>
      </c>
      <c r="AW155" s="81"/>
      <c r="AX155" s="81">
        <v>1</v>
      </c>
      <c r="AY155" s="81" t="str">
        <f t="shared" si="84"/>
        <v>-</v>
      </c>
      <c r="AZ155" s="82"/>
      <c r="BA155" s="81">
        <v>1</v>
      </c>
      <c r="BB155" s="81">
        <f t="shared" si="75"/>
        <v>0.94655500091547851</v>
      </c>
      <c r="BC155" s="81">
        <f t="shared" si="76"/>
        <v>0.87888115219635887</v>
      </c>
      <c r="BD155" s="82"/>
      <c r="BE155" s="81">
        <v>1</v>
      </c>
      <c r="BF155" s="81" t="str">
        <f t="shared" si="77"/>
        <v>-</v>
      </c>
      <c r="BG155" s="81" t="str">
        <f t="shared" si="78"/>
        <v>-</v>
      </c>
      <c r="BH155" s="83"/>
      <c r="BI155" s="81">
        <v>1</v>
      </c>
      <c r="BJ155" s="81">
        <f t="shared" si="79"/>
        <v>0.94655500091547851</v>
      </c>
      <c r="BK155" s="81">
        <f t="shared" si="80"/>
        <v>0.87888115219635887</v>
      </c>
      <c r="BL155" s="82"/>
      <c r="BM155" s="81">
        <v>1</v>
      </c>
      <c r="BN155" s="81" t="str">
        <f t="shared" si="81"/>
        <v>-</v>
      </c>
      <c r="BO155" s="81" t="str">
        <f t="shared" si="82"/>
        <v>-</v>
      </c>
      <c r="BP155" s="83"/>
      <c r="BQ155" s="81">
        <v>1</v>
      </c>
      <c r="BR155" s="81" t="str">
        <f t="shared" si="83"/>
        <v>-</v>
      </c>
    </row>
    <row r="156" spans="1:70" x14ac:dyDescent="0.2">
      <c r="A156" s="14" t="s">
        <v>338</v>
      </c>
      <c r="B156" s="15" t="s">
        <v>155</v>
      </c>
      <c r="C156" s="15"/>
      <c r="D156" s="16">
        <v>0</v>
      </c>
      <c r="E156" s="46">
        <v>0</v>
      </c>
      <c r="F156" s="17">
        <f>[1]EQOUM!U160/[1]COU!FA160</f>
        <v>0</v>
      </c>
      <c r="G156" s="17">
        <f>[1]EQOUN!DI160/[1]COU!FA160</f>
        <v>0</v>
      </c>
      <c r="H156" s="18">
        <v>0</v>
      </c>
      <c r="I156" s="18">
        <f t="shared" si="64"/>
        <v>0</v>
      </c>
      <c r="J156" s="18" t="str">
        <f t="shared" si="65"/>
        <v>AMBOS</v>
      </c>
      <c r="K156" s="18" t="str">
        <f t="shared" si="57"/>
        <v>No transable</v>
      </c>
      <c r="L156" s="19">
        <v>1</v>
      </c>
      <c r="M156" s="18" t="str">
        <f t="shared" si="58"/>
        <v>Transable</v>
      </c>
      <c r="N156" s="19">
        <f t="shared" si="59"/>
        <v>1</v>
      </c>
      <c r="O156" s="18" t="str">
        <f t="shared" si="60"/>
        <v>No Transable</v>
      </c>
      <c r="P156" s="18" t="str">
        <f t="shared" si="66"/>
        <v>No Transable</v>
      </c>
      <c r="Q156" s="47">
        <f t="shared" si="67"/>
        <v>1</v>
      </c>
      <c r="R156" s="47">
        <f t="shared" si="61"/>
        <v>0</v>
      </c>
      <c r="S156" s="47">
        <f t="shared" si="62"/>
        <v>0</v>
      </c>
      <c r="T156" s="47">
        <f t="shared" si="63"/>
        <v>0</v>
      </c>
      <c r="U156" s="47">
        <f>IF(Q156=1,D156/[1]COU!FA160,0)</f>
        <v>0</v>
      </c>
      <c r="V156" s="15"/>
      <c r="W156" s="18">
        <v>6.4108966334588111E-2</v>
      </c>
      <c r="X156" s="18">
        <v>0</v>
      </c>
      <c r="Y156" s="18">
        <f>IF([1]EQOUN!DI160&gt;0,[1]COU!FD160/[1]EQOUN!DI160,0)</f>
        <v>0</v>
      </c>
      <c r="Z156" s="18">
        <f>IF([1]EQOUN!DI160&gt;0,[1]COU!$FG$10/[1]EQOUN!DI160,0)</f>
        <v>0</v>
      </c>
      <c r="AA156" s="18">
        <v>0</v>
      </c>
      <c r="AB156" s="18"/>
      <c r="AC156" s="48">
        <f>IF([1]COU!EY160&gt;0,[1]EQOUM!N160/[1]COU!EY160,0)</f>
        <v>0</v>
      </c>
      <c r="AD156" s="48">
        <f>IF([1]EQOUN!DJ160&gt;0,[1]EQOUN!DP160/[1]EQOUN!DJ160,0)</f>
        <v>0</v>
      </c>
      <c r="AE156" s="48">
        <f>IF([1]EQOUN!F160&gt;0,[1]EQOUN!N160/[1]EQOUN!F160,0)</f>
        <v>0</v>
      </c>
      <c r="AF156" s="18">
        <v>0</v>
      </c>
      <c r="AG156" s="15"/>
      <c r="AH156" s="81">
        <f t="shared" si="68"/>
        <v>1.077</v>
      </c>
      <c r="AI156" s="81">
        <f t="shared" si="69"/>
        <v>540</v>
      </c>
      <c r="AJ156" s="81">
        <f t="shared" si="70"/>
        <v>581.57999999999993</v>
      </c>
      <c r="AK156" s="82"/>
      <c r="AL156" s="81">
        <v>1</v>
      </c>
      <c r="AM156" s="81" t="str">
        <f t="shared" si="71"/>
        <v>-</v>
      </c>
      <c r="AN156" s="82"/>
      <c r="AO156" s="81">
        <v>1</v>
      </c>
      <c r="AP156" s="81" t="str">
        <f t="shared" si="72"/>
        <v>-</v>
      </c>
      <c r="AQ156" s="81"/>
      <c r="AR156" s="81">
        <v>1</v>
      </c>
      <c r="AS156" s="81" t="str">
        <f t="shared" si="73"/>
        <v>-</v>
      </c>
      <c r="AT156" s="82"/>
      <c r="AU156" s="81">
        <v>1</v>
      </c>
      <c r="AV156" s="81" t="str">
        <f t="shared" si="74"/>
        <v>-</v>
      </c>
      <c r="AW156" s="81"/>
      <c r="AX156" s="81">
        <v>1</v>
      </c>
      <c r="AY156" s="81">
        <f t="shared" si="84"/>
        <v>0.93975338206629644</v>
      </c>
      <c r="AZ156" s="82"/>
      <c r="BA156" s="81">
        <v>1</v>
      </c>
      <c r="BB156" s="81" t="str">
        <f t="shared" si="75"/>
        <v>-</v>
      </c>
      <c r="BC156" s="81" t="str">
        <f t="shared" si="76"/>
        <v>-</v>
      </c>
      <c r="BD156" s="82"/>
      <c r="BE156" s="81">
        <v>1</v>
      </c>
      <c r="BF156" s="81" t="str">
        <f t="shared" si="77"/>
        <v>-</v>
      </c>
      <c r="BG156" s="81" t="str">
        <f t="shared" si="78"/>
        <v>-</v>
      </c>
      <c r="BH156" s="83"/>
      <c r="BI156" s="81">
        <v>1</v>
      </c>
      <c r="BJ156" s="81" t="str">
        <f t="shared" si="79"/>
        <v>-</v>
      </c>
      <c r="BK156" s="81" t="str">
        <f t="shared" si="80"/>
        <v>-</v>
      </c>
      <c r="BL156" s="82"/>
      <c r="BM156" s="81">
        <v>1</v>
      </c>
      <c r="BN156" s="81" t="str">
        <f t="shared" si="81"/>
        <v>-</v>
      </c>
      <c r="BO156" s="81" t="str">
        <f t="shared" si="82"/>
        <v>-</v>
      </c>
      <c r="BP156" s="83"/>
      <c r="BQ156" s="81">
        <v>1</v>
      </c>
      <c r="BR156" s="81">
        <f t="shared" si="83"/>
        <v>0.93975338206629644</v>
      </c>
    </row>
    <row r="157" spans="1:70" x14ac:dyDescent="0.2">
      <c r="A157" s="14" t="s">
        <v>339</v>
      </c>
      <c r="B157" s="15" t="s">
        <v>156</v>
      </c>
      <c r="C157" s="15"/>
      <c r="D157" s="16">
        <v>0</v>
      </c>
      <c r="E157" s="46">
        <v>0</v>
      </c>
      <c r="F157" s="17">
        <f>[1]EQOUM!U161/[1]COU!FA161</f>
        <v>0</v>
      </c>
      <c r="G157" s="17">
        <f>[1]EQOUN!DI161/[1]COU!FA161</f>
        <v>0</v>
      </c>
      <c r="H157" s="18">
        <v>0</v>
      </c>
      <c r="I157" s="18">
        <f t="shared" si="64"/>
        <v>0</v>
      </c>
      <c r="J157" s="18" t="str">
        <f t="shared" si="65"/>
        <v>AMBOS</v>
      </c>
      <c r="K157" s="18" t="str">
        <f t="shared" si="57"/>
        <v>No transable</v>
      </c>
      <c r="L157" s="19">
        <v>1</v>
      </c>
      <c r="M157" s="18" t="str">
        <f t="shared" si="58"/>
        <v>Transable</v>
      </c>
      <c r="N157" s="19">
        <f t="shared" si="59"/>
        <v>1</v>
      </c>
      <c r="O157" s="18" t="str">
        <f t="shared" si="60"/>
        <v>No Transable</v>
      </c>
      <c r="P157" s="18" t="str">
        <f t="shared" si="66"/>
        <v>No Transable</v>
      </c>
      <c r="Q157" s="47">
        <f t="shared" si="67"/>
        <v>1</v>
      </c>
      <c r="R157" s="47">
        <f t="shared" si="61"/>
        <v>0</v>
      </c>
      <c r="S157" s="47">
        <f t="shared" si="62"/>
        <v>0</v>
      </c>
      <c r="T157" s="47">
        <f t="shared" si="63"/>
        <v>0</v>
      </c>
      <c r="U157" s="47">
        <f>IF(Q157=1,D157/[1]COU!FA161,0)</f>
        <v>0</v>
      </c>
      <c r="V157" s="15"/>
      <c r="W157" s="18">
        <v>0</v>
      </c>
      <c r="X157" s="18">
        <v>0</v>
      </c>
      <c r="Y157" s="18">
        <f>IF([1]EQOUN!DI161&gt;0,[1]COU!FD161/[1]EQOUN!DI161,0)</f>
        <v>0</v>
      </c>
      <c r="Z157" s="18">
        <f>IF([1]EQOUN!DI161&gt;0,[1]COU!$FG$10/[1]EQOUN!DI161,0)</f>
        <v>0</v>
      </c>
      <c r="AA157" s="18">
        <v>0</v>
      </c>
      <c r="AB157" s="18"/>
      <c r="AC157" s="48">
        <f>IF([1]COU!EY161&gt;0,[1]EQOUM!N161/[1]COU!EY161,0)</f>
        <v>0</v>
      </c>
      <c r="AD157" s="48">
        <f>IF([1]EQOUN!DJ161&gt;0,[1]EQOUN!DP161/[1]EQOUN!DJ161,0)</f>
        <v>0</v>
      </c>
      <c r="AE157" s="48">
        <f>IF([1]EQOUN!F161&gt;0,[1]EQOUN!N161/[1]EQOUN!F161,0)</f>
        <v>0</v>
      </c>
      <c r="AF157" s="18">
        <v>0</v>
      </c>
      <c r="AG157" s="15"/>
      <c r="AH157" s="81">
        <f t="shared" si="68"/>
        <v>1.077</v>
      </c>
      <c r="AI157" s="81">
        <f t="shared" si="69"/>
        <v>540</v>
      </c>
      <c r="AJ157" s="81">
        <f t="shared" si="70"/>
        <v>581.57999999999993</v>
      </c>
      <c r="AK157" s="82"/>
      <c r="AL157" s="81">
        <v>1</v>
      </c>
      <c r="AM157" s="81" t="str">
        <f t="shared" si="71"/>
        <v>-</v>
      </c>
      <c r="AN157" s="82"/>
      <c r="AO157" s="81">
        <v>1</v>
      </c>
      <c r="AP157" s="81" t="str">
        <f t="shared" si="72"/>
        <v>-</v>
      </c>
      <c r="AQ157" s="81"/>
      <c r="AR157" s="81">
        <v>1</v>
      </c>
      <c r="AS157" s="81" t="str">
        <f t="shared" si="73"/>
        <v>-</v>
      </c>
      <c r="AT157" s="82"/>
      <c r="AU157" s="81">
        <v>1</v>
      </c>
      <c r="AV157" s="81" t="str">
        <f t="shared" si="74"/>
        <v>-</v>
      </c>
      <c r="AW157" s="81"/>
      <c r="AX157" s="81">
        <v>1</v>
      </c>
      <c r="AY157" s="81">
        <f t="shared" si="84"/>
        <v>1</v>
      </c>
      <c r="AZ157" s="82"/>
      <c r="BA157" s="81">
        <v>1</v>
      </c>
      <c r="BB157" s="81" t="str">
        <f t="shared" si="75"/>
        <v>-</v>
      </c>
      <c r="BC157" s="81" t="str">
        <f t="shared" si="76"/>
        <v>-</v>
      </c>
      <c r="BD157" s="82"/>
      <c r="BE157" s="81">
        <v>1</v>
      </c>
      <c r="BF157" s="81" t="str">
        <f t="shared" si="77"/>
        <v>-</v>
      </c>
      <c r="BG157" s="81" t="str">
        <f t="shared" si="78"/>
        <v>-</v>
      </c>
      <c r="BH157" s="83"/>
      <c r="BI157" s="81">
        <v>1</v>
      </c>
      <c r="BJ157" s="81" t="str">
        <f t="shared" si="79"/>
        <v>-</v>
      </c>
      <c r="BK157" s="81" t="str">
        <f t="shared" si="80"/>
        <v>-</v>
      </c>
      <c r="BL157" s="82"/>
      <c r="BM157" s="81">
        <v>1</v>
      </c>
      <c r="BN157" s="81" t="str">
        <f t="shared" si="81"/>
        <v>-</v>
      </c>
      <c r="BO157" s="81" t="str">
        <f t="shared" si="82"/>
        <v>-</v>
      </c>
      <c r="BP157" s="83"/>
      <c r="BQ157" s="81">
        <v>1</v>
      </c>
      <c r="BR157" s="81">
        <f t="shared" si="83"/>
        <v>1</v>
      </c>
    </row>
    <row r="158" spans="1:70" x14ac:dyDescent="0.2">
      <c r="A158" s="14" t="s">
        <v>340</v>
      </c>
      <c r="B158" s="15" t="s">
        <v>157</v>
      </c>
      <c r="C158" s="15"/>
      <c r="D158" s="16">
        <v>-15940.320415454436</v>
      </c>
      <c r="E158" s="46">
        <v>0</v>
      </c>
      <c r="F158" s="17">
        <f>[1]EQOUM!U162/[1]COU!FA162</f>
        <v>0</v>
      </c>
      <c r="G158" s="17">
        <f>[1]EQOUN!DI162/[1]COU!FA162</f>
        <v>1.0410012251961177E-2</v>
      </c>
      <c r="H158" s="18">
        <v>1.0410012251961177E-2</v>
      </c>
      <c r="I158" s="18">
        <f t="shared" si="64"/>
        <v>1.0410012251961177E-2</v>
      </c>
      <c r="J158" s="18" t="str">
        <f t="shared" si="65"/>
        <v>AMBOS</v>
      </c>
      <c r="K158" s="18" t="str">
        <f t="shared" si="57"/>
        <v>No transable</v>
      </c>
      <c r="L158" s="19"/>
      <c r="M158" s="18" t="str">
        <f t="shared" si="58"/>
        <v>No transable</v>
      </c>
      <c r="N158" s="19">
        <f t="shared" si="59"/>
        <v>1</v>
      </c>
      <c r="O158" s="18" t="str">
        <f t="shared" si="60"/>
        <v>No transable</v>
      </c>
      <c r="P158" s="18" t="str">
        <f t="shared" si="66"/>
        <v>No transable</v>
      </c>
      <c r="Q158" s="47">
        <f t="shared" si="67"/>
        <v>1</v>
      </c>
      <c r="R158" s="47">
        <f t="shared" si="61"/>
        <v>0</v>
      </c>
      <c r="S158" s="47">
        <f t="shared" si="62"/>
        <v>0</v>
      </c>
      <c r="T158" s="47">
        <f t="shared" si="63"/>
        <v>1.0410012251961177E-2</v>
      </c>
      <c r="U158" s="47">
        <f>IF(Q158=1,D158/[1]COU!FA162,0)</f>
        <v>-1.0410012251961177E-2</v>
      </c>
      <c r="V158" s="15"/>
      <c r="W158" s="18">
        <v>0</v>
      </c>
      <c r="X158" s="18">
        <v>0</v>
      </c>
      <c r="Y158" s="18">
        <f>IF([1]EQOUN!DI162&gt;0,[1]COU!FD162/[1]EQOUN!DI162,0)</f>
        <v>0</v>
      </c>
      <c r="Z158" s="18">
        <f>IF([1]EQOUN!DI162&gt;0,[1]COU!$FG$10/[1]EQOUN!DI162,0)</f>
        <v>0</v>
      </c>
      <c r="AA158" s="18">
        <v>0</v>
      </c>
      <c r="AB158" s="18"/>
      <c r="AC158" s="48">
        <f>IF([1]COU!EY162&gt;0,[1]EQOUM!N162/[1]COU!EY162,0)</f>
        <v>0</v>
      </c>
      <c r="AD158" s="48">
        <f>IF([1]EQOUN!DJ162&gt;0,[1]EQOUN!DP162/[1]EQOUN!DJ162,0)</f>
        <v>0</v>
      </c>
      <c r="AE158" s="48">
        <f>IF([1]EQOUN!F162&gt;0,[1]EQOUN!N162/[1]EQOUN!F162,0)</f>
        <v>0</v>
      </c>
      <c r="AF158" s="18">
        <v>0</v>
      </c>
      <c r="AG158" s="15"/>
      <c r="AH158" s="81">
        <f t="shared" si="68"/>
        <v>1.077</v>
      </c>
      <c r="AI158" s="81">
        <f t="shared" si="69"/>
        <v>540</v>
      </c>
      <c r="AJ158" s="81">
        <f t="shared" si="70"/>
        <v>581.57999999999993</v>
      </c>
      <c r="AK158" s="82"/>
      <c r="AL158" s="81">
        <v>1</v>
      </c>
      <c r="AM158" s="81" t="str">
        <f t="shared" si="71"/>
        <v>-</v>
      </c>
      <c r="AN158" s="82"/>
      <c r="AO158" s="81">
        <v>1</v>
      </c>
      <c r="AP158" s="81" t="str">
        <f t="shared" si="72"/>
        <v>-</v>
      </c>
      <c r="AQ158" s="81"/>
      <c r="AR158" s="81">
        <v>1</v>
      </c>
      <c r="AS158" s="81" t="str">
        <f t="shared" si="73"/>
        <v>-</v>
      </c>
      <c r="AT158" s="82"/>
      <c r="AU158" s="81">
        <v>1</v>
      </c>
      <c r="AV158" s="81" t="str">
        <f t="shared" si="74"/>
        <v>-</v>
      </c>
      <c r="AW158" s="81"/>
      <c r="AX158" s="81">
        <v>1</v>
      </c>
      <c r="AY158" s="81">
        <f t="shared" si="84"/>
        <v>1</v>
      </c>
      <c r="AZ158" s="82"/>
      <c r="BA158" s="81">
        <v>1</v>
      </c>
      <c r="BB158" s="81" t="str">
        <f t="shared" si="75"/>
        <v>-</v>
      </c>
      <c r="BC158" s="81" t="str">
        <f t="shared" si="76"/>
        <v>-</v>
      </c>
      <c r="BD158" s="82"/>
      <c r="BE158" s="81">
        <v>1</v>
      </c>
      <c r="BF158" s="81" t="str">
        <f t="shared" si="77"/>
        <v>-</v>
      </c>
      <c r="BG158" s="81" t="str">
        <f t="shared" si="78"/>
        <v>-</v>
      </c>
      <c r="BH158" s="83"/>
      <c r="BI158" s="81">
        <v>1</v>
      </c>
      <c r="BJ158" s="81" t="str">
        <f t="shared" si="79"/>
        <v>-</v>
      </c>
      <c r="BK158" s="81" t="str">
        <f t="shared" si="80"/>
        <v>-</v>
      </c>
      <c r="BL158" s="82"/>
      <c r="BM158" s="81">
        <v>1</v>
      </c>
      <c r="BN158" s="81" t="str">
        <f t="shared" si="81"/>
        <v>-</v>
      </c>
      <c r="BO158" s="81" t="str">
        <f t="shared" si="82"/>
        <v>-</v>
      </c>
      <c r="BP158" s="83"/>
      <c r="BQ158" s="81">
        <v>1</v>
      </c>
      <c r="BR158" s="81">
        <f t="shared" si="83"/>
        <v>1</v>
      </c>
    </row>
    <row r="159" spans="1:70" x14ac:dyDescent="0.2">
      <c r="A159" s="14" t="s">
        <v>341</v>
      </c>
      <c r="B159" s="15" t="s">
        <v>158</v>
      </c>
      <c r="C159" s="15"/>
      <c r="D159" s="16">
        <v>0</v>
      </c>
      <c r="E159" s="46">
        <v>0</v>
      </c>
      <c r="F159" s="17">
        <f>[1]EQOUM!U163/[1]COU!FA163</f>
        <v>0</v>
      </c>
      <c r="G159" s="17">
        <f>[1]EQOUN!DI163/[1]COU!FA163</f>
        <v>0</v>
      </c>
      <c r="H159" s="18">
        <v>0</v>
      </c>
      <c r="I159" s="18">
        <f t="shared" si="64"/>
        <v>0</v>
      </c>
      <c r="J159" s="18" t="str">
        <f t="shared" si="65"/>
        <v>AMBOS</v>
      </c>
      <c r="K159" s="18" t="str">
        <f t="shared" si="57"/>
        <v>No transable</v>
      </c>
      <c r="L159" s="19"/>
      <c r="M159" s="18" t="str">
        <f t="shared" si="58"/>
        <v>No transable</v>
      </c>
      <c r="N159" s="19">
        <f t="shared" si="59"/>
        <v>1</v>
      </c>
      <c r="O159" s="18" t="str">
        <f t="shared" si="60"/>
        <v>No transable</v>
      </c>
      <c r="P159" s="18" t="str">
        <f t="shared" si="66"/>
        <v>No transable</v>
      </c>
      <c r="Q159" s="47">
        <f t="shared" si="67"/>
        <v>1</v>
      </c>
      <c r="R159" s="47">
        <f t="shared" si="61"/>
        <v>0</v>
      </c>
      <c r="S159" s="47">
        <f t="shared" si="62"/>
        <v>0</v>
      </c>
      <c r="T159" s="47">
        <f t="shared" si="63"/>
        <v>0</v>
      </c>
      <c r="U159" s="47">
        <f>IF(Q159=1,D159/[1]COU!FA163,0)</f>
        <v>0</v>
      </c>
      <c r="V159" s="15"/>
      <c r="W159" s="18">
        <v>0</v>
      </c>
      <c r="X159" s="18">
        <v>0</v>
      </c>
      <c r="Y159" s="18">
        <f>IF([1]EQOUN!DI163&gt;0,[1]COU!FD163/[1]EQOUN!DI163,0)</f>
        <v>0</v>
      </c>
      <c r="Z159" s="18">
        <f>IF([1]EQOUN!DI163&gt;0,[1]COU!$FG$10/[1]EQOUN!DI163,0)</f>
        <v>0</v>
      </c>
      <c r="AA159" s="18">
        <v>0</v>
      </c>
      <c r="AB159" s="18"/>
      <c r="AC159" s="48">
        <f>IF([1]COU!EY163&gt;0,[1]EQOUM!N163/[1]COU!EY163,0)</f>
        <v>0</v>
      </c>
      <c r="AD159" s="48">
        <f>IF([1]EQOUN!DJ163&gt;0,[1]EQOUN!DP163/[1]EQOUN!DJ163,0)</f>
        <v>0</v>
      </c>
      <c r="AE159" s="48">
        <f>IF([1]EQOUN!F163&gt;0,[1]EQOUN!N163/[1]EQOUN!F163,0)</f>
        <v>0</v>
      </c>
      <c r="AF159" s="18">
        <v>0</v>
      </c>
      <c r="AG159" s="15"/>
      <c r="AH159" s="81">
        <f t="shared" si="68"/>
        <v>1.077</v>
      </c>
      <c r="AI159" s="81">
        <f t="shared" si="69"/>
        <v>540</v>
      </c>
      <c r="AJ159" s="81">
        <f t="shared" si="70"/>
        <v>581.57999999999993</v>
      </c>
      <c r="AK159" s="82"/>
      <c r="AL159" s="81">
        <v>1</v>
      </c>
      <c r="AM159" s="81" t="str">
        <f t="shared" si="71"/>
        <v>-</v>
      </c>
      <c r="AN159" s="82"/>
      <c r="AO159" s="81">
        <v>1</v>
      </c>
      <c r="AP159" s="81" t="str">
        <f t="shared" si="72"/>
        <v>-</v>
      </c>
      <c r="AQ159" s="81"/>
      <c r="AR159" s="81">
        <v>1</v>
      </c>
      <c r="AS159" s="81" t="str">
        <f t="shared" si="73"/>
        <v>-</v>
      </c>
      <c r="AT159" s="82"/>
      <c r="AU159" s="81">
        <v>1</v>
      </c>
      <c r="AV159" s="81" t="str">
        <f t="shared" si="74"/>
        <v>-</v>
      </c>
      <c r="AW159" s="81"/>
      <c r="AX159" s="81">
        <v>1</v>
      </c>
      <c r="AY159" s="81">
        <f t="shared" si="84"/>
        <v>1</v>
      </c>
      <c r="AZ159" s="82"/>
      <c r="BA159" s="81">
        <v>1</v>
      </c>
      <c r="BB159" s="81" t="str">
        <f t="shared" si="75"/>
        <v>-</v>
      </c>
      <c r="BC159" s="81" t="str">
        <f t="shared" si="76"/>
        <v>-</v>
      </c>
      <c r="BD159" s="82"/>
      <c r="BE159" s="81">
        <v>1</v>
      </c>
      <c r="BF159" s="81" t="str">
        <f t="shared" si="77"/>
        <v>-</v>
      </c>
      <c r="BG159" s="81" t="str">
        <f t="shared" si="78"/>
        <v>-</v>
      </c>
      <c r="BH159" s="83"/>
      <c r="BI159" s="81">
        <v>1</v>
      </c>
      <c r="BJ159" s="81" t="str">
        <f t="shared" si="79"/>
        <v>-</v>
      </c>
      <c r="BK159" s="81" t="str">
        <f t="shared" si="80"/>
        <v>-</v>
      </c>
      <c r="BL159" s="82"/>
      <c r="BM159" s="81">
        <v>1</v>
      </c>
      <c r="BN159" s="81" t="str">
        <f t="shared" si="81"/>
        <v>-</v>
      </c>
      <c r="BO159" s="81" t="str">
        <f t="shared" si="82"/>
        <v>-</v>
      </c>
      <c r="BP159" s="83"/>
      <c r="BQ159" s="81">
        <v>1</v>
      </c>
      <c r="BR159" s="81">
        <f t="shared" si="83"/>
        <v>1</v>
      </c>
    </row>
    <row r="160" spans="1:70" x14ac:dyDescent="0.2">
      <c r="A160" s="14" t="s">
        <v>342</v>
      </c>
      <c r="B160" s="15" t="s">
        <v>159</v>
      </c>
      <c r="C160" s="15"/>
      <c r="D160" s="16">
        <v>0</v>
      </c>
      <c r="E160" s="46">
        <v>0</v>
      </c>
      <c r="F160" s="17">
        <f>[1]EQOUM!U164/[1]COU!FA164</f>
        <v>0</v>
      </c>
      <c r="G160" s="17">
        <f>[1]EQOUN!DI164/[1]COU!FA164</f>
        <v>0</v>
      </c>
      <c r="H160" s="18">
        <v>0</v>
      </c>
      <c r="I160" s="18">
        <f t="shared" si="64"/>
        <v>0</v>
      </c>
      <c r="J160" s="18" t="str">
        <f t="shared" si="65"/>
        <v>AMBOS</v>
      </c>
      <c r="K160" s="18" t="str">
        <f t="shared" si="57"/>
        <v>No transable</v>
      </c>
      <c r="L160" s="19">
        <v>1</v>
      </c>
      <c r="M160" s="18" t="str">
        <f t="shared" si="58"/>
        <v>Transable</v>
      </c>
      <c r="N160" s="19">
        <f t="shared" si="59"/>
        <v>1</v>
      </c>
      <c r="O160" s="18" t="str">
        <f t="shared" si="60"/>
        <v>No Transable</v>
      </c>
      <c r="P160" s="18" t="str">
        <f t="shared" si="66"/>
        <v>No Transable</v>
      </c>
      <c r="Q160" s="47">
        <f t="shared" si="67"/>
        <v>1</v>
      </c>
      <c r="R160" s="47">
        <f t="shared" si="61"/>
        <v>0</v>
      </c>
      <c r="S160" s="47">
        <f t="shared" si="62"/>
        <v>0</v>
      </c>
      <c r="T160" s="47">
        <f t="shared" si="63"/>
        <v>0</v>
      </c>
      <c r="U160" s="47">
        <f>IF(Q160=1,D160/[1]COU!FA164,0)</f>
        <v>0</v>
      </c>
      <c r="V160" s="15"/>
      <c r="W160" s="18">
        <v>0</v>
      </c>
      <c r="X160" s="18">
        <v>0</v>
      </c>
      <c r="Y160" s="18">
        <f>IF([1]EQOUN!DI164&gt;0,[1]COU!FD164/[1]EQOUN!DI164,0)</f>
        <v>0</v>
      </c>
      <c r="Z160" s="18">
        <f>IF([1]EQOUN!DI164&gt;0,[1]COU!$FG$10/[1]EQOUN!DI164,0)</f>
        <v>0</v>
      </c>
      <c r="AA160" s="18">
        <v>0</v>
      </c>
      <c r="AB160" s="18"/>
      <c r="AC160" s="48">
        <f>IF([1]COU!EY164&gt;0,[1]EQOUM!N164/[1]COU!EY164,0)</f>
        <v>0</v>
      </c>
      <c r="AD160" s="48">
        <f>IF([1]EQOUN!DJ164&gt;0,[1]EQOUN!DP164/[1]EQOUN!DJ164,0)</f>
        <v>0</v>
      </c>
      <c r="AE160" s="48">
        <f>IF([1]EQOUN!F164&gt;0,[1]EQOUN!N164/[1]EQOUN!F164,0)</f>
        <v>0</v>
      </c>
      <c r="AF160" s="18">
        <v>0</v>
      </c>
      <c r="AG160" s="15"/>
      <c r="AH160" s="81">
        <f t="shared" si="68"/>
        <v>1.077</v>
      </c>
      <c r="AI160" s="81">
        <f t="shared" si="69"/>
        <v>540</v>
      </c>
      <c r="AJ160" s="81">
        <f t="shared" si="70"/>
        <v>581.57999999999993</v>
      </c>
      <c r="AK160" s="82"/>
      <c r="AL160" s="81">
        <v>1</v>
      </c>
      <c r="AM160" s="81" t="str">
        <f t="shared" si="71"/>
        <v>-</v>
      </c>
      <c r="AN160" s="82"/>
      <c r="AO160" s="81">
        <v>1</v>
      </c>
      <c r="AP160" s="81" t="str">
        <f t="shared" si="72"/>
        <v>-</v>
      </c>
      <c r="AQ160" s="81"/>
      <c r="AR160" s="81">
        <v>1</v>
      </c>
      <c r="AS160" s="81" t="str">
        <f t="shared" si="73"/>
        <v>-</v>
      </c>
      <c r="AT160" s="82"/>
      <c r="AU160" s="81">
        <v>1</v>
      </c>
      <c r="AV160" s="81" t="str">
        <f t="shared" si="74"/>
        <v>-</v>
      </c>
      <c r="AW160" s="81"/>
      <c r="AX160" s="81">
        <v>1</v>
      </c>
      <c r="AY160" s="81">
        <f t="shared" si="84"/>
        <v>1</v>
      </c>
      <c r="AZ160" s="82"/>
      <c r="BA160" s="81">
        <v>1</v>
      </c>
      <c r="BB160" s="81" t="str">
        <f t="shared" si="75"/>
        <v>-</v>
      </c>
      <c r="BC160" s="81" t="str">
        <f t="shared" si="76"/>
        <v>-</v>
      </c>
      <c r="BD160" s="82"/>
      <c r="BE160" s="81">
        <v>1</v>
      </c>
      <c r="BF160" s="81" t="str">
        <f t="shared" si="77"/>
        <v>-</v>
      </c>
      <c r="BG160" s="81" t="str">
        <f t="shared" si="78"/>
        <v>-</v>
      </c>
      <c r="BH160" s="83"/>
      <c r="BI160" s="81">
        <v>1</v>
      </c>
      <c r="BJ160" s="81" t="str">
        <f t="shared" si="79"/>
        <v>-</v>
      </c>
      <c r="BK160" s="81" t="str">
        <f t="shared" si="80"/>
        <v>-</v>
      </c>
      <c r="BL160" s="82"/>
      <c r="BM160" s="81">
        <v>1</v>
      </c>
      <c r="BN160" s="81" t="str">
        <f t="shared" si="81"/>
        <v>-</v>
      </c>
      <c r="BO160" s="81" t="str">
        <f t="shared" si="82"/>
        <v>-</v>
      </c>
      <c r="BP160" s="83"/>
      <c r="BQ160" s="81">
        <v>1</v>
      </c>
      <c r="BR160" s="81">
        <f t="shared" si="83"/>
        <v>1</v>
      </c>
    </row>
    <row r="161" spans="1:70" x14ac:dyDescent="0.2">
      <c r="A161" s="14" t="s">
        <v>343</v>
      </c>
      <c r="B161" s="15" t="s">
        <v>160</v>
      </c>
      <c r="C161" s="15"/>
      <c r="D161" s="16">
        <v>0</v>
      </c>
      <c r="E161" s="46">
        <v>0</v>
      </c>
      <c r="F161" s="17">
        <f>[1]EQOUM!U165/[1]COU!FA165</f>
        <v>0</v>
      </c>
      <c r="G161" s="17">
        <f>[1]EQOUN!DI165/[1]COU!FA165</f>
        <v>0</v>
      </c>
      <c r="H161" s="18">
        <v>0</v>
      </c>
      <c r="I161" s="18">
        <f t="shared" si="64"/>
        <v>0</v>
      </c>
      <c r="J161" s="18" t="str">
        <f t="shared" si="65"/>
        <v>AMBOS</v>
      </c>
      <c r="K161" s="18" t="str">
        <f t="shared" si="57"/>
        <v>No transable</v>
      </c>
      <c r="L161" s="19">
        <v>1</v>
      </c>
      <c r="M161" s="18" t="str">
        <f t="shared" si="58"/>
        <v>Transable</v>
      </c>
      <c r="N161" s="19">
        <f t="shared" si="59"/>
        <v>1</v>
      </c>
      <c r="O161" s="18" t="str">
        <f t="shared" si="60"/>
        <v>No Transable</v>
      </c>
      <c r="P161" s="18" t="str">
        <f t="shared" si="66"/>
        <v>No Transable</v>
      </c>
      <c r="Q161" s="47">
        <f t="shared" si="67"/>
        <v>1</v>
      </c>
      <c r="R161" s="47">
        <f t="shared" si="61"/>
        <v>0</v>
      </c>
      <c r="S161" s="47">
        <f t="shared" si="62"/>
        <v>0</v>
      </c>
      <c r="T161" s="47">
        <f t="shared" si="63"/>
        <v>0</v>
      </c>
      <c r="U161" s="47">
        <f>IF(Q161=1,D161/[1]COU!FA165,0)</f>
        <v>0</v>
      </c>
      <c r="V161" s="15"/>
      <c r="W161" s="18">
        <v>0</v>
      </c>
      <c r="X161" s="18">
        <v>0</v>
      </c>
      <c r="Y161" s="18">
        <f>IF([1]EQOUN!DI165&gt;0,[1]COU!FD165/[1]EQOUN!DI165,0)</f>
        <v>0</v>
      </c>
      <c r="Z161" s="18">
        <f>IF([1]EQOUN!DI165&gt;0,[1]COU!$FG$10/[1]EQOUN!DI165,0)</f>
        <v>0</v>
      </c>
      <c r="AA161" s="18">
        <v>0</v>
      </c>
      <c r="AB161" s="18"/>
      <c r="AC161" s="48">
        <f>IF([1]COU!EY165&gt;0,[1]EQOUM!N165/[1]COU!EY165,0)</f>
        <v>0</v>
      </c>
      <c r="AD161" s="48">
        <f>IF([1]EQOUN!DJ165&gt;0,[1]EQOUN!DP165/[1]EQOUN!DJ165,0)</f>
        <v>0</v>
      </c>
      <c r="AE161" s="48">
        <f>IF([1]EQOUN!F165&gt;0,[1]EQOUN!N165/[1]EQOUN!F165,0)</f>
        <v>0</v>
      </c>
      <c r="AF161" s="18">
        <v>0</v>
      </c>
      <c r="AG161" s="15"/>
      <c r="AH161" s="81">
        <f t="shared" si="68"/>
        <v>1.077</v>
      </c>
      <c r="AI161" s="81">
        <f t="shared" si="69"/>
        <v>540</v>
      </c>
      <c r="AJ161" s="81">
        <f t="shared" si="70"/>
        <v>581.57999999999993</v>
      </c>
      <c r="AK161" s="82"/>
      <c r="AL161" s="81">
        <v>1</v>
      </c>
      <c r="AM161" s="81" t="str">
        <f t="shared" si="71"/>
        <v>-</v>
      </c>
      <c r="AN161" s="82"/>
      <c r="AO161" s="81">
        <v>1</v>
      </c>
      <c r="AP161" s="81" t="str">
        <f t="shared" si="72"/>
        <v>-</v>
      </c>
      <c r="AQ161" s="81"/>
      <c r="AR161" s="81">
        <v>1</v>
      </c>
      <c r="AS161" s="81" t="str">
        <f t="shared" si="73"/>
        <v>-</v>
      </c>
      <c r="AT161" s="82"/>
      <c r="AU161" s="81">
        <v>1</v>
      </c>
      <c r="AV161" s="81" t="str">
        <f t="shared" si="74"/>
        <v>-</v>
      </c>
      <c r="AW161" s="81"/>
      <c r="AX161" s="81">
        <v>1</v>
      </c>
      <c r="AY161" s="81">
        <f t="shared" si="84"/>
        <v>1</v>
      </c>
      <c r="AZ161" s="82"/>
      <c r="BA161" s="81">
        <v>1</v>
      </c>
      <c r="BB161" s="81" t="str">
        <f t="shared" si="75"/>
        <v>-</v>
      </c>
      <c r="BC161" s="81" t="str">
        <f t="shared" si="76"/>
        <v>-</v>
      </c>
      <c r="BD161" s="82"/>
      <c r="BE161" s="81">
        <v>1</v>
      </c>
      <c r="BF161" s="81" t="str">
        <f t="shared" si="77"/>
        <v>-</v>
      </c>
      <c r="BG161" s="81" t="str">
        <f t="shared" si="78"/>
        <v>-</v>
      </c>
      <c r="BH161" s="83"/>
      <c r="BI161" s="81">
        <v>1</v>
      </c>
      <c r="BJ161" s="81" t="str">
        <f t="shared" si="79"/>
        <v>-</v>
      </c>
      <c r="BK161" s="81" t="str">
        <f t="shared" si="80"/>
        <v>-</v>
      </c>
      <c r="BL161" s="82"/>
      <c r="BM161" s="81">
        <v>1</v>
      </c>
      <c r="BN161" s="81" t="str">
        <f t="shared" si="81"/>
        <v>-</v>
      </c>
      <c r="BO161" s="81" t="str">
        <f t="shared" si="82"/>
        <v>-</v>
      </c>
      <c r="BP161" s="83"/>
      <c r="BQ161" s="81">
        <v>1</v>
      </c>
      <c r="BR161" s="81">
        <f t="shared" si="83"/>
        <v>1</v>
      </c>
    </row>
    <row r="162" spans="1:70" x14ac:dyDescent="0.2">
      <c r="A162" s="14" t="s">
        <v>344</v>
      </c>
      <c r="B162" s="15" t="s">
        <v>161</v>
      </c>
      <c r="C162" s="15"/>
      <c r="D162" s="16">
        <v>-183125.76364389763</v>
      </c>
      <c r="E162" s="46">
        <v>1.2791602808062514E-2</v>
      </c>
      <c r="F162" s="17">
        <f>[1]EQOUM!U166/[1]COU!FA166</f>
        <v>1.2791602808062496E-2</v>
      </c>
      <c r="G162" s="17">
        <f>[1]EQOUN!DI166/[1]COU!FA166</f>
        <v>0.6396911414475458</v>
      </c>
      <c r="H162" s="18">
        <v>0.64797984221681437</v>
      </c>
      <c r="I162" s="18">
        <f t="shared" si="64"/>
        <v>0.62689953863948333</v>
      </c>
      <c r="J162" s="18" t="str">
        <f t="shared" si="65"/>
        <v>EXPORTABLE</v>
      </c>
      <c r="K162" s="18" t="str">
        <f t="shared" si="57"/>
        <v>Transable</v>
      </c>
      <c r="L162" s="19"/>
      <c r="M162" s="18" t="str">
        <f t="shared" si="58"/>
        <v>Transable</v>
      </c>
      <c r="N162" s="19">
        <f t="shared" si="59"/>
        <v>0</v>
      </c>
      <c r="O162" s="18" t="str">
        <f t="shared" si="60"/>
        <v>Transable</v>
      </c>
      <c r="P162" s="18" t="str">
        <f t="shared" si="66"/>
        <v>EXPORTABLE</v>
      </c>
      <c r="Q162" s="47">
        <f t="shared" si="67"/>
        <v>0</v>
      </c>
      <c r="R162" s="47">
        <f t="shared" si="61"/>
        <v>0</v>
      </c>
      <c r="S162" s="47">
        <f t="shared" si="62"/>
        <v>0</v>
      </c>
      <c r="T162" s="47">
        <f t="shared" si="63"/>
        <v>0</v>
      </c>
      <c r="U162" s="47">
        <f>IF(Q162=1,D162/[1]COU!FA166,0)</f>
        <v>0</v>
      </c>
      <c r="V162" s="15"/>
      <c r="W162" s="18">
        <v>0</v>
      </c>
      <c r="X162" s="18">
        <v>0</v>
      </c>
      <c r="Y162" s="18">
        <f>IF([1]EQOUN!DI166&gt;0,[1]COU!FD166/[1]EQOUN!DI166,0)</f>
        <v>0</v>
      </c>
      <c r="Z162" s="18">
        <f>IF([1]EQOUN!DI166&gt;0,[1]COU!$FG$10/[1]EQOUN!DI166,0)</f>
        <v>0</v>
      </c>
      <c r="AA162" s="18">
        <v>0</v>
      </c>
      <c r="AB162" s="18"/>
      <c r="AC162" s="48">
        <f>IF([1]COU!EY166&gt;0,[1]EQOUM!N166/[1]COU!EY166,0)</f>
        <v>0</v>
      </c>
      <c r="AD162" s="48">
        <f>IF([1]EQOUN!DJ166&gt;0,[1]EQOUN!DP166/[1]EQOUN!DJ166,0)</f>
        <v>0</v>
      </c>
      <c r="AE162" s="48">
        <f>IF([1]EQOUN!F166&gt;0,[1]EQOUN!N166/[1]EQOUN!F166,0)</f>
        <v>0</v>
      </c>
      <c r="AF162" s="18">
        <v>0</v>
      </c>
      <c r="AG162" s="15"/>
      <c r="AH162" s="81">
        <f t="shared" si="68"/>
        <v>1.077</v>
      </c>
      <c r="AI162" s="81">
        <f t="shared" si="69"/>
        <v>540</v>
      </c>
      <c r="AJ162" s="81">
        <f t="shared" si="70"/>
        <v>581.57999999999993</v>
      </c>
      <c r="AK162" s="82"/>
      <c r="AL162" s="81">
        <v>1</v>
      </c>
      <c r="AM162" s="81" t="str">
        <f t="shared" si="71"/>
        <v>-</v>
      </c>
      <c r="AN162" s="82"/>
      <c r="AO162" s="81">
        <v>1</v>
      </c>
      <c r="AP162" s="81">
        <f t="shared" si="72"/>
        <v>1.077</v>
      </c>
      <c r="AQ162" s="81"/>
      <c r="AR162" s="81">
        <v>1</v>
      </c>
      <c r="AS162" s="81" t="str">
        <f t="shared" si="73"/>
        <v>-</v>
      </c>
      <c r="AT162" s="82"/>
      <c r="AU162" s="81">
        <v>1</v>
      </c>
      <c r="AV162" s="81">
        <f t="shared" si="74"/>
        <v>1.077</v>
      </c>
      <c r="AW162" s="81"/>
      <c r="AX162" s="81">
        <v>1</v>
      </c>
      <c r="AY162" s="81" t="str">
        <f t="shared" si="84"/>
        <v>-</v>
      </c>
      <c r="AZ162" s="82"/>
      <c r="BA162" s="81">
        <v>1</v>
      </c>
      <c r="BB162" s="81" t="str">
        <f t="shared" si="75"/>
        <v>-</v>
      </c>
      <c r="BC162" s="81" t="str">
        <f t="shared" si="76"/>
        <v>-</v>
      </c>
      <c r="BD162" s="82"/>
      <c r="BE162" s="81">
        <v>1</v>
      </c>
      <c r="BF162" s="81">
        <f t="shared" si="77"/>
        <v>1.077</v>
      </c>
      <c r="BG162" s="81">
        <f t="shared" si="78"/>
        <v>1</v>
      </c>
      <c r="BH162" s="83"/>
      <c r="BI162" s="81">
        <v>1</v>
      </c>
      <c r="BJ162" s="81" t="str">
        <f t="shared" si="79"/>
        <v>-</v>
      </c>
      <c r="BK162" s="81" t="str">
        <f t="shared" si="80"/>
        <v>-</v>
      </c>
      <c r="BL162" s="82"/>
      <c r="BM162" s="81">
        <v>1</v>
      </c>
      <c r="BN162" s="81">
        <f t="shared" si="81"/>
        <v>1.077</v>
      </c>
      <c r="BO162" s="81">
        <f t="shared" si="82"/>
        <v>1</v>
      </c>
      <c r="BP162" s="83"/>
      <c r="BQ162" s="81">
        <v>1</v>
      </c>
      <c r="BR162" s="81" t="str">
        <f t="shared" si="83"/>
        <v>-</v>
      </c>
    </row>
    <row r="163" spans="1:70" x14ac:dyDescent="0.2">
      <c r="A163" s="14" t="s">
        <v>345</v>
      </c>
      <c r="B163" s="15" t="s">
        <v>162</v>
      </c>
      <c r="C163" s="15"/>
      <c r="D163" s="16">
        <v>443.39219000000321</v>
      </c>
      <c r="E163" s="46">
        <v>5.0906126463416369E-3</v>
      </c>
      <c r="F163" s="17">
        <f>[1]EQOUM!U167/[1]COU!FA167</f>
        <v>4.7771599769926816E-3</v>
      </c>
      <c r="G163" s="17">
        <f>[1]EQOUN!DI167/[1]COU!FA167</f>
        <v>1.5610995968103338E-3</v>
      </c>
      <c r="H163" s="18">
        <v>1.5690872120150306E-3</v>
      </c>
      <c r="I163" s="18">
        <f t="shared" si="64"/>
        <v>-3.5295130495313033E-3</v>
      </c>
      <c r="J163" s="18" t="str">
        <f t="shared" si="65"/>
        <v>AMBOS</v>
      </c>
      <c r="K163" s="18" t="str">
        <f t="shared" si="57"/>
        <v>No transable</v>
      </c>
      <c r="L163" s="19">
        <v>1</v>
      </c>
      <c r="M163" s="18" t="str">
        <f t="shared" si="58"/>
        <v>Transable</v>
      </c>
      <c r="N163" s="19">
        <f t="shared" si="59"/>
        <v>1</v>
      </c>
      <c r="O163" s="18" t="str">
        <f t="shared" si="60"/>
        <v>No Transable</v>
      </c>
      <c r="P163" s="18" t="str">
        <f t="shared" si="66"/>
        <v>No Transable</v>
      </c>
      <c r="Q163" s="47">
        <f t="shared" si="67"/>
        <v>1</v>
      </c>
      <c r="R163" s="47">
        <f t="shared" si="61"/>
        <v>5.0906126463416369E-3</v>
      </c>
      <c r="S163" s="47">
        <f t="shared" si="62"/>
        <v>4.7771599769926816E-3</v>
      </c>
      <c r="T163" s="47">
        <f t="shared" si="63"/>
        <v>1.5690872120150306E-3</v>
      </c>
      <c r="U163" s="47">
        <f>IF(Q163=1,D163/[1]COU!FA167,0)</f>
        <v>3.5295130495313033E-3</v>
      </c>
      <c r="V163" s="15"/>
      <c r="W163" s="18">
        <v>0</v>
      </c>
      <c r="X163" s="18">
        <v>0</v>
      </c>
      <c r="Y163" s="18">
        <f>IF([1]EQOUN!DI167&gt;0,[1]COU!FD167/[1]EQOUN!DI167,0)</f>
        <v>0</v>
      </c>
      <c r="Z163" s="18">
        <f>IF([1]EQOUN!DI167&gt;0,[1]COU!$FG$10/[1]EQOUN!DI167,0)</f>
        <v>0</v>
      </c>
      <c r="AA163" s="18">
        <v>0</v>
      </c>
      <c r="AB163" s="18"/>
      <c r="AC163" s="48">
        <f>IF([1]COU!EY167&gt;0,[1]EQOUM!N167/[1]COU!EY167,0)</f>
        <v>0</v>
      </c>
      <c r="AD163" s="48">
        <f>IF([1]EQOUN!DJ167&gt;0,[1]EQOUN!DP167/[1]EQOUN!DJ167,0)</f>
        <v>0</v>
      </c>
      <c r="AE163" s="48">
        <f>IF([1]EQOUN!F167&gt;0,[1]EQOUN!N167/[1]EQOUN!F167,0)</f>
        <v>0</v>
      </c>
      <c r="AF163" s="18">
        <v>0</v>
      </c>
      <c r="AG163" s="15"/>
      <c r="AH163" s="81">
        <f t="shared" si="68"/>
        <v>1.077</v>
      </c>
      <c r="AI163" s="81">
        <f t="shared" si="69"/>
        <v>540</v>
      </c>
      <c r="AJ163" s="81">
        <f t="shared" si="70"/>
        <v>581.57999999999993</v>
      </c>
      <c r="AK163" s="82"/>
      <c r="AL163" s="81">
        <v>1</v>
      </c>
      <c r="AM163" s="81" t="str">
        <f t="shared" si="71"/>
        <v>-</v>
      </c>
      <c r="AN163" s="82"/>
      <c r="AO163" s="81">
        <v>1</v>
      </c>
      <c r="AP163" s="81" t="str">
        <f t="shared" si="72"/>
        <v>-</v>
      </c>
      <c r="AQ163" s="81"/>
      <c r="AR163" s="81">
        <v>1</v>
      </c>
      <c r="AS163" s="81" t="str">
        <f t="shared" si="73"/>
        <v>-</v>
      </c>
      <c r="AT163" s="82"/>
      <c r="AU163" s="81">
        <v>1</v>
      </c>
      <c r="AV163" s="81" t="str">
        <f t="shared" si="74"/>
        <v>-</v>
      </c>
      <c r="AW163" s="81"/>
      <c r="AX163" s="81">
        <v>1</v>
      </c>
      <c r="AY163" s="81">
        <f t="shared" si="84"/>
        <v>1</v>
      </c>
      <c r="AZ163" s="82"/>
      <c r="BA163" s="81">
        <v>1</v>
      </c>
      <c r="BB163" s="81" t="str">
        <f t="shared" si="75"/>
        <v>-</v>
      </c>
      <c r="BC163" s="81" t="str">
        <f t="shared" si="76"/>
        <v>-</v>
      </c>
      <c r="BD163" s="82"/>
      <c r="BE163" s="81">
        <v>1</v>
      </c>
      <c r="BF163" s="81" t="str">
        <f t="shared" si="77"/>
        <v>-</v>
      </c>
      <c r="BG163" s="81" t="str">
        <f t="shared" si="78"/>
        <v>-</v>
      </c>
      <c r="BH163" s="83"/>
      <c r="BI163" s="81">
        <v>1</v>
      </c>
      <c r="BJ163" s="81" t="str">
        <f t="shared" si="79"/>
        <v>-</v>
      </c>
      <c r="BK163" s="81" t="str">
        <f t="shared" si="80"/>
        <v>-</v>
      </c>
      <c r="BL163" s="82"/>
      <c r="BM163" s="81">
        <v>1</v>
      </c>
      <c r="BN163" s="81" t="str">
        <f t="shared" si="81"/>
        <v>-</v>
      </c>
      <c r="BO163" s="81" t="str">
        <f t="shared" si="82"/>
        <v>-</v>
      </c>
      <c r="BP163" s="83"/>
      <c r="BQ163" s="81">
        <v>1</v>
      </c>
      <c r="BR163" s="81">
        <f t="shared" si="83"/>
        <v>1</v>
      </c>
    </row>
    <row r="164" spans="1:70" x14ac:dyDescent="0.2">
      <c r="A164" s="14" t="s">
        <v>346</v>
      </c>
      <c r="B164" s="15" t="s">
        <v>163</v>
      </c>
      <c r="C164" s="15"/>
      <c r="D164" s="16">
        <v>-4881.9727199999998</v>
      </c>
      <c r="E164" s="46">
        <v>0</v>
      </c>
      <c r="F164" s="17">
        <f>[1]EQOUM!U168/[1]COU!FA168</f>
        <v>0</v>
      </c>
      <c r="G164" s="17">
        <f>[1]EQOUN!DI168/[1]COU!FA168</f>
        <v>0.23090105761184521</v>
      </c>
      <c r="H164" s="18">
        <v>0.23090105761184521</v>
      </c>
      <c r="I164" s="18">
        <f t="shared" si="64"/>
        <v>0.23090105761184521</v>
      </c>
      <c r="J164" s="18" t="str">
        <f t="shared" si="65"/>
        <v>EXPORTABLE</v>
      </c>
      <c r="K164" s="18" t="str">
        <f t="shared" si="57"/>
        <v>No transable</v>
      </c>
      <c r="L164" s="19">
        <v>1</v>
      </c>
      <c r="M164" s="18" t="str">
        <f t="shared" si="58"/>
        <v>Transable</v>
      </c>
      <c r="N164" s="19">
        <f t="shared" si="59"/>
        <v>0</v>
      </c>
      <c r="O164" s="18" t="str">
        <f t="shared" si="60"/>
        <v>Transable</v>
      </c>
      <c r="P164" s="18" t="str">
        <f t="shared" si="66"/>
        <v>EXPORTABLE</v>
      </c>
      <c r="Q164" s="47">
        <f t="shared" si="67"/>
        <v>0</v>
      </c>
      <c r="R164" s="47">
        <f t="shared" si="61"/>
        <v>0</v>
      </c>
      <c r="S164" s="47">
        <f t="shared" si="62"/>
        <v>0</v>
      </c>
      <c r="T164" s="47">
        <f t="shared" si="63"/>
        <v>0</v>
      </c>
      <c r="U164" s="47">
        <f>IF(Q164=1,D164/[1]COU!FA168,0)</f>
        <v>0</v>
      </c>
      <c r="V164" s="15"/>
      <c r="W164" s="18">
        <v>0</v>
      </c>
      <c r="X164" s="18">
        <v>0</v>
      </c>
      <c r="Y164" s="18">
        <f>IF([1]EQOUN!DI168&gt;0,[1]COU!FD168/[1]EQOUN!DI168,0)</f>
        <v>0</v>
      </c>
      <c r="Z164" s="18">
        <f>IF([1]EQOUN!DI168&gt;0,[1]COU!$FG$10/[1]EQOUN!DI168,0)</f>
        <v>0</v>
      </c>
      <c r="AA164" s="18">
        <v>0</v>
      </c>
      <c r="AB164" s="18"/>
      <c r="AC164" s="48">
        <f>IF([1]COU!EY168&gt;0,[1]EQOUM!N168/[1]COU!EY168,0)</f>
        <v>0</v>
      </c>
      <c r="AD164" s="48">
        <f>IF([1]EQOUN!DJ168&gt;0,[1]EQOUN!DP168/[1]EQOUN!DJ168,0)</f>
        <v>0</v>
      </c>
      <c r="AE164" s="48">
        <f>IF([1]EQOUN!F168&gt;0,[1]EQOUN!N168/[1]EQOUN!F168,0)</f>
        <v>0</v>
      </c>
      <c r="AF164" s="18">
        <v>0</v>
      </c>
      <c r="AG164" s="15"/>
      <c r="AH164" s="81">
        <f t="shared" si="68"/>
        <v>1.077</v>
      </c>
      <c r="AI164" s="81">
        <f t="shared" si="69"/>
        <v>540</v>
      </c>
      <c r="AJ164" s="81">
        <f t="shared" si="70"/>
        <v>581.57999999999993</v>
      </c>
      <c r="AK164" s="82"/>
      <c r="AL164" s="81">
        <v>1</v>
      </c>
      <c r="AM164" s="81" t="str">
        <f t="shared" si="71"/>
        <v>-</v>
      </c>
      <c r="AN164" s="82"/>
      <c r="AO164" s="81">
        <v>1</v>
      </c>
      <c r="AP164" s="81">
        <f t="shared" si="72"/>
        <v>1.077</v>
      </c>
      <c r="AQ164" s="81"/>
      <c r="AR164" s="81">
        <v>1</v>
      </c>
      <c r="AS164" s="81" t="str">
        <f t="shared" si="73"/>
        <v>-</v>
      </c>
      <c r="AT164" s="82"/>
      <c r="AU164" s="81">
        <v>1</v>
      </c>
      <c r="AV164" s="81">
        <f t="shared" si="74"/>
        <v>1.077</v>
      </c>
      <c r="AW164" s="81"/>
      <c r="AX164" s="81">
        <v>1</v>
      </c>
      <c r="AY164" s="81" t="str">
        <f t="shared" si="84"/>
        <v>-</v>
      </c>
      <c r="AZ164" s="82"/>
      <c r="BA164" s="81">
        <v>1</v>
      </c>
      <c r="BB164" s="81" t="str">
        <f t="shared" si="75"/>
        <v>-</v>
      </c>
      <c r="BC164" s="81" t="str">
        <f t="shared" si="76"/>
        <v>-</v>
      </c>
      <c r="BD164" s="82"/>
      <c r="BE164" s="81">
        <v>1</v>
      </c>
      <c r="BF164" s="81">
        <f t="shared" si="77"/>
        <v>1.077</v>
      </c>
      <c r="BG164" s="81">
        <f t="shared" si="78"/>
        <v>1</v>
      </c>
      <c r="BH164" s="83"/>
      <c r="BI164" s="81">
        <v>1</v>
      </c>
      <c r="BJ164" s="81" t="str">
        <f t="shared" si="79"/>
        <v>-</v>
      </c>
      <c r="BK164" s="81" t="str">
        <f t="shared" si="80"/>
        <v>-</v>
      </c>
      <c r="BL164" s="82"/>
      <c r="BM164" s="81">
        <v>1</v>
      </c>
      <c r="BN164" s="81">
        <f t="shared" si="81"/>
        <v>1.077</v>
      </c>
      <c r="BO164" s="81">
        <f t="shared" si="82"/>
        <v>1</v>
      </c>
      <c r="BP164" s="83"/>
      <c r="BQ164" s="81">
        <v>1</v>
      </c>
      <c r="BR164" s="81" t="str">
        <f t="shared" si="83"/>
        <v>-</v>
      </c>
    </row>
    <row r="165" spans="1:70" x14ac:dyDescent="0.2">
      <c r="A165" s="14" t="s">
        <v>347</v>
      </c>
      <c r="B165" s="15" t="s">
        <v>164</v>
      </c>
      <c r="C165" s="15"/>
      <c r="D165" s="16">
        <v>17593.03678703478</v>
      </c>
      <c r="E165" s="46">
        <v>5.2013431035557139E-2</v>
      </c>
      <c r="F165" s="17">
        <f>[1]EQOUM!U169/[1]COU!FA169</f>
        <v>5.2013431035557202E-2</v>
      </c>
      <c r="G165" s="17">
        <f>[1]EQOUN!DI169/[1]COU!FA169</f>
        <v>2.2442983175866289E-3</v>
      </c>
      <c r="H165" s="18">
        <v>2.3674368298680065E-3</v>
      </c>
      <c r="I165" s="18">
        <f t="shared" si="64"/>
        <v>-4.976913271797051E-2</v>
      </c>
      <c r="J165" s="18" t="str">
        <f t="shared" si="65"/>
        <v>AMBOS</v>
      </c>
      <c r="K165" s="18" t="str">
        <f t="shared" si="57"/>
        <v>No transable</v>
      </c>
      <c r="L165" s="19">
        <v>1</v>
      </c>
      <c r="M165" s="18" t="str">
        <f t="shared" si="58"/>
        <v>Transable</v>
      </c>
      <c r="N165" s="19">
        <f t="shared" si="59"/>
        <v>0</v>
      </c>
      <c r="O165" s="18" t="str">
        <f t="shared" si="60"/>
        <v>Transable</v>
      </c>
      <c r="P165" s="18" t="str">
        <f t="shared" si="66"/>
        <v>AMBOS</v>
      </c>
      <c r="Q165" s="47">
        <f t="shared" si="67"/>
        <v>0</v>
      </c>
      <c r="R165" s="47">
        <f t="shared" si="61"/>
        <v>0</v>
      </c>
      <c r="S165" s="47">
        <f t="shared" si="62"/>
        <v>0</v>
      </c>
      <c r="T165" s="47">
        <f t="shared" si="63"/>
        <v>0</v>
      </c>
      <c r="U165" s="47">
        <f>IF(Q165=1,D165/[1]COU!FA169,0)</f>
        <v>0</v>
      </c>
      <c r="V165" s="15"/>
      <c r="W165" s="18">
        <v>0</v>
      </c>
      <c r="X165" s="18">
        <v>7.0920668170725717E-2</v>
      </c>
      <c r="Y165" s="18">
        <f>IF([1]EQOUN!DI169&gt;0,[1]COU!FD169/[1]EQOUN!DI169,0)</f>
        <v>0</v>
      </c>
      <c r="Z165" s="18">
        <f>IF([1]EQOUN!DI169&gt;0,[1]COU!$FG$10/[1]EQOUN!DI169,0)</f>
        <v>0</v>
      </c>
      <c r="AA165" s="18">
        <v>0</v>
      </c>
      <c r="AB165" s="18"/>
      <c r="AC165" s="48">
        <f>IF([1]COU!EY169&gt;0,[1]EQOUM!N169/[1]COU!EY169,0)</f>
        <v>0</v>
      </c>
      <c r="AD165" s="48">
        <f>IF([1]EQOUN!DJ169&gt;0,[1]EQOUN!DP169/[1]EQOUN!DJ169,0)</f>
        <v>0</v>
      </c>
      <c r="AE165" s="48">
        <f>IF([1]EQOUN!F169&gt;0,[1]EQOUN!N169/[1]EQOUN!F169,0)</f>
        <v>0</v>
      </c>
      <c r="AF165" s="18">
        <v>0</v>
      </c>
      <c r="AG165" s="15"/>
      <c r="AH165" s="81">
        <f t="shared" si="68"/>
        <v>1.077</v>
      </c>
      <c r="AI165" s="81">
        <f t="shared" si="69"/>
        <v>540</v>
      </c>
      <c r="AJ165" s="81">
        <f t="shared" si="70"/>
        <v>581.57999999999993</v>
      </c>
      <c r="AK165" s="82"/>
      <c r="AL165" s="81">
        <v>1</v>
      </c>
      <c r="AM165" s="81">
        <f t="shared" si="71"/>
        <v>1.0056767340569293</v>
      </c>
      <c r="AN165" s="82"/>
      <c r="AO165" s="81">
        <v>1</v>
      </c>
      <c r="AP165" s="81">
        <f t="shared" si="72"/>
        <v>1.077</v>
      </c>
      <c r="AQ165" s="81"/>
      <c r="AR165" s="81">
        <v>1</v>
      </c>
      <c r="AS165" s="81">
        <f t="shared" si="73"/>
        <v>1.0056767340569293</v>
      </c>
      <c r="AT165" s="82"/>
      <c r="AU165" s="81">
        <v>1</v>
      </c>
      <c r="AV165" s="81">
        <f t="shared" si="74"/>
        <v>1.077</v>
      </c>
      <c r="AW165" s="81"/>
      <c r="AX165" s="81">
        <v>1</v>
      </c>
      <c r="AY165" s="81" t="str">
        <f t="shared" si="84"/>
        <v>-</v>
      </c>
      <c r="AZ165" s="82"/>
      <c r="BA165" s="81">
        <v>1</v>
      </c>
      <c r="BB165" s="81">
        <f t="shared" si="75"/>
        <v>1.0056767340569293</v>
      </c>
      <c r="BC165" s="81">
        <f t="shared" si="76"/>
        <v>0.9337759833397673</v>
      </c>
      <c r="BD165" s="82"/>
      <c r="BE165" s="81">
        <v>1</v>
      </c>
      <c r="BF165" s="81">
        <f t="shared" si="77"/>
        <v>1.077</v>
      </c>
      <c r="BG165" s="81">
        <f t="shared" si="78"/>
        <v>1</v>
      </c>
      <c r="BH165" s="83"/>
      <c r="BI165" s="81">
        <v>1</v>
      </c>
      <c r="BJ165" s="81">
        <f t="shared" si="79"/>
        <v>1.0056767340569293</v>
      </c>
      <c r="BK165" s="81">
        <f t="shared" si="80"/>
        <v>0.9337759833397673</v>
      </c>
      <c r="BL165" s="82"/>
      <c r="BM165" s="81">
        <v>1</v>
      </c>
      <c r="BN165" s="81">
        <f t="shared" si="81"/>
        <v>1.077</v>
      </c>
      <c r="BO165" s="81">
        <f t="shared" si="82"/>
        <v>1</v>
      </c>
      <c r="BP165" s="83"/>
      <c r="BQ165" s="81">
        <v>1</v>
      </c>
      <c r="BR165" s="81" t="str">
        <f t="shared" si="83"/>
        <v>-</v>
      </c>
    </row>
    <row r="166" spans="1:70" x14ac:dyDescent="0.2">
      <c r="A166" s="14" t="s">
        <v>348</v>
      </c>
      <c r="B166" s="15" t="s">
        <v>165</v>
      </c>
      <c r="C166" s="15"/>
      <c r="D166" s="16">
        <v>-40133.889394200014</v>
      </c>
      <c r="E166" s="46">
        <v>0.15226405410567784</v>
      </c>
      <c r="F166" s="17">
        <f>[1]EQOUM!U170/[1]COU!FA170</f>
        <v>0.14766277778247242</v>
      </c>
      <c r="G166" s="17">
        <f>[1]EQOUN!DI170/[1]COU!FA170</f>
        <v>0.30106429122410061</v>
      </c>
      <c r="H166" s="18">
        <v>0.35513923018386551</v>
      </c>
      <c r="I166" s="18">
        <f t="shared" si="64"/>
        <v>0.14880023711842277</v>
      </c>
      <c r="J166" s="18" t="str">
        <f t="shared" si="65"/>
        <v>EXPORTABLE</v>
      </c>
      <c r="K166" s="18" t="str">
        <f t="shared" si="57"/>
        <v>Transable</v>
      </c>
      <c r="L166" s="19"/>
      <c r="M166" s="18" t="str">
        <f t="shared" si="58"/>
        <v>Transable</v>
      </c>
      <c r="N166" s="19">
        <f t="shared" si="59"/>
        <v>0</v>
      </c>
      <c r="O166" s="18" t="str">
        <f t="shared" si="60"/>
        <v>Transable</v>
      </c>
      <c r="P166" s="18" t="str">
        <f t="shared" si="66"/>
        <v>EXPORTABLE</v>
      </c>
      <c r="Q166" s="47">
        <f t="shared" si="67"/>
        <v>0</v>
      </c>
      <c r="R166" s="47">
        <f t="shared" si="61"/>
        <v>0</v>
      </c>
      <c r="S166" s="47">
        <f t="shared" si="62"/>
        <v>0</v>
      </c>
      <c r="T166" s="47">
        <f t="shared" si="63"/>
        <v>0</v>
      </c>
      <c r="U166" s="47">
        <f>IF(Q166=1,D166/[1]COU!FA170,0)</f>
        <v>0</v>
      </c>
      <c r="V166" s="15"/>
      <c r="W166" s="18">
        <v>0</v>
      </c>
      <c r="X166" s="18">
        <v>4.8791746319323966E-4</v>
      </c>
      <c r="Y166" s="18">
        <f>IF([1]EQOUN!DI170&gt;0,[1]COU!FD170/[1]EQOUN!DI170,0)</f>
        <v>0</v>
      </c>
      <c r="Z166" s="18">
        <f>IF([1]EQOUN!DI170&gt;0,[1]COU!$FG$10/[1]EQOUN!DI170,0)</f>
        <v>0</v>
      </c>
      <c r="AA166" s="18">
        <v>0</v>
      </c>
      <c r="AB166" s="18"/>
      <c r="AC166" s="48">
        <f>IF([1]COU!EY170&gt;0,[1]EQOUM!N170/[1]COU!EY170,0)</f>
        <v>0</v>
      </c>
      <c r="AD166" s="48">
        <f>IF([1]EQOUN!DJ170&gt;0,[1]EQOUN!DP170/[1]EQOUN!DJ170,0)</f>
        <v>0</v>
      </c>
      <c r="AE166" s="48">
        <f>IF([1]EQOUN!F170&gt;0,[1]EQOUN!N170/[1]EQOUN!F170,0)</f>
        <v>0</v>
      </c>
      <c r="AF166" s="18">
        <v>0</v>
      </c>
      <c r="AG166" s="15"/>
      <c r="AH166" s="81">
        <f t="shared" si="68"/>
        <v>1.077</v>
      </c>
      <c r="AI166" s="81">
        <f t="shared" si="69"/>
        <v>540</v>
      </c>
      <c r="AJ166" s="81">
        <f t="shared" si="70"/>
        <v>581.57999999999993</v>
      </c>
      <c r="AK166" s="82"/>
      <c r="AL166" s="81">
        <v>1</v>
      </c>
      <c r="AM166" s="81" t="str">
        <f t="shared" si="71"/>
        <v>-</v>
      </c>
      <c r="AN166" s="82"/>
      <c r="AO166" s="81">
        <v>1</v>
      </c>
      <c r="AP166" s="81">
        <f t="shared" si="72"/>
        <v>1.077</v>
      </c>
      <c r="AQ166" s="81"/>
      <c r="AR166" s="81">
        <v>1</v>
      </c>
      <c r="AS166" s="81" t="str">
        <f t="shared" si="73"/>
        <v>-</v>
      </c>
      <c r="AT166" s="82"/>
      <c r="AU166" s="81">
        <v>1</v>
      </c>
      <c r="AV166" s="81">
        <f t="shared" si="74"/>
        <v>1.077</v>
      </c>
      <c r="AW166" s="81"/>
      <c r="AX166" s="81">
        <v>1</v>
      </c>
      <c r="AY166" s="81" t="str">
        <f t="shared" si="84"/>
        <v>-</v>
      </c>
      <c r="AZ166" s="82"/>
      <c r="BA166" s="81">
        <v>1</v>
      </c>
      <c r="BB166" s="81" t="str">
        <f t="shared" si="75"/>
        <v>-</v>
      </c>
      <c r="BC166" s="81" t="str">
        <f t="shared" si="76"/>
        <v>-</v>
      </c>
      <c r="BD166" s="82"/>
      <c r="BE166" s="81">
        <v>1</v>
      </c>
      <c r="BF166" s="81">
        <f t="shared" si="77"/>
        <v>1.077</v>
      </c>
      <c r="BG166" s="81">
        <f t="shared" si="78"/>
        <v>1</v>
      </c>
      <c r="BH166" s="83"/>
      <c r="BI166" s="81">
        <v>1</v>
      </c>
      <c r="BJ166" s="81" t="str">
        <f t="shared" si="79"/>
        <v>-</v>
      </c>
      <c r="BK166" s="81" t="str">
        <f t="shared" si="80"/>
        <v>-</v>
      </c>
      <c r="BL166" s="82"/>
      <c r="BM166" s="81">
        <v>1</v>
      </c>
      <c r="BN166" s="81">
        <f t="shared" si="81"/>
        <v>1.077</v>
      </c>
      <c r="BO166" s="81">
        <f t="shared" si="82"/>
        <v>1</v>
      </c>
      <c r="BP166" s="83"/>
      <c r="BQ166" s="81">
        <v>1</v>
      </c>
      <c r="BR166" s="81" t="str">
        <f t="shared" si="83"/>
        <v>-</v>
      </c>
    </row>
    <row r="167" spans="1:70" x14ac:dyDescent="0.2">
      <c r="A167" s="14" t="s">
        <v>349</v>
      </c>
      <c r="B167" s="15" t="s">
        <v>166</v>
      </c>
      <c r="C167" s="15"/>
      <c r="D167" s="16">
        <v>0</v>
      </c>
      <c r="E167" s="46">
        <v>0</v>
      </c>
      <c r="F167" s="17">
        <f>[1]EQOUM!U171/[1]COU!FA171</f>
        <v>0</v>
      </c>
      <c r="G167" s="17">
        <f>[1]EQOUN!DI171/[1]COU!FA171</f>
        <v>0</v>
      </c>
      <c r="H167" s="18">
        <v>0</v>
      </c>
      <c r="I167" s="18">
        <f t="shared" si="64"/>
        <v>0</v>
      </c>
      <c r="J167" s="18" t="str">
        <f t="shared" si="65"/>
        <v>AMBOS</v>
      </c>
      <c r="K167" s="18" t="str">
        <f t="shared" si="57"/>
        <v>No transable</v>
      </c>
      <c r="L167" s="19">
        <v>1</v>
      </c>
      <c r="M167" s="18" t="str">
        <f t="shared" si="58"/>
        <v>Transable</v>
      </c>
      <c r="N167" s="19">
        <f t="shared" si="59"/>
        <v>1</v>
      </c>
      <c r="O167" s="18" t="str">
        <f t="shared" si="60"/>
        <v>No Transable</v>
      </c>
      <c r="P167" s="18" t="str">
        <f t="shared" si="66"/>
        <v>No Transable</v>
      </c>
      <c r="Q167" s="47">
        <f t="shared" si="67"/>
        <v>1</v>
      </c>
      <c r="R167" s="47">
        <f t="shared" si="61"/>
        <v>0</v>
      </c>
      <c r="S167" s="47">
        <f t="shared" si="62"/>
        <v>0</v>
      </c>
      <c r="T167" s="47">
        <f t="shared" si="63"/>
        <v>0</v>
      </c>
      <c r="U167" s="47">
        <f>IF(Q167=1,D167/[1]COU!FA171,0)</f>
        <v>0</v>
      </c>
      <c r="V167" s="15"/>
      <c r="W167" s="18">
        <v>0</v>
      </c>
      <c r="X167" s="18">
        <v>0</v>
      </c>
      <c r="Y167" s="18">
        <f>IF([1]EQOUN!DI171&gt;0,[1]COU!FD171/[1]EQOUN!DI171,0)</f>
        <v>0</v>
      </c>
      <c r="Z167" s="18">
        <f>IF([1]EQOUN!DI171&gt;0,[1]COU!$FG$10/[1]EQOUN!DI171,0)</f>
        <v>0</v>
      </c>
      <c r="AA167" s="18">
        <v>0</v>
      </c>
      <c r="AB167" s="18"/>
      <c r="AC167" s="48">
        <f>IF([1]COU!EY171&gt;0,[1]EQOUM!N171/[1]COU!EY171,0)</f>
        <v>0</v>
      </c>
      <c r="AD167" s="48">
        <f>IF([1]EQOUN!DJ171&gt;0,[1]EQOUN!DP171/[1]EQOUN!DJ171,0)</f>
        <v>0</v>
      </c>
      <c r="AE167" s="48">
        <f>IF([1]EQOUN!F171&gt;0,[1]EQOUN!N171/[1]EQOUN!F171,0)</f>
        <v>0</v>
      </c>
      <c r="AF167" s="18">
        <v>0</v>
      </c>
      <c r="AG167" s="15"/>
      <c r="AH167" s="81">
        <f t="shared" si="68"/>
        <v>1.077</v>
      </c>
      <c r="AI167" s="81">
        <f t="shared" si="69"/>
        <v>540</v>
      </c>
      <c r="AJ167" s="81">
        <f t="shared" si="70"/>
        <v>581.57999999999993</v>
      </c>
      <c r="AK167" s="82"/>
      <c r="AL167" s="81">
        <v>1</v>
      </c>
      <c r="AM167" s="81" t="str">
        <f t="shared" si="71"/>
        <v>-</v>
      </c>
      <c r="AN167" s="82"/>
      <c r="AO167" s="81">
        <v>1</v>
      </c>
      <c r="AP167" s="81" t="str">
        <f t="shared" si="72"/>
        <v>-</v>
      </c>
      <c r="AQ167" s="81"/>
      <c r="AR167" s="81">
        <v>1</v>
      </c>
      <c r="AS167" s="81" t="str">
        <f t="shared" si="73"/>
        <v>-</v>
      </c>
      <c r="AT167" s="82"/>
      <c r="AU167" s="81">
        <v>1</v>
      </c>
      <c r="AV167" s="81" t="str">
        <f t="shared" si="74"/>
        <v>-</v>
      </c>
      <c r="AW167" s="81"/>
      <c r="AX167" s="81">
        <v>1</v>
      </c>
      <c r="AY167" s="81">
        <f t="shared" si="84"/>
        <v>1</v>
      </c>
      <c r="AZ167" s="82"/>
      <c r="BA167" s="81">
        <v>1</v>
      </c>
      <c r="BB167" s="81" t="str">
        <f t="shared" si="75"/>
        <v>-</v>
      </c>
      <c r="BC167" s="81" t="str">
        <f t="shared" si="76"/>
        <v>-</v>
      </c>
      <c r="BD167" s="82"/>
      <c r="BE167" s="81">
        <v>1</v>
      </c>
      <c r="BF167" s="81" t="str">
        <f t="shared" si="77"/>
        <v>-</v>
      </c>
      <c r="BG167" s="81" t="str">
        <f t="shared" si="78"/>
        <v>-</v>
      </c>
      <c r="BH167" s="83"/>
      <c r="BI167" s="81">
        <v>1</v>
      </c>
      <c r="BJ167" s="81" t="str">
        <f t="shared" si="79"/>
        <v>-</v>
      </c>
      <c r="BK167" s="81" t="str">
        <f t="shared" si="80"/>
        <v>-</v>
      </c>
      <c r="BL167" s="82"/>
      <c r="BM167" s="81">
        <v>1</v>
      </c>
      <c r="BN167" s="81" t="str">
        <f t="shared" si="81"/>
        <v>-</v>
      </c>
      <c r="BO167" s="81" t="str">
        <f t="shared" si="82"/>
        <v>-</v>
      </c>
      <c r="BP167" s="83"/>
      <c r="BQ167" s="81">
        <v>1</v>
      </c>
      <c r="BR167" s="81">
        <f t="shared" si="83"/>
        <v>1</v>
      </c>
    </row>
    <row r="168" spans="1:70" x14ac:dyDescent="0.2">
      <c r="A168" s="14" t="s">
        <v>350</v>
      </c>
      <c r="B168" s="15" t="s">
        <v>167</v>
      </c>
      <c r="C168" s="15"/>
      <c r="D168" s="16">
        <v>-44909.793084960314</v>
      </c>
      <c r="E168" s="46">
        <v>5.2947862025461222E-2</v>
      </c>
      <c r="F168" s="17">
        <f>[1]EQOUM!U172/[1]COU!FA172</f>
        <v>5.0594638010428461E-2</v>
      </c>
      <c r="G168" s="17">
        <f>[1]EQOUN!DI172/[1]COU!FA172</f>
        <v>0.15682891914146382</v>
      </c>
      <c r="H168" s="18">
        <v>0.16559692212603411</v>
      </c>
      <c r="I168" s="18">
        <f t="shared" si="64"/>
        <v>0.1038810571160026</v>
      </c>
      <c r="J168" s="18" t="str">
        <f t="shared" si="65"/>
        <v>EXPORTABLE</v>
      </c>
      <c r="K168" s="18" t="str">
        <f t="shared" si="57"/>
        <v>No transable</v>
      </c>
      <c r="L168" s="19">
        <v>1</v>
      </c>
      <c r="M168" s="18" t="str">
        <f t="shared" si="58"/>
        <v>Transable</v>
      </c>
      <c r="N168" s="19">
        <f t="shared" si="59"/>
        <v>0</v>
      </c>
      <c r="O168" s="18" t="str">
        <f t="shared" si="60"/>
        <v>Transable</v>
      </c>
      <c r="P168" s="18" t="str">
        <f t="shared" si="66"/>
        <v>EXPORTABLE</v>
      </c>
      <c r="Q168" s="47">
        <f t="shared" si="67"/>
        <v>0</v>
      </c>
      <c r="R168" s="47">
        <f t="shared" si="61"/>
        <v>0</v>
      </c>
      <c r="S168" s="47">
        <f t="shared" si="62"/>
        <v>0</v>
      </c>
      <c r="T168" s="47">
        <f t="shared" si="63"/>
        <v>0</v>
      </c>
      <c r="U168" s="47">
        <f>IF(Q168=1,D168/[1]COU!FA172,0)</f>
        <v>0</v>
      </c>
      <c r="V168" s="15"/>
      <c r="W168" s="18">
        <v>0</v>
      </c>
      <c r="X168" s="18">
        <v>0</v>
      </c>
      <c r="Y168" s="18">
        <f>IF([1]EQOUN!DI172&gt;0,[1]COU!FD172/[1]EQOUN!DI172,0)</f>
        <v>0</v>
      </c>
      <c r="Z168" s="18">
        <f>IF([1]EQOUN!DI172&gt;0,[1]COU!$FG$10/[1]EQOUN!DI172,0)</f>
        <v>0</v>
      </c>
      <c r="AA168" s="18">
        <v>0</v>
      </c>
      <c r="AB168" s="18"/>
      <c r="AC168" s="48">
        <f>IF([1]COU!EY172&gt;0,[1]EQOUM!N172/[1]COU!EY172,0)</f>
        <v>0</v>
      </c>
      <c r="AD168" s="48">
        <f>IF([1]EQOUN!DJ172&gt;0,[1]EQOUN!DP172/[1]EQOUN!DJ172,0)</f>
        <v>0</v>
      </c>
      <c r="AE168" s="48">
        <f>IF([1]EQOUN!F172&gt;0,[1]EQOUN!N172/[1]EQOUN!F172,0)</f>
        <v>0</v>
      </c>
      <c r="AF168" s="18">
        <v>0</v>
      </c>
      <c r="AG168" s="15"/>
      <c r="AH168" s="81">
        <f t="shared" si="68"/>
        <v>1.077</v>
      </c>
      <c r="AI168" s="81">
        <f t="shared" si="69"/>
        <v>540</v>
      </c>
      <c r="AJ168" s="81">
        <f t="shared" si="70"/>
        <v>581.57999999999993</v>
      </c>
      <c r="AK168" s="82"/>
      <c r="AL168" s="81">
        <v>1</v>
      </c>
      <c r="AM168" s="81" t="str">
        <f t="shared" si="71"/>
        <v>-</v>
      </c>
      <c r="AN168" s="82"/>
      <c r="AO168" s="81">
        <v>1</v>
      </c>
      <c r="AP168" s="81">
        <f t="shared" si="72"/>
        <v>1.077</v>
      </c>
      <c r="AQ168" s="81"/>
      <c r="AR168" s="81">
        <v>1</v>
      </c>
      <c r="AS168" s="81" t="str">
        <f t="shared" si="73"/>
        <v>-</v>
      </c>
      <c r="AT168" s="82"/>
      <c r="AU168" s="81">
        <v>1</v>
      </c>
      <c r="AV168" s="81">
        <f t="shared" si="74"/>
        <v>1.077</v>
      </c>
      <c r="AW168" s="81"/>
      <c r="AX168" s="81">
        <v>1</v>
      </c>
      <c r="AY168" s="81" t="str">
        <f t="shared" si="84"/>
        <v>-</v>
      </c>
      <c r="AZ168" s="82"/>
      <c r="BA168" s="81">
        <v>1</v>
      </c>
      <c r="BB168" s="81" t="str">
        <f t="shared" si="75"/>
        <v>-</v>
      </c>
      <c r="BC168" s="81" t="str">
        <f t="shared" si="76"/>
        <v>-</v>
      </c>
      <c r="BD168" s="82"/>
      <c r="BE168" s="81">
        <v>1</v>
      </c>
      <c r="BF168" s="81">
        <f t="shared" si="77"/>
        <v>1.077</v>
      </c>
      <c r="BG168" s="81">
        <f t="shared" si="78"/>
        <v>1</v>
      </c>
      <c r="BH168" s="83"/>
      <c r="BI168" s="81">
        <v>1</v>
      </c>
      <c r="BJ168" s="81" t="str">
        <f t="shared" si="79"/>
        <v>-</v>
      </c>
      <c r="BK168" s="81" t="str">
        <f t="shared" si="80"/>
        <v>-</v>
      </c>
      <c r="BL168" s="82"/>
      <c r="BM168" s="81">
        <v>1</v>
      </c>
      <c r="BN168" s="81">
        <f t="shared" si="81"/>
        <v>1.077</v>
      </c>
      <c r="BO168" s="81">
        <f t="shared" si="82"/>
        <v>1</v>
      </c>
      <c r="BP168" s="83"/>
      <c r="BQ168" s="81">
        <v>1</v>
      </c>
      <c r="BR168" s="81" t="str">
        <f t="shared" si="83"/>
        <v>-</v>
      </c>
    </row>
    <row r="169" spans="1:70" x14ac:dyDescent="0.2">
      <c r="A169" s="14" t="s">
        <v>351</v>
      </c>
      <c r="B169" s="15" t="s">
        <v>168</v>
      </c>
      <c r="C169" s="15"/>
      <c r="D169" s="16">
        <v>30385.765582499997</v>
      </c>
      <c r="E169" s="46">
        <v>0.36167678313250379</v>
      </c>
      <c r="F169" s="17">
        <f>[1]EQOUM!U173/[1]COU!FA173</f>
        <v>0.36167678313250379</v>
      </c>
      <c r="G169" s="17">
        <f>[1]EQOUN!DI173/[1]COU!FA173</f>
        <v>0</v>
      </c>
      <c r="H169" s="18">
        <v>0</v>
      </c>
      <c r="I169" s="18">
        <f t="shared" si="64"/>
        <v>-0.36167678313250379</v>
      </c>
      <c r="J169" s="18" t="str">
        <f t="shared" si="65"/>
        <v>IMPORTABLE</v>
      </c>
      <c r="K169" s="18" t="str">
        <f t="shared" si="57"/>
        <v>No transable</v>
      </c>
      <c r="L169" s="19">
        <v>1</v>
      </c>
      <c r="M169" s="18" t="str">
        <f t="shared" si="58"/>
        <v>Transable</v>
      </c>
      <c r="N169" s="19">
        <f t="shared" si="59"/>
        <v>0</v>
      </c>
      <c r="O169" s="18" t="str">
        <f t="shared" si="60"/>
        <v>Transable</v>
      </c>
      <c r="P169" s="18" t="str">
        <f t="shared" si="66"/>
        <v>IMPORTABLE</v>
      </c>
      <c r="Q169" s="47">
        <f t="shared" si="67"/>
        <v>0</v>
      </c>
      <c r="R169" s="47">
        <f t="shared" si="61"/>
        <v>0</v>
      </c>
      <c r="S169" s="47">
        <f t="shared" si="62"/>
        <v>0</v>
      </c>
      <c r="T169" s="47">
        <f t="shared" si="63"/>
        <v>0</v>
      </c>
      <c r="U169" s="47">
        <f>IF(Q169=1,D169/[1]COU!FA173,0)</f>
        <v>0</v>
      </c>
      <c r="V169" s="15"/>
      <c r="W169" s="18">
        <v>0</v>
      </c>
      <c r="X169" s="18">
        <v>0</v>
      </c>
      <c r="Y169" s="18">
        <f>IF([1]EQOUN!DI173&gt;0,[1]COU!FD173/[1]EQOUN!DI173,0)</f>
        <v>0</v>
      </c>
      <c r="Z169" s="18">
        <f>IF([1]EQOUN!DI173&gt;0,[1]COU!$FG$10/[1]EQOUN!DI173,0)</f>
        <v>0</v>
      </c>
      <c r="AA169" s="18">
        <v>0</v>
      </c>
      <c r="AB169" s="18"/>
      <c r="AC169" s="48">
        <f>IF([1]COU!EY173&gt;0,[1]EQOUM!N173/[1]COU!EY173,0)</f>
        <v>0</v>
      </c>
      <c r="AD169" s="48">
        <f>IF([1]EQOUN!DJ173&gt;0,[1]EQOUN!DP173/[1]EQOUN!DJ173,0)</f>
        <v>0</v>
      </c>
      <c r="AE169" s="48">
        <f>IF([1]EQOUN!F173&gt;0,[1]EQOUN!N173/[1]EQOUN!F173,0)</f>
        <v>0</v>
      </c>
      <c r="AF169" s="18">
        <v>0</v>
      </c>
      <c r="AG169" s="15"/>
      <c r="AH169" s="81">
        <f t="shared" si="68"/>
        <v>1.077</v>
      </c>
      <c r="AI169" s="81">
        <f t="shared" si="69"/>
        <v>540</v>
      </c>
      <c r="AJ169" s="81">
        <f t="shared" si="70"/>
        <v>581.57999999999993</v>
      </c>
      <c r="AK169" s="82"/>
      <c r="AL169" s="81">
        <v>1</v>
      </c>
      <c r="AM169" s="81">
        <f t="shared" si="71"/>
        <v>1.077</v>
      </c>
      <c r="AN169" s="82"/>
      <c r="AO169" s="81">
        <v>1</v>
      </c>
      <c r="AP169" s="81" t="str">
        <f t="shared" si="72"/>
        <v>-</v>
      </c>
      <c r="AQ169" s="81"/>
      <c r="AR169" s="81">
        <v>1</v>
      </c>
      <c r="AS169" s="81">
        <f t="shared" si="73"/>
        <v>1.077</v>
      </c>
      <c r="AT169" s="82"/>
      <c r="AU169" s="81">
        <v>1</v>
      </c>
      <c r="AV169" s="81" t="str">
        <f t="shared" si="74"/>
        <v>-</v>
      </c>
      <c r="AW169" s="81"/>
      <c r="AX169" s="81">
        <v>1</v>
      </c>
      <c r="AY169" s="81" t="str">
        <f t="shared" si="84"/>
        <v>-</v>
      </c>
      <c r="AZ169" s="82"/>
      <c r="BA169" s="81">
        <v>1</v>
      </c>
      <c r="BB169" s="81">
        <f t="shared" si="75"/>
        <v>1.077</v>
      </c>
      <c r="BC169" s="81">
        <f t="shared" si="76"/>
        <v>1</v>
      </c>
      <c r="BD169" s="82"/>
      <c r="BE169" s="81">
        <v>1</v>
      </c>
      <c r="BF169" s="81" t="str">
        <f t="shared" si="77"/>
        <v>-</v>
      </c>
      <c r="BG169" s="81" t="str">
        <f t="shared" si="78"/>
        <v>-</v>
      </c>
      <c r="BH169" s="83"/>
      <c r="BI169" s="81">
        <v>1</v>
      </c>
      <c r="BJ169" s="81">
        <f t="shared" si="79"/>
        <v>1.077</v>
      </c>
      <c r="BK169" s="81">
        <f t="shared" si="80"/>
        <v>1</v>
      </c>
      <c r="BL169" s="82"/>
      <c r="BM169" s="81">
        <v>1</v>
      </c>
      <c r="BN169" s="81" t="str">
        <f t="shared" si="81"/>
        <v>-</v>
      </c>
      <c r="BO169" s="81" t="str">
        <f t="shared" si="82"/>
        <v>-</v>
      </c>
      <c r="BP169" s="83"/>
      <c r="BQ169" s="81">
        <v>1</v>
      </c>
      <c r="BR169" s="81" t="str">
        <f t="shared" si="83"/>
        <v>-</v>
      </c>
    </row>
    <row r="170" spans="1:70" x14ac:dyDescent="0.2">
      <c r="A170" s="14" t="s">
        <v>352</v>
      </c>
      <c r="B170" s="15" t="s">
        <v>169</v>
      </c>
      <c r="C170" s="15"/>
      <c r="D170" s="16">
        <v>0</v>
      </c>
      <c r="E170" s="46">
        <v>0</v>
      </c>
      <c r="F170" s="17">
        <f>[1]EQOUM!U174/[1]COU!FA174</f>
        <v>0</v>
      </c>
      <c r="G170" s="17">
        <f>[1]EQOUN!DI174/[1]COU!FA174</f>
        <v>0</v>
      </c>
      <c r="H170" s="18">
        <v>0</v>
      </c>
      <c r="I170" s="18">
        <f t="shared" si="64"/>
        <v>0</v>
      </c>
      <c r="J170" s="18" t="str">
        <f t="shared" si="65"/>
        <v>AMBOS</v>
      </c>
      <c r="K170" s="18" t="str">
        <f t="shared" si="57"/>
        <v>No transable</v>
      </c>
      <c r="L170" s="19">
        <v>1</v>
      </c>
      <c r="M170" s="18" t="str">
        <f t="shared" si="58"/>
        <v>Transable</v>
      </c>
      <c r="N170" s="19">
        <f t="shared" si="59"/>
        <v>1</v>
      </c>
      <c r="O170" s="18" t="str">
        <f t="shared" si="60"/>
        <v>No Transable</v>
      </c>
      <c r="P170" s="18" t="str">
        <f t="shared" si="66"/>
        <v>No Transable</v>
      </c>
      <c r="Q170" s="47">
        <f t="shared" si="67"/>
        <v>1</v>
      </c>
      <c r="R170" s="47">
        <f t="shared" si="61"/>
        <v>0</v>
      </c>
      <c r="S170" s="47">
        <f t="shared" si="62"/>
        <v>0</v>
      </c>
      <c r="T170" s="47">
        <f t="shared" si="63"/>
        <v>0</v>
      </c>
      <c r="U170" s="47">
        <f>IF(Q170=1,D170/[1]COU!FA174,0)</f>
        <v>0</v>
      </c>
      <c r="V170" s="15"/>
      <c r="W170" s="18">
        <v>0</v>
      </c>
      <c r="X170" s="18">
        <v>0</v>
      </c>
      <c r="Y170" s="18">
        <f>IF([1]EQOUN!DI174&gt;0,[1]COU!FD174/[1]EQOUN!DI174,0)</f>
        <v>0</v>
      </c>
      <c r="Z170" s="18">
        <f>IF([1]EQOUN!DI174&gt;0,[1]COU!$FG$10/[1]EQOUN!DI174,0)</f>
        <v>0</v>
      </c>
      <c r="AA170" s="18">
        <v>0</v>
      </c>
      <c r="AB170" s="18"/>
      <c r="AC170" s="48">
        <f>IF([1]COU!EY174&gt;0,[1]EQOUM!N174/[1]COU!EY174,0)</f>
        <v>0</v>
      </c>
      <c r="AD170" s="48">
        <f>IF([1]EQOUN!DJ174&gt;0,[1]EQOUN!DP174/[1]EQOUN!DJ174,0)</f>
        <v>0</v>
      </c>
      <c r="AE170" s="48">
        <f>IF([1]EQOUN!F174&gt;0,[1]EQOUN!N174/[1]EQOUN!F174,0)</f>
        <v>0</v>
      </c>
      <c r="AF170" s="18">
        <v>0</v>
      </c>
      <c r="AG170" s="15"/>
      <c r="AH170" s="81">
        <f t="shared" si="68"/>
        <v>1.077</v>
      </c>
      <c r="AI170" s="81">
        <f t="shared" si="69"/>
        <v>540</v>
      </c>
      <c r="AJ170" s="81">
        <f t="shared" si="70"/>
        <v>581.57999999999993</v>
      </c>
      <c r="AK170" s="82"/>
      <c r="AL170" s="81">
        <v>1</v>
      </c>
      <c r="AM170" s="81" t="str">
        <f t="shared" si="71"/>
        <v>-</v>
      </c>
      <c r="AN170" s="82"/>
      <c r="AO170" s="81">
        <v>1</v>
      </c>
      <c r="AP170" s="81" t="str">
        <f t="shared" si="72"/>
        <v>-</v>
      </c>
      <c r="AQ170" s="81"/>
      <c r="AR170" s="81">
        <v>1</v>
      </c>
      <c r="AS170" s="81" t="str">
        <f t="shared" si="73"/>
        <v>-</v>
      </c>
      <c r="AT170" s="82"/>
      <c r="AU170" s="81">
        <v>1</v>
      </c>
      <c r="AV170" s="81" t="str">
        <f t="shared" si="74"/>
        <v>-</v>
      </c>
      <c r="AW170" s="81"/>
      <c r="AX170" s="81">
        <v>1</v>
      </c>
      <c r="AY170" s="81">
        <f t="shared" si="84"/>
        <v>1</v>
      </c>
      <c r="AZ170" s="82"/>
      <c r="BA170" s="81">
        <v>1</v>
      </c>
      <c r="BB170" s="81" t="str">
        <f t="shared" si="75"/>
        <v>-</v>
      </c>
      <c r="BC170" s="81" t="str">
        <f t="shared" si="76"/>
        <v>-</v>
      </c>
      <c r="BD170" s="82"/>
      <c r="BE170" s="81">
        <v>1</v>
      </c>
      <c r="BF170" s="81" t="str">
        <f t="shared" si="77"/>
        <v>-</v>
      </c>
      <c r="BG170" s="81" t="str">
        <f t="shared" si="78"/>
        <v>-</v>
      </c>
      <c r="BH170" s="83"/>
      <c r="BI170" s="81">
        <v>1</v>
      </c>
      <c r="BJ170" s="81" t="str">
        <f t="shared" si="79"/>
        <v>-</v>
      </c>
      <c r="BK170" s="81" t="str">
        <f t="shared" si="80"/>
        <v>-</v>
      </c>
      <c r="BL170" s="82"/>
      <c r="BM170" s="81">
        <v>1</v>
      </c>
      <c r="BN170" s="81" t="str">
        <f t="shared" si="81"/>
        <v>-</v>
      </c>
      <c r="BO170" s="81" t="str">
        <f t="shared" si="82"/>
        <v>-</v>
      </c>
      <c r="BP170" s="83"/>
      <c r="BQ170" s="81">
        <v>1</v>
      </c>
      <c r="BR170" s="81">
        <f t="shared" si="83"/>
        <v>1</v>
      </c>
    </row>
    <row r="171" spans="1:70" x14ac:dyDescent="0.2">
      <c r="A171" s="14" t="s">
        <v>353</v>
      </c>
      <c r="B171" s="15" t="s">
        <v>170</v>
      </c>
      <c r="C171" s="15"/>
      <c r="D171" s="16">
        <v>0</v>
      </c>
      <c r="E171" s="46">
        <v>0</v>
      </c>
      <c r="F171" s="17">
        <f>[1]EQOUM!U175/[1]COU!FA175</f>
        <v>0</v>
      </c>
      <c r="G171" s="17">
        <f>[1]EQOUN!DI175/[1]COU!FA175</f>
        <v>0</v>
      </c>
      <c r="H171" s="18">
        <v>0</v>
      </c>
      <c r="I171" s="18">
        <f t="shared" si="64"/>
        <v>0</v>
      </c>
      <c r="J171" s="18" t="str">
        <f t="shared" si="65"/>
        <v>AMBOS</v>
      </c>
      <c r="K171" s="18" t="str">
        <f t="shared" si="57"/>
        <v>No transable</v>
      </c>
      <c r="L171" s="19">
        <v>1</v>
      </c>
      <c r="M171" s="18" t="str">
        <f t="shared" si="58"/>
        <v>Transable</v>
      </c>
      <c r="N171" s="19">
        <f t="shared" si="59"/>
        <v>1</v>
      </c>
      <c r="O171" s="18" t="str">
        <f t="shared" si="60"/>
        <v>No Transable</v>
      </c>
      <c r="P171" s="18" t="str">
        <f t="shared" si="66"/>
        <v>No Transable</v>
      </c>
      <c r="Q171" s="47">
        <f t="shared" si="67"/>
        <v>1</v>
      </c>
      <c r="R171" s="47">
        <f t="shared" si="61"/>
        <v>0</v>
      </c>
      <c r="S171" s="47">
        <f t="shared" si="62"/>
        <v>0</v>
      </c>
      <c r="T171" s="47">
        <f t="shared" si="63"/>
        <v>0</v>
      </c>
      <c r="U171" s="47">
        <f>IF(Q171=1,D171/[1]COU!FA175,0)</f>
        <v>0</v>
      </c>
      <c r="V171" s="15"/>
      <c r="W171" s="18">
        <v>0</v>
      </c>
      <c r="X171" s="18">
        <v>0</v>
      </c>
      <c r="Y171" s="18">
        <f>IF([1]EQOUN!DI175&gt;0,[1]COU!FD175/[1]EQOUN!DI175,0)</f>
        <v>0</v>
      </c>
      <c r="Z171" s="18">
        <f>IF([1]EQOUN!DI175&gt;0,[1]COU!$FG$10/[1]EQOUN!DI175,0)</f>
        <v>0</v>
      </c>
      <c r="AA171" s="18">
        <v>0</v>
      </c>
      <c r="AB171" s="18"/>
      <c r="AC171" s="48">
        <f>IF([1]COU!EY175&gt;0,[1]EQOUM!N175/[1]COU!EY175,0)</f>
        <v>0</v>
      </c>
      <c r="AD171" s="48">
        <f>IF([1]EQOUN!DJ175&gt;0,[1]EQOUN!DP175/[1]EQOUN!DJ175,0)</f>
        <v>0</v>
      </c>
      <c r="AE171" s="48">
        <f>IF([1]EQOUN!F175&gt;0,[1]EQOUN!N175/[1]EQOUN!F175,0)</f>
        <v>0</v>
      </c>
      <c r="AF171" s="18">
        <v>0</v>
      </c>
      <c r="AG171" s="15"/>
      <c r="AH171" s="81">
        <f t="shared" si="68"/>
        <v>1.077</v>
      </c>
      <c r="AI171" s="81">
        <f t="shared" si="69"/>
        <v>540</v>
      </c>
      <c r="AJ171" s="81">
        <f t="shared" si="70"/>
        <v>581.57999999999993</v>
      </c>
      <c r="AK171" s="82"/>
      <c r="AL171" s="81">
        <v>1</v>
      </c>
      <c r="AM171" s="81" t="str">
        <f t="shared" si="71"/>
        <v>-</v>
      </c>
      <c r="AN171" s="82"/>
      <c r="AO171" s="81">
        <v>1</v>
      </c>
      <c r="AP171" s="81" t="str">
        <f t="shared" si="72"/>
        <v>-</v>
      </c>
      <c r="AQ171" s="81"/>
      <c r="AR171" s="81">
        <v>1</v>
      </c>
      <c r="AS171" s="81" t="str">
        <f t="shared" si="73"/>
        <v>-</v>
      </c>
      <c r="AT171" s="82"/>
      <c r="AU171" s="81">
        <v>1</v>
      </c>
      <c r="AV171" s="81" t="str">
        <f t="shared" si="74"/>
        <v>-</v>
      </c>
      <c r="AW171" s="81"/>
      <c r="AX171" s="81">
        <v>1</v>
      </c>
      <c r="AY171" s="81">
        <f t="shared" si="84"/>
        <v>1</v>
      </c>
      <c r="AZ171" s="82"/>
      <c r="BA171" s="81">
        <v>1</v>
      </c>
      <c r="BB171" s="81" t="str">
        <f t="shared" si="75"/>
        <v>-</v>
      </c>
      <c r="BC171" s="81" t="str">
        <f t="shared" si="76"/>
        <v>-</v>
      </c>
      <c r="BD171" s="82"/>
      <c r="BE171" s="81">
        <v>1</v>
      </c>
      <c r="BF171" s="81" t="str">
        <f t="shared" si="77"/>
        <v>-</v>
      </c>
      <c r="BG171" s="81" t="str">
        <f t="shared" si="78"/>
        <v>-</v>
      </c>
      <c r="BH171" s="83"/>
      <c r="BI171" s="81">
        <v>1</v>
      </c>
      <c r="BJ171" s="81" t="str">
        <f t="shared" si="79"/>
        <v>-</v>
      </c>
      <c r="BK171" s="81" t="str">
        <f t="shared" si="80"/>
        <v>-</v>
      </c>
      <c r="BL171" s="82"/>
      <c r="BM171" s="81">
        <v>1</v>
      </c>
      <c r="BN171" s="81" t="str">
        <f t="shared" si="81"/>
        <v>-</v>
      </c>
      <c r="BO171" s="81" t="str">
        <f t="shared" si="82"/>
        <v>-</v>
      </c>
      <c r="BP171" s="83"/>
      <c r="BQ171" s="81">
        <v>1</v>
      </c>
      <c r="BR171" s="81">
        <f t="shared" si="83"/>
        <v>1</v>
      </c>
    </row>
    <row r="172" spans="1:70" x14ac:dyDescent="0.2">
      <c r="A172" s="14" t="s">
        <v>354</v>
      </c>
      <c r="B172" s="15" t="s">
        <v>171</v>
      </c>
      <c r="C172" s="15"/>
      <c r="D172" s="16">
        <v>-182027.15183322746</v>
      </c>
      <c r="E172" s="46">
        <v>4.720167967552885E-3</v>
      </c>
      <c r="F172" s="17">
        <f>[1]EQOUM!U176/[1]COU!FA176</f>
        <v>1.3151650857118973E-3</v>
      </c>
      <c r="G172" s="17">
        <f>[1]EQOUN!DI176/[1]COU!FA176</f>
        <v>0.77539790589705104</v>
      </c>
      <c r="H172" s="18">
        <v>0.77907527204044902</v>
      </c>
      <c r="I172" s="18">
        <f t="shared" si="64"/>
        <v>0.77067773792949812</v>
      </c>
      <c r="J172" s="18" t="str">
        <f t="shared" si="65"/>
        <v>EXPORTABLE</v>
      </c>
      <c r="K172" s="18" t="str">
        <f t="shared" si="57"/>
        <v>Transable</v>
      </c>
      <c r="L172" s="19"/>
      <c r="M172" s="18" t="str">
        <f t="shared" si="58"/>
        <v>Transable</v>
      </c>
      <c r="N172" s="19">
        <f t="shared" si="59"/>
        <v>0</v>
      </c>
      <c r="O172" s="18" t="str">
        <f t="shared" si="60"/>
        <v>Transable</v>
      </c>
      <c r="P172" s="18" t="str">
        <f t="shared" si="66"/>
        <v>EXPORTABLE</v>
      </c>
      <c r="Q172" s="47">
        <f t="shared" si="67"/>
        <v>0</v>
      </c>
      <c r="R172" s="47">
        <f t="shared" si="61"/>
        <v>0</v>
      </c>
      <c r="S172" s="47">
        <f t="shared" si="62"/>
        <v>0</v>
      </c>
      <c r="T172" s="47">
        <f t="shared" si="63"/>
        <v>0</v>
      </c>
      <c r="U172" s="47">
        <f>IF(Q172=1,D172/[1]COU!FA176,0)</f>
        <v>0</v>
      </c>
      <c r="V172" s="15"/>
      <c r="W172" s="18">
        <v>0</v>
      </c>
      <c r="X172" s="18">
        <v>0</v>
      </c>
      <c r="Y172" s="18">
        <f>IF([1]EQOUN!DI176&gt;0,[1]COU!FD176/[1]EQOUN!DI176,0)</f>
        <v>0</v>
      </c>
      <c r="Z172" s="18">
        <f>IF([1]EQOUN!DI176&gt;0,[1]COU!$FG$10/[1]EQOUN!DI176,0)</f>
        <v>0</v>
      </c>
      <c r="AA172" s="18">
        <v>0</v>
      </c>
      <c r="AB172" s="18"/>
      <c r="AC172" s="48">
        <f>IF([1]COU!EY176&gt;0,[1]EQOUM!N176/[1]COU!EY176,0)</f>
        <v>0</v>
      </c>
      <c r="AD172" s="48">
        <f>IF([1]EQOUN!DJ176&gt;0,[1]EQOUN!DP176/[1]EQOUN!DJ176,0)</f>
        <v>0</v>
      </c>
      <c r="AE172" s="48">
        <f>IF([1]EQOUN!F176&gt;0,[1]EQOUN!N176/[1]EQOUN!F176,0)</f>
        <v>0</v>
      </c>
      <c r="AF172" s="18">
        <v>0</v>
      </c>
      <c r="AG172" s="15"/>
      <c r="AH172" s="81">
        <f t="shared" si="68"/>
        <v>1.077</v>
      </c>
      <c r="AI172" s="81">
        <f t="shared" si="69"/>
        <v>540</v>
      </c>
      <c r="AJ172" s="81">
        <f t="shared" si="70"/>
        <v>581.57999999999993</v>
      </c>
      <c r="AK172" s="82"/>
      <c r="AL172" s="81">
        <v>1</v>
      </c>
      <c r="AM172" s="81" t="str">
        <f t="shared" si="71"/>
        <v>-</v>
      </c>
      <c r="AN172" s="82"/>
      <c r="AO172" s="81">
        <v>1</v>
      </c>
      <c r="AP172" s="81">
        <f t="shared" si="72"/>
        <v>1.077</v>
      </c>
      <c r="AQ172" s="81"/>
      <c r="AR172" s="81">
        <v>1</v>
      </c>
      <c r="AS172" s="81" t="str">
        <f t="shared" si="73"/>
        <v>-</v>
      </c>
      <c r="AT172" s="82"/>
      <c r="AU172" s="81">
        <v>1</v>
      </c>
      <c r="AV172" s="81">
        <f t="shared" si="74"/>
        <v>1.077</v>
      </c>
      <c r="AW172" s="81"/>
      <c r="AX172" s="81">
        <v>1</v>
      </c>
      <c r="AY172" s="81" t="str">
        <f t="shared" si="84"/>
        <v>-</v>
      </c>
      <c r="AZ172" s="82"/>
      <c r="BA172" s="81">
        <v>1</v>
      </c>
      <c r="BB172" s="81" t="str">
        <f t="shared" si="75"/>
        <v>-</v>
      </c>
      <c r="BC172" s="81" t="str">
        <f t="shared" si="76"/>
        <v>-</v>
      </c>
      <c r="BD172" s="82"/>
      <c r="BE172" s="81">
        <v>1</v>
      </c>
      <c r="BF172" s="81">
        <f t="shared" si="77"/>
        <v>1.077</v>
      </c>
      <c r="BG172" s="81">
        <f t="shared" si="78"/>
        <v>1</v>
      </c>
      <c r="BH172" s="83"/>
      <c r="BI172" s="81">
        <v>1</v>
      </c>
      <c r="BJ172" s="81" t="str">
        <f t="shared" si="79"/>
        <v>-</v>
      </c>
      <c r="BK172" s="81" t="str">
        <f t="shared" si="80"/>
        <v>-</v>
      </c>
      <c r="BL172" s="82"/>
      <c r="BM172" s="81">
        <v>1</v>
      </c>
      <c r="BN172" s="81">
        <f t="shared" si="81"/>
        <v>1.077</v>
      </c>
      <c r="BO172" s="81">
        <f t="shared" si="82"/>
        <v>1</v>
      </c>
      <c r="BP172" s="83"/>
      <c r="BQ172" s="81">
        <v>1</v>
      </c>
      <c r="BR172" s="81" t="str">
        <f t="shared" si="83"/>
        <v>-</v>
      </c>
    </row>
    <row r="173" spans="1:70" x14ac:dyDescent="0.2">
      <c r="A173" s="14" t="s">
        <v>355</v>
      </c>
      <c r="B173" s="15" t="s">
        <v>172</v>
      </c>
      <c r="C173" s="15"/>
      <c r="D173" s="16">
        <v>0</v>
      </c>
      <c r="E173" s="46">
        <v>0</v>
      </c>
      <c r="F173" s="17">
        <f>[1]EQOUM!U177/[1]COU!FA177</f>
        <v>0</v>
      </c>
      <c r="G173" s="17">
        <f>[1]EQOUN!DI177/[1]COU!FA177</f>
        <v>0</v>
      </c>
      <c r="H173" s="18">
        <v>0</v>
      </c>
      <c r="I173" s="18">
        <f t="shared" si="64"/>
        <v>0</v>
      </c>
      <c r="J173" s="18" t="str">
        <f t="shared" si="65"/>
        <v>AMBOS</v>
      </c>
      <c r="K173" s="18" t="str">
        <f t="shared" si="57"/>
        <v>No transable</v>
      </c>
      <c r="L173" s="19">
        <v>1</v>
      </c>
      <c r="M173" s="18" t="str">
        <f t="shared" si="58"/>
        <v>Transable</v>
      </c>
      <c r="N173" s="19">
        <f t="shared" si="59"/>
        <v>1</v>
      </c>
      <c r="O173" s="18" t="str">
        <f t="shared" si="60"/>
        <v>No Transable</v>
      </c>
      <c r="P173" s="18" t="str">
        <f t="shared" si="66"/>
        <v>No Transable</v>
      </c>
      <c r="Q173" s="47">
        <f t="shared" si="67"/>
        <v>1</v>
      </c>
      <c r="R173" s="47">
        <f t="shared" si="61"/>
        <v>0</v>
      </c>
      <c r="S173" s="47">
        <f t="shared" si="62"/>
        <v>0</v>
      </c>
      <c r="T173" s="47">
        <f t="shared" si="63"/>
        <v>0</v>
      </c>
      <c r="U173" s="47">
        <f>IF(Q173=1,D173/[1]COU!FA177,0)</f>
        <v>0</v>
      </c>
      <c r="V173" s="15"/>
      <c r="W173" s="18">
        <v>0</v>
      </c>
      <c r="X173" s="18">
        <v>0</v>
      </c>
      <c r="Y173" s="18">
        <f>IF([1]EQOUN!DI177&gt;0,[1]COU!FD177/[1]EQOUN!DI177,0)</f>
        <v>0</v>
      </c>
      <c r="Z173" s="18">
        <f>IF([1]EQOUN!DI177&gt;0,[1]COU!$FG$10/[1]EQOUN!DI177,0)</f>
        <v>0</v>
      </c>
      <c r="AA173" s="18">
        <v>0</v>
      </c>
      <c r="AB173" s="18"/>
      <c r="AC173" s="48">
        <f>IF([1]COU!EY177&gt;0,[1]EQOUM!N177/[1]COU!EY177,0)</f>
        <v>0</v>
      </c>
      <c r="AD173" s="48">
        <f>IF([1]EQOUN!DJ177&gt;0,[1]EQOUN!DP177/[1]EQOUN!DJ177,0)</f>
        <v>0</v>
      </c>
      <c r="AE173" s="48">
        <f>IF([1]EQOUN!F177&gt;0,[1]EQOUN!N177/[1]EQOUN!F177,0)</f>
        <v>0</v>
      </c>
      <c r="AF173" s="18">
        <v>0</v>
      </c>
      <c r="AG173" s="15"/>
      <c r="AH173" s="81">
        <f t="shared" si="68"/>
        <v>1.077</v>
      </c>
      <c r="AI173" s="81">
        <f t="shared" si="69"/>
        <v>540</v>
      </c>
      <c r="AJ173" s="81">
        <f t="shared" si="70"/>
        <v>581.57999999999993</v>
      </c>
      <c r="AK173" s="82"/>
      <c r="AL173" s="81">
        <v>1</v>
      </c>
      <c r="AM173" s="81" t="str">
        <f t="shared" si="71"/>
        <v>-</v>
      </c>
      <c r="AN173" s="82"/>
      <c r="AO173" s="81">
        <v>1</v>
      </c>
      <c r="AP173" s="81" t="str">
        <f t="shared" si="72"/>
        <v>-</v>
      </c>
      <c r="AQ173" s="81"/>
      <c r="AR173" s="81">
        <v>1</v>
      </c>
      <c r="AS173" s="81" t="str">
        <f t="shared" si="73"/>
        <v>-</v>
      </c>
      <c r="AT173" s="82"/>
      <c r="AU173" s="81">
        <v>1</v>
      </c>
      <c r="AV173" s="81" t="str">
        <f t="shared" si="74"/>
        <v>-</v>
      </c>
      <c r="AW173" s="81"/>
      <c r="AX173" s="81">
        <v>1</v>
      </c>
      <c r="AY173" s="81">
        <f t="shared" si="84"/>
        <v>1</v>
      </c>
      <c r="AZ173" s="82"/>
      <c r="BA173" s="81">
        <v>1</v>
      </c>
      <c r="BB173" s="81" t="str">
        <f t="shared" si="75"/>
        <v>-</v>
      </c>
      <c r="BC173" s="81" t="str">
        <f t="shared" si="76"/>
        <v>-</v>
      </c>
      <c r="BD173" s="82"/>
      <c r="BE173" s="81">
        <v>1</v>
      </c>
      <c r="BF173" s="81" t="str">
        <f t="shared" si="77"/>
        <v>-</v>
      </c>
      <c r="BG173" s="81" t="str">
        <f t="shared" si="78"/>
        <v>-</v>
      </c>
      <c r="BH173" s="83"/>
      <c r="BI173" s="81">
        <v>1</v>
      </c>
      <c r="BJ173" s="81" t="str">
        <f t="shared" si="79"/>
        <v>-</v>
      </c>
      <c r="BK173" s="81" t="str">
        <f t="shared" si="80"/>
        <v>-</v>
      </c>
      <c r="BL173" s="82"/>
      <c r="BM173" s="81">
        <v>1</v>
      </c>
      <c r="BN173" s="81" t="str">
        <f t="shared" si="81"/>
        <v>-</v>
      </c>
      <c r="BO173" s="81" t="str">
        <f t="shared" si="82"/>
        <v>-</v>
      </c>
      <c r="BP173" s="83"/>
      <c r="BQ173" s="81">
        <v>1</v>
      </c>
      <c r="BR173" s="81">
        <f t="shared" si="83"/>
        <v>1</v>
      </c>
    </row>
    <row r="174" spans="1:70" x14ac:dyDescent="0.2">
      <c r="A174" s="14" t="s">
        <v>356</v>
      </c>
      <c r="B174" s="15" t="s">
        <v>173</v>
      </c>
      <c r="C174" s="15"/>
      <c r="D174" s="16">
        <v>0</v>
      </c>
      <c r="E174" s="46">
        <v>0</v>
      </c>
      <c r="F174" s="17">
        <f>[1]EQOUM!U178/[1]COU!FA178</f>
        <v>0</v>
      </c>
      <c r="G174" s="17">
        <f>[1]EQOUN!DI178/[1]COU!FA178</f>
        <v>0</v>
      </c>
      <c r="H174" s="18">
        <v>0</v>
      </c>
      <c r="I174" s="18">
        <f t="shared" si="64"/>
        <v>0</v>
      </c>
      <c r="J174" s="18" t="str">
        <f t="shared" si="65"/>
        <v>AMBOS</v>
      </c>
      <c r="K174" s="18" t="str">
        <f t="shared" si="57"/>
        <v>No transable</v>
      </c>
      <c r="L174" s="19"/>
      <c r="M174" s="18" t="str">
        <f t="shared" si="58"/>
        <v>No transable</v>
      </c>
      <c r="N174" s="19">
        <f t="shared" si="59"/>
        <v>1</v>
      </c>
      <c r="O174" s="18" t="str">
        <f t="shared" si="60"/>
        <v>No transable</v>
      </c>
      <c r="P174" s="18" t="str">
        <f t="shared" si="66"/>
        <v>No transable</v>
      </c>
      <c r="Q174" s="47">
        <f t="shared" si="67"/>
        <v>1</v>
      </c>
      <c r="R174" s="47">
        <f t="shared" si="61"/>
        <v>0</v>
      </c>
      <c r="S174" s="47">
        <f t="shared" si="62"/>
        <v>0</v>
      </c>
      <c r="T174" s="47">
        <f t="shared" si="63"/>
        <v>0</v>
      </c>
      <c r="U174" s="47">
        <f>IF(Q174=1,D174/[1]COU!FA178,0)</f>
        <v>0</v>
      </c>
      <c r="V174" s="15"/>
      <c r="W174" s="18">
        <v>0</v>
      </c>
      <c r="X174" s="18">
        <v>0</v>
      </c>
      <c r="Y174" s="18">
        <f>IF([1]EQOUN!DI178&gt;0,[1]COU!FD178/[1]EQOUN!DI178,0)</f>
        <v>0</v>
      </c>
      <c r="Z174" s="18">
        <f>IF([1]EQOUN!DI178&gt;0,[1]COU!$FG$10/[1]EQOUN!DI178,0)</f>
        <v>0</v>
      </c>
      <c r="AA174" s="18">
        <v>0</v>
      </c>
      <c r="AB174" s="18"/>
      <c r="AC174" s="48">
        <f>IF([1]COU!EY178&gt;0,[1]EQOUM!N178/[1]COU!EY178,0)</f>
        <v>0</v>
      </c>
      <c r="AD174" s="48">
        <f>IF([1]EQOUN!DJ178&gt;0,[1]EQOUN!DP178/[1]EQOUN!DJ178,0)</f>
        <v>0</v>
      </c>
      <c r="AE174" s="48">
        <f>IF([1]EQOUN!F178&gt;0,[1]EQOUN!N178/[1]EQOUN!F178,0)</f>
        <v>0</v>
      </c>
      <c r="AF174" s="18">
        <v>0</v>
      </c>
      <c r="AG174" s="15"/>
      <c r="AH174" s="81">
        <f t="shared" si="68"/>
        <v>1.077</v>
      </c>
      <c r="AI174" s="81">
        <f t="shared" si="69"/>
        <v>540</v>
      </c>
      <c r="AJ174" s="81">
        <f t="shared" si="70"/>
        <v>581.57999999999993</v>
      </c>
      <c r="AK174" s="82"/>
      <c r="AL174" s="81">
        <v>1</v>
      </c>
      <c r="AM174" s="81" t="str">
        <f t="shared" si="71"/>
        <v>-</v>
      </c>
      <c r="AN174" s="82"/>
      <c r="AO174" s="81">
        <v>1</v>
      </c>
      <c r="AP174" s="81" t="str">
        <f t="shared" si="72"/>
        <v>-</v>
      </c>
      <c r="AQ174" s="81"/>
      <c r="AR174" s="81">
        <v>1</v>
      </c>
      <c r="AS174" s="81" t="str">
        <f t="shared" si="73"/>
        <v>-</v>
      </c>
      <c r="AT174" s="82"/>
      <c r="AU174" s="81">
        <v>1</v>
      </c>
      <c r="AV174" s="81" t="str">
        <f t="shared" si="74"/>
        <v>-</v>
      </c>
      <c r="AW174" s="81"/>
      <c r="AX174" s="81">
        <v>1</v>
      </c>
      <c r="AY174" s="81">
        <f t="shared" si="84"/>
        <v>1</v>
      </c>
      <c r="AZ174" s="82"/>
      <c r="BA174" s="81">
        <v>1</v>
      </c>
      <c r="BB174" s="81" t="str">
        <f t="shared" si="75"/>
        <v>-</v>
      </c>
      <c r="BC174" s="81" t="str">
        <f t="shared" si="76"/>
        <v>-</v>
      </c>
      <c r="BD174" s="82"/>
      <c r="BE174" s="81">
        <v>1</v>
      </c>
      <c r="BF174" s="81" t="str">
        <f t="shared" si="77"/>
        <v>-</v>
      </c>
      <c r="BG174" s="81" t="str">
        <f t="shared" si="78"/>
        <v>-</v>
      </c>
      <c r="BH174" s="83"/>
      <c r="BI174" s="81">
        <v>1</v>
      </c>
      <c r="BJ174" s="81" t="str">
        <f t="shared" si="79"/>
        <v>-</v>
      </c>
      <c r="BK174" s="81" t="str">
        <f t="shared" si="80"/>
        <v>-</v>
      </c>
      <c r="BL174" s="82"/>
      <c r="BM174" s="81">
        <v>1</v>
      </c>
      <c r="BN174" s="81" t="str">
        <f t="shared" si="81"/>
        <v>-</v>
      </c>
      <c r="BO174" s="81" t="str">
        <f t="shared" si="82"/>
        <v>-</v>
      </c>
      <c r="BP174" s="83"/>
      <c r="BQ174" s="81">
        <v>1</v>
      </c>
      <c r="BR174" s="81">
        <f t="shared" si="83"/>
        <v>1</v>
      </c>
    </row>
    <row r="175" spans="1:70" x14ac:dyDescent="0.2">
      <c r="A175" s="14" t="s">
        <v>357</v>
      </c>
      <c r="B175" s="15" t="s">
        <v>174</v>
      </c>
      <c r="C175" s="15"/>
      <c r="D175" s="16">
        <v>-395908.5121291625</v>
      </c>
      <c r="E175" s="46">
        <v>8.3488511692467529E-2</v>
      </c>
      <c r="F175" s="17">
        <f>[1]EQOUM!U179/[1]COU!FA179</f>
        <v>7.8926226451151008E-2</v>
      </c>
      <c r="G175" s="17">
        <f>[1]EQOUN!DI179/[1]COU!FA179</f>
        <v>0.65864784908193974</v>
      </c>
      <c r="H175" s="18">
        <v>0.71864658270484505</v>
      </c>
      <c r="I175" s="18">
        <f t="shared" si="64"/>
        <v>0.57515933738947222</v>
      </c>
      <c r="J175" s="18" t="str">
        <f t="shared" si="65"/>
        <v>EXPORTABLE</v>
      </c>
      <c r="K175" s="18" t="str">
        <f t="shared" si="57"/>
        <v>Transable</v>
      </c>
      <c r="L175" s="19"/>
      <c r="M175" s="18" t="str">
        <f t="shared" si="58"/>
        <v>Transable</v>
      </c>
      <c r="N175" s="19">
        <f t="shared" si="59"/>
        <v>0</v>
      </c>
      <c r="O175" s="18" t="str">
        <f t="shared" si="60"/>
        <v>Transable</v>
      </c>
      <c r="P175" s="18" t="str">
        <f t="shared" si="66"/>
        <v>EXPORTABLE</v>
      </c>
      <c r="Q175" s="47">
        <f t="shared" si="67"/>
        <v>0</v>
      </c>
      <c r="R175" s="47">
        <f t="shared" si="61"/>
        <v>0</v>
      </c>
      <c r="S175" s="47">
        <f t="shared" si="62"/>
        <v>0</v>
      </c>
      <c r="T175" s="47">
        <f t="shared" si="63"/>
        <v>0</v>
      </c>
      <c r="U175" s="47">
        <f>IF(Q175=1,D175/[1]COU!FA179,0)</f>
        <v>0</v>
      </c>
      <c r="V175" s="15"/>
      <c r="W175" s="18">
        <v>0</v>
      </c>
      <c r="X175" s="18">
        <v>0</v>
      </c>
      <c r="Y175" s="18">
        <f>IF([1]EQOUN!DI179&gt;0,[1]COU!FD179/[1]EQOUN!DI179,0)</f>
        <v>0</v>
      </c>
      <c r="Z175" s="18">
        <f>IF([1]EQOUN!DI179&gt;0,[1]COU!$FG$10/[1]EQOUN!DI179,0)</f>
        <v>0</v>
      </c>
      <c r="AA175" s="18">
        <v>0</v>
      </c>
      <c r="AB175" s="18"/>
      <c r="AC175" s="48">
        <f>IF([1]COU!EY179&gt;0,[1]EQOUM!N179/[1]COU!EY179,0)</f>
        <v>0</v>
      </c>
      <c r="AD175" s="48">
        <f>IF([1]EQOUN!DJ179&gt;0,[1]EQOUN!DP179/[1]EQOUN!DJ179,0)</f>
        <v>0</v>
      </c>
      <c r="AE175" s="48">
        <f>IF([1]EQOUN!F179&gt;0,[1]EQOUN!N179/[1]EQOUN!F179,0)</f>
        <v>0</v>
      </c>
      <c r="AF175" s="18">
        <v>0</v>
      </c>
      <c r="AG175" s="15"/>
      <c r="AH175" s="81">
        <f t="shared" si="68"/>
        <v>1.077</v>
      </c>
      <c r="AI175" s="81">
        <f t="shared" si="69"/>
        <v>540</v>
      </c>
      <c r="AJ175" s="81">
        <f t="shared" si="70"/>
        <v>581.57999999999993</v>
      </c>
      <c r="AK175" s="82"/>
      <c r="AL175" s="81">
        <v>1</v>
      </c>
      <c r="AM175" s="81" t="str">
        <f t="shared" si="71"/>
        <v>-</v>
      </c>
      <c r="AN175" s="82"/>
      <c r="AO175" s="81">
        <v>1</v>
      </c>
      <c r="AP175" s="81">
        <f t="shared" si="72"/>
        <v>1.077</v>
      </c>
      <c r="AQ175" s="81"/>
      <c r="AR175" s="81">
        <v>1</v>
      </c>
      <c r="AS175" s="81" t="str">
        <f t="shared" si="73"/>
        <v>-</v>
      </c>
      <c r="AT175" s="82"/>
      <c r="AU175" s="81">
        <v>1</v>
      </c>
      <c r="AV175" s="81">
        <f t="shared" si="74"/>
        <v>1.077</v>
      </c>
      <c r="AW175" s="81"/>
      <c r="AX175" s="81">
        <v>1</v>
      </c>
      <c r="AY175" s="81" t="str">
        <f t="shared" si="84"/>
        <v>-</v>
      </c>
      <c r="AZ175" s="82"/>
      <c r="BA175" s="81">
        <v>1</v>
      </c>
      <c r="BB175" s="81" t="str">
        <f t="shared" si="75"/>
        <v>-</v>
      </c>
      <c r="BC175" s="81" t="str">
        <f t="shared" si="76"/>
        <v>-</v>
      </c>
      <c r="BD175" s="82"/>
      <c r="BE175" s="81">
        <v>1</v>
      </c>
      <c r="BF175" s="81">
        <f t="shared" si="77"/>
        <v>1.077</v>
      </c>
      <c r="BG175" s="81">
        <f t="shared" si="78"/>
        <v>1</v>
      </c>
      <c r="BH175" s="83"/>
      <c r="BI175" s="81">
        <v>1</v>
      </c>
      <c r="BJ175" s="81" t="str">
        <f t="shared" si="79"/>
        <v>-</v>
      </c>
      <c r="BK175" s="81" t="str">
        <f t="shared" si="80"/>
        <v>-</v>
      </c>
      <c r="BL175" s="82"/>
      <c r="BM175" s="81">
        <v>1</v>
      </c>
      <c r="BN175" s="81">
        <f t="shared" si="81"/>
        <v>1.077</v>
      </c>
      <c r="BO175" s="81">
        <f t="shared" si="82"/>
        <v>1</v>
      </c>
      <c r="BP175" s="83"/>
      <c r="BQ175" s="81">
        <v>1</v>
      </c>
      <c r="BR175" s="81" t="str">
        <f t="shared" si="83"/>
        <v>-</v>
      </c>
    </row>
    <row r="176" spans="1:70" x14ac:dyDescent="0.2">
      <c r="A176" s="14" t="s">
        <v>358</v>
      </c>
      <c r="B176" s="15" t="s">
        <v>175</v>
      </c>
      <c r="C176" s="15"/>
      <c r="D176" s="16">
        <v>0</v>
      </c>
      <c r="E176" s="46">
        <v>0</v>
      </c>
      <c r="F176" s="17">
        <f>[1]EQOUM!U180/[1]COU!FA180</f>
        <v>0</v>
      </c>
      <c r="G176" s="17">
        <f>[1]EQOUN!DI180/[1]COU!FA180</f>
        <v>0</v>
      </c>
      <c r="H176" s="18">
        <v>0</v>
      </c>
      <c r="I176" s="18">
        <f t="shared" si="64"/>
        <v>0</v>
      </c>
      <c r="J176" s="18" t="str">
        <f t="shared" si="65"/>
        <v>AMBOS</v>
      </c>
      <c r="K176" s="18" t="str">
        <f t="shared" si="57"/>
        <v>No transable</v>
      </c>
      <c r="L176" s="19"/>
      <c r="M176" s="18" t="str">
        <f t="shared" si="58"/>
        <v>No transable</v>
      </c>
      <c r="N176" s="19">
        <f t="shared" si="59"/>
        <v>1</v>
      </c>
      <c r="O176" s="18" t="str">
        <f t="shared" si="60"/>
        <v>No transable</v>
      </c>
      <c r="P176" s="18" t="str">
        <f t="shared" si="66"/>
        <v>No transable</v>
      </c>
      <c r="Q176" s="47">
        <f t="shared" si="67"/>
        <v>1</v>
      </c>
      <c r="R176" s="47">
        <f t="shared" si="61"/>
        <v>0</v>
      </c>
      <c r="S176" s="47">
        <f t="shared" si="62"/>
        <v>0</v>
      </c>
      <c r="T176" s="47">
        <f t="shared" si="63"/>
        <v>0</v>
      </c>
      <c r="U176" s="47">
        <f>IF(Q176=1,D176/[1]COU!FA180,0)</f>
        <v>0</v>
      </c>
      <c r="V176" s="15"/>
      <c r="W176" s="18">
        <v>0</v>
      </c>
      <c r="X176" s="18">
        <v>0</v>
      </c>
      <c r="Y176" s="18">
        <f>IF([1]EQOUN!DI180&gt;0,[1]COU!FD180/[1]EQOUN!DI180,0)</f>
        <v>0</v>
      </c>
      <c r="Z176" s="18">
        <f>IF([1]EQOUN!DI180&gt;0,[1]COU!$FG$10/[1]EQOUN!DI180,0)</f>
        <v>0</v>
      </c>
      <c r="AA176" s="18">
        <v>0</v>
      </c>
      <c r="AB176" s="18"/>
      <c r="AC176" s="48">
        <f>IF([1]COU!EY180&gt;0,[1]EQOUM!N180/[1]COU!EY180,0)</f>
        <v>0</v>
      </c>
      <c r="AD176" s="48">
        <f>IF([1]EQOUN!DJ180&gt;0,[1]EQOUN!DP180/[1]EQOUN!DJ180,0)</f>
        <v>0</v>
      </c>
      <c r="AE176" s="48">
        <f>IF([1]EQOUN!F180&gt;0,[1]EQOUN!N180/[1]EQOUN!F180,0)</f>
        <v>0</v>
      </c>
      <c r="AF176" s="18">
        <v>0</v>
      </c>
      <c r="AG176" s="15"/>
      <c r="AH176" s="81">
        <f t="shared" si="68"/>
        <v>1.077</v>
      </c>
      <c r="AI176" s="81">
        <f t="shared" si="69"/>
        <v>540</v>
      </c>
      <c r="AJ176" s="81">
        <f t="shared" si="70"/>
        <v>581.57999999999993</v>
      </c>
      <c r="AK176" s="82"/>
      <c r="AL176" s="81">
        <v>1</v>
      </c>
      <c r="AM176" s="81" t="str">
        <f t="shared" si="71"/>
        <v>-</v>
      </c>
      <c r="AN176" s="82"/>
      <c r="AO176" s="81">
        <v>1</v>
      </c>
      <c r="AP176" s="81" t="str">
        <f t="shared" si="72"/>
        <v>-</v>
      </c>
      <c r="AQ176" s="81"/>
      <c r="AR176" s="81">
        <v>1</v>
      </c>
      <c r="AS176" s="81" t="str">
        <f t="shared" si="73"/>
        <v>-</v>
      </c>
      <c r="AT176" s="82"/>
      <c r="AU176" s="81">
        <v>1</v>
      </c>
      <c r="AV176" s="81" t="str">
        <f t="shared" si="74"/>
        <v>-</v>
      </c>
      <c r="AW176" s="81"/>
      <c r="AX176" s="81">
        <v>1</v>
      </c>
      <c r="AY176" s="81">
        <f t="shared" si="84"/>
        <v>1</v>
      </c>
      <c r="AZ176" s="82"/>
      <c r="BA176" s="81">
        <v>1</v>
      </c>
      <c r="BB176" s="81" t="str">
        <f t="shared" si="75"/>
        <v>-</v>
      </c>
      <c r="BC176" s="81" t="str">
        <f t="shared" si="76"/>
        <v>-</v>
      </c>
      <c r="BD176" s="82"/>
      <c r="BE176" s="81">
        <v>1</v>
      </c>
      <c r="BF176" s="81" t="str">
        <f t="shared" si="77"/>
        <v>-</v>
      </c>
      <c r="BG176" s="81" t="str">
        <f t="shared" si="78"/>
        <v>-</v>
      </c>
      <c r="BH176" s="83"/>
      <c r="BI176" s="81">
        <v>1</v>
      </c>
      <c r="BJ176" s="81" t="str">
        <f t="shared" si="79"/>
        <v>-</v>
      </c>
      <c r="BK176" s="81" t="str">
        <f t="shared" si="80"/>
        <v>-</v>
      </c>
      <c r="BL176" s="82"/>
      <c r="BM176" s="81">
        <v>1</v>
      </c>
      <c r="BN176" s="81" t="str">
        <f t="shared" si="81"/>
        <v>-</v>
      </c>
      <c r="BO176" s="81" t="str">
        <f t="shared" si="82"/>
        <v>-</v>
      </c>
      <c r="BP176" s="83"/>
      <c r="BQ176" s="81">
        <v>1</v>
      </c>
      <c r="BR176" s="81">
        <f t="shared" si="83"/>
        <v>1</v>
      </c>
    </row>
    <row r="177" spans="1:70" x14ac:dyDescent="0.2">
      <c r="A177" s="14" t="s">
        <v>359</v>
      </c>
      <c r="B177" s="15" t="s">
        <v>176</v>
      </c>
      <c r="C177" s="15"/>
      <c r="D177" s="16">
        <v>0</v>
      </c>
      <c r="E177" s="46">
        <v>0</v>
      </c>
      <c r="F177" s="17">
        <f>[1]EQOUM!U181/[1]COU!FA181</f>
        <v>0</v>
      </c>
      <c r="G177" s="17">
        <f>[1]EQOUN!DI181/[1]COU!FA181</f>
        <v>0</v>
      </c>
      <c r="H177" s="18">
        <v>0</v>
      </c>
      <c r="I177" s="18">
        <f t="shared" si="64"/>
        <v>0</v>
      </c>
      <c r="J177" s="18" t="str">
        <f t="shared" si="65"/>
        <v>AMBOS</v>
      </c>
      <c r="K177" s="18" t="str">
        <f t="shared" si="57"/>
        <v>No transable</v>
      </c>
      <c r="L177" s="19"/>
      <c r="M177" s="18" t="str">
        <f t="shared" si="58"/>
        <v>No transable</v>
      </c>
      <c r="N177" s="19">
        <f t="shared" si="59"/>
        <v>1</v>
      </c>
      <c r="O177" s="18" t="str">
        <f t="shared" si="60"/>
        <v>No transable</v>
      </c>
      <c r="P177" s="18" t="str">
        <f t="shared" si="66"/>
        <v>No transable</v>
      </c>
      <c r="Q177" s="47">
        <f t="shared" si="67"/>
        <v>1</v>
      </c>
      <c r="R177" s="47">
        <f t="shared" si="61"/>
        <v>0</v>
      </c>
      <c r="S177" s="47">
        <f t="shared" si="62"/>
        <v>0</v>
      </c>
      <c r="T177" s="47">
        <f t="shared" si="63"/>
        <v>0</v>
      </c>
      <c r="U177" s="47">
        <f>IF(Q177=1,D177/[1]COU!FA181,0)</f>
        <v>0</v>
      </c>
      <c r="V177" s="15"/>
      <c r="W177" s="18">
        <v>0</v>
      </c>
      <c r="X177" s="18">
        <v>0</v>
      </c>
      <c r="Y177" s="18">
        <f>IF([1]EQOUN!DI181&gt;0,[1]COU!FD181/[1]EQOUN!DI181,0)</f>
        <v>0</v>
      </c>
      <c r="Z177" s="18">
        <f>IF([1]EQOUN!DI181&gt;0,[1]COU!$FG$10/[1]EQOUN!DI181,0)</f>
        <v>0</v>
      </c>
      <c r="AA177" s="18">
        <v>0</v>
      </c>
      <c r="AB177" s="18"/>
      <c r="AC177" s="48">
        <f>IF([1]COU!EY181&gt;0,[1]EQOUM!N181/[1]COU!EY181,0)</f>
        <v>0</v>
      </c>
      <c r="AD177" s="48">
        <f>IF([1]EQOUN!DJ181&gt;0,[1]EQOUN!DP181/[1]EQOUN!DJ181,0)</f>
        <v>0</v>
      </c>
      <c r="AE177" s="48">
        <f>IF([1]EQOUN!F181&gt;0,[1]EQOUN!N181/[1]EQOUN!F181,0)</f>
        <v>0</v>
      </c>
      <c r="AF177" s="18">
        <v>0</v>
      </c>
      <c r="AG177" s="15"/>
      <c r="AH177" s="81">
        <f t="shared" si="68"/>
        <v>1.077</v>
      </c>
      <c r="AI177" s="81">
        <f t="shared" si="69"/>
        <v>540</v>
      </c>
      <c r="AJ177" s="81">
        <f t="shared" si="70"/>
        <v>581.57999999999993</v>
      </c>
      <c r="AK177" s="82"/>
      <c r="AL177" s="81">
        <v>1</v>
      </c>
      <c r="AM177" s="81" t="str">
        <f t="shared" si="71"/>
        <v>-</v>
      </c>
      <c r="AN177" s="82"/>
      <c r="AO177" s="81">
        <v>1</v>
      </c>
      <c r="AP177" s="81" t="str">
        <f t="shared" si="72"/>
        <v>-</v>
      </c>
      <c r="AQ177" s="81"/>
      <c r="AR177" s="81">
        <v>1</v>
      </c>
      <c r="AS177" s="81" t="str">
        <f t="shared" si="73"/>
        <v>-</v>
      </c>
      <c r="AT177" s="82"/>
      <c r="AU177" s="81">
        <v>1</v>
      </c>
      <c r="AV177" s="81" t="str">
        <f t="shared" si="74"/>
        <v>-</v>
      </c>
      <c r="AW177" s="81"/>
      <c r="AX177" s="81">
        <v>1</v>
      </c>
      <c r="AY177" s="81">
        <f t="shared" si="84"/>
        <v>1</v>
      </c>
      <c r="AZ177" s="82"/>
      <c r="BA177" s="81">
        <v>1</v>
      </c>
      <c r="BB177" s="81" t="str">
        <f t="shared" si="75"/>
        <v>-</v>
      </c>
      <c r="BC177" s="81" t="str">
        <f t="shared" si="76"/>
        <v>-</v>
      </c>
      <c r="BD177" s="82"/>
      <c r="BE177" s="81">
        <v>1</v>
      </c>
      <c r="BF177" s="81" t="str">
        <f t="shared" si="77"/>
        <v>-</v>
      </c>
      <c r="BG177" s="81" t="str">
        <f t="shared" si="78"/>
        <v>-</v>
      </c>
      <c r="BH177" s="83"/>
      <c r="BI177" s="81">
        <v>1</v>
      </c>
      <c r="BJ177" s="81" t="str">
        <f t="shared" si="79"/>
        <v>-</v>
      </c>
      <c r="BK177" s="81" t="str">
        <f t="shared" si="80"/>
        <v>-</v>
      </c>
      <c r="BL177" s="82"/>
      <c r="BM177" s="81">
        <v>1</v>
      </c>
      <c r="BN177" s="81" t="str">
        <f t="shared" si="81"/>
        <v>-</v>
      </c>
      <c r="BO177" s="81" t="str">
        <f t="shared" si="82"/>
        <v>-</v>
      </c>
      <c r="BP177" s="83"/>
      <c r="BQ177" s="81">
        <v>1</v>
      </c>
      <c r="BR177" s="81">
        <f t="shared" si="83"/>
        <v>1</v>
      </c>
    </row>
    <row r="178" spans="1:70" x14ac:dyDescent="0.2">
      <c r="A178" s="14" t="s">
        <v>360</v>
      </c>
      <c r="B178" s="15" t="s">
        <v>177</v>
      </c>
      <c r="C178" s="15"/>
      <c r="D178" s="16">
        <v>0</v>
      </c>
      <c r="E178" s="46">
        <v>0</v>
      </c>
      <c r="F178" s="17">
        <f>[1]EQOUM!U182/[1]COU!FA182</f>
        <v>0</v>
      </c>
      <c r="G178" s="17">
        <f>[1]EQOUN!DI182/[1]COU!FA182</f>
        <v>0</v>
      </c>
      <c r="H178" s="18">
        <v>0</v>
      </c>
      <c r="I178" s="18">
        <f t="shared" si="64"/>
        <v>0</v>
      </c>
      <c r="J178" s="18" t="str">
        <f t="shared" si="65"/>
        <v>AMBOS</v>
      </c>
      <c r="K178" s="18" t="str">
        <f t="shared" si="57"/>
        <v>No transable</v>
      </c>
      <c r="L178" s="19"/>
      <c r="M178" s="18" t="str">
        <f t="shared" si="58"/>
        <v>No transable</v>
      </c>
      <c r="N178" s="19">
        <f t="shared" si="59"/>
        <v>1</v>
      </c>
      <c r="O178" s="18" t="str">
        <f t="shared" si="60"/>
        <v>No transable</v>
      </c>
      <c r="P178" s="18" t="str">
        <f t="shared" si="66"/>
        <v>No transable</v>
      </c>
      <c r="Q178" s="47">
        <f t="shared" si="67"/>
        <v>1</v>
      </c>
      <c r="R178" s="47">
        <f t="shared" si="61"/>
        <v>0</v>
      </c>
      <c r="S178" s="47">
        <f t="shared" si="62"/>
        <v>0</v>
      </c>
      <c r="T178" s="47">
        <f t="shared" si="63"/>
        <v>0</v>
      </c>
      <c r="U178" s="47">
        <f>IF(Q178=1,D178/[1]COU!FA182,0)</f>
        <v>0</v>
      </c>
      <c r="V178" s="15"/>
      <c r="W178" s="18">
        <v>0</v>
      </c>
      <c r="X178" s="18">
        <v>0</v>
      </c>
      <c r="Y178" s="18">
        <f>IF([1]EQOUN!DI182&gt;0,[1]COU!FD182/[1]EQOUN!DI182,0)</f>
        <v>0</v>
      </c>
      <c r="Z178" s="18">
        <f>IF([1]EQOUN!DI182&gt;0,[1]COU!$FG$10/[1]EQOUN!DI182,0)</f>
        <v>0</v>
      </c>
      <c r="AA178" s="18">
        <v>0</v>
      </c>
      <c r="AB178" s="18"/>
      <c r="AC178" s="48">
        <f>IF([1]COU!EY182&gt;0,[1]EQOUM!N182/[1]COU!EY182,0)</f>
        <v>0</v>
      </c>
      <c r="AD178" s="48">
        <f>IF([1]EQOUN!DJ182&gt;0,[1]EQOUN!DP182/[1]EQOUN!DJ182,0)</f>
        <v>0</v>
      </c>
      <c r="AE178" s="48">
        <f>IF([1]EQOUN!F182&gt;0,[1]EQOUN!N182/[1]EQOUN!F182,0)</f>
        <v>0</v>
      </c>
      <c r="AF178" s="18">
        <v>0</v>
      </c>
      <c r="AG178" s="15"/>
      <c r="AH178" s="81">
        <f t="shared" si="68"/>
        <v>1.077</v>
      </c>
      <c r="AI178" s="81">
        <f t="shared" si="69"/>
        <v>540</v>
      </c>
      <c r="AJ178" s="81">
        <f t="shared" si="70"/>
        <v>581.57999999999993</v>
      </c>
      <c r="AK178" s="82"/>
      <c r="AL178" s="81">
        <v>1</v>
      </c>
      <c r="AM178" s="81" t="str">
        <f t="shared" si="71"/>
        <v>-</v>
      </c>
      <c r="AN178" s="82"/>
      <c r="AO178" s="81">
        <v>1</v>
      </c>
      <c r="AP178" s="81" t="str">
        <f t="shared" si="72"/>
        <v>-</v>
      </c>
      <c r="AQ178" s="81"/>
      <c r="AR178" s="81">
        <v>1</v>
      </c>
      <c r="AS178" s="81" t="str">
        <f t="shared" si="73"/>
        <v>-</v>
      </c>
      <c r="AT178" s="82"/>
      <c r="AU178" s="81">
        <v>1</v>
      </c>
      <c r="AV178" s="81" t="str">
        <f t="shared" si="74"/>
        <v>-</v>
      </c>
      <c r="AW178" s="81"/>
      <c r="AX178" s="81">
        <v>1</v>
      </c>
      <c r="AY178" s="81">
        <f t="shared" si="84"/>
        <v>1</v>
      </c>
      <c r="AZ178" s="82"/>
      <c r="BA178" s="81">
        <v>1</v>
      </c>
      <c r="BB178" s="81" t="str">
        <f t="shared" si="75"/>
        <v>-</v>
      </c>
      <c r="BC178" s="81" t="str">
        <f t="shared" si="76"/>
        <v>-</v>
      </c>
      <c r="BD178" s="82"/>
      <c r="BE178" s="81">
        <v>1</v>
      </c>
      <c r="BF178" s="81" t="str">
        <f t="shared" si="77"/>
        <v>-</v>
      </c>
      <c r="BG178" s="81" t="str">
        <f t="shared" si="78"/>
        <v>-</v>
      </c>
      <c r="BH178" s="83"/>
      <c r="BI178" s="81">
        <v>1</v>
      </c>
      <c r="BJ178" s="81" t="str">
        <f t="shared" si="79"/>
        <v>-</v>
      </c>
      <c r="BK178" s="81" t="str">
        <f t="shared" si="80"/>
        <v>-</v>
      </c>
      <c r="BL178" s="82"/>
      <c r="BM178" s="81">
        <v>1</v>
      </c>
      <c r="BN178" s="81" t="str">
        <f t="shared" si="81"/>
        <v>-</v>
      </c>
      <c r="BO178" s="81" t="str">
        <f t="shared" si="82"/>
        <v>-</v>
      </c>
      <c r="BP178" s="83"/>
      <c r="BQ178" s="81">
        <v>1</v>
      </c>
      <c r="BR178" s="81">
        <f t="shared" si="83"/>
        <v>1</v>
      </c>
    </row>
    <row r="179" spans="1:70" x14ac:dyDescent="0.2">
      <c r="A179" s="14" t="s">
        <v>361</v>
      </c>
      <c r="B179" s="15" t="s">
        <v>178</v>
      </c>
      <c r="C179" s="15"/>
      <c r="D179" s="16">
        <v>-32922.336176439952</v>
      </c>
      <c r="E179" s="46">
        <v>0</v>
      </c>
      <c r="F179" s="17">
        <f>[1]EQOUM!U183/[1]COU!FA183</f>
        <v>0</v>
      </c>
      <c r="G179" s="17">
        <f>[1]EQOUN!DI183/[1]COU!FA183</f>
        <v>1.935428803076172E-2</v>
      </c>
      <c r="H179" s="18">
        <v>1.935428803076172E-2</v>
      </c>
      <c r="I179" s="18">
        <f t="shared" si="64"/>
        <v>1.935428803076172E-2</v>
      </c>
      <c r="J179" s="18" t="str">
        <f t="shared" si="65"/>
        <v>AMBOS</v>
      </c>
      <c r="K179" s="18" t="str">
        <f t="shared" si="57"/>
        <v>No transable</v>
      </c>
      <c r="L179" s="19">
        <v>1</v>
      </c>
      <c r="M179" s="18" t="str">
        <f t="shared" si="58"/>
        <v>Transable</v>
      </c>
      <c r="N179" s="19">
        <f t="shared" si="59"/>
        <v>1</v>
      </c>
      <c r="O179" s="18" t="str">
        <f t="shared" si="60"/>
        <v>No Transable</v>
      </c>
      <c r="P179" s="18" t="str">
        <f t="shared" si="66"/>
        <v>No Transable</v>
      </c>
      <c r="Q179" s="47">
        <f t="shared" si="67"/>
        <v>1</v>
      </c>
      <c r="R179" s="47">
        <f t="shared" si="61"/>
        <v>0</v>
      </c>
      <c r="S179" s="47">
        <f t="shared" si="62"/>
        <v>0</v>
      </c>
      <c r="T179" s="47">
        <f t="shared" si="63"/>
        <v>1.935428803076172E-2</v>
      </c>
      <c r="U179" s="47">
        <f>IF(Q179=1,D179/[1]COU!FA183,0)</f>
        <v>-1.935428803076172E-2</v>
      </c>
      <c r="V179" s="15"/>
      <c r="W179" s="18">
        <v>0</v>
      </c>
      <c r="X179" s="18">
        <v>0</v>
      </c>
      <c r="Y179" s="18">
        <f>IF([1]EQOUN!DI183&gt;0,[1]COU!FD183/[1]EQOUN!DI183,0)</f>
        <v>0</v>
      </c>
      <c r="Z179" s="18">
        <f>IF([1]EQOUN!DI183&gt;0,[1]COU!$FG$10/[1]EQOUN!DI183,0)</f>
        <v>0</v>
      </c>
      <c r="AA179" s="18">
        <v>0</v>
      </c>
      <c r="AB179" s="18"/>
      <c r="AC179" s="48">
        <f>IF([1]COU!EY183&gt;0,[1]EQOUM!N183/[1]COU!EY183,0)</f>
        <v>0</v>
      </c>
      <c r="AD179" s="48">
        <f>IF([1]EQOUN!DJ183&gt;0,[1]EQOUN!DP183/[1]EQOUN!DJ183,0)</f>
        <v>0</v>
      </c>
      <c r="AE179" s="48">
        <f>IF([1]EQOUN!F183&gt;0,[1]EQOUN!N183/[1]EQOUN!F183,0)</f>
        <v>0</v>
      </c>
      <c r="AF179" s="18">
        <v>0</v>
      </c>
      <c r="AG179" s="15"/>
      <c r="AH179" s="81">
        <f t="shared" si="68"/>
        <v>1.077</v>
      </c>
      <c r="AI179" s="81">
        <f t="shared" si="69"/>
        <v>540</v>
      </c>
      <c r="AJ179" s="81">
        <f t="shared" si="70"/>
        <v>581.57999999999993</v>
      </c>
      <c r="AK179" s="82"/>
      <c r="AL179" s="81">
        <v>1</v>
      </c>
      <c r="AM179" s="81" t="str">
        <f t="shared" si="71"/>
        <v>-</v>
      </c>
      <c r="AN179" s="82"/>
      <c r="AO179" s="81">
        <v>1</v>
      </c>
      <c r="AP179" s="81" t="str">
        <f t="shared" si="72"/>
        <v>-</v>
      </c>
      <c r="AQ179" s="81"/>
      <c r="AR179" s="81">
        <v>1</v>
      </c>
      <c r="AS179" s="81" t="str">
        <f t="shared" si="73"/>
        <v>-</v>
      </c>
      <c r="AT179" s="82"/>
      <c r="AU179" s="81">
        <v>1</v>
      </c>
      <c r="AV179" s="81" t="str">
        <f t="shared" si="74"/>
        <v>-</v>
      </c>
      <c r="AW179" s="81"/>
      <c r="AX179" s="81">
        <v>1</v>
      </c>
      <c r="AY179" s="81">
        <f t="shared" si="84"/>
        <v>1</v>
      </c>
      <c r="AZ179" s="82"/>
      <c r="BA179" s="81">
        <v>1</v>
      </c>
      <c r="BB179" s="81" t="str">
        <f t="shared" si="75"/>
        <v>-</v>
      </c>
      <c r="BC179" s="81" t="str">
        <f t="shared" si="76"/>
        <v>-</v>
      </c>
      <c r="BD179" s="82"/>
      <c r="BE179" s="81">
        <v>1</v>
      </c>
      <c r="BF179" s="81" t="str">
        <f t="shared" si="77"/>
        <v>-</v>
      </c>
      <c r="BG179" s="81" t="str">
        <f t="shared" si="78"/>
        <v>-</v>
      </c>
      <c r="BH179" s="83"/>
      <c r="BI179" s="81">
        <v>1</v>
      </c>
      <c r="BJ179" s="81" t="str">
        <f t="shared" si="79"/>
        <v>-</v>
      </c>
      <c r="BK179" s="81" t="str">
        <f t="shared" si="80"/>
        <v>-</v>
      </c>
      <c r="BL179" s="82"/>
      <c r="BM179" s="81">
        <v>1</v>
      </c>
      <c r="BN179" s="81" t="str">
        <f t="shared" si="81"/>
        <v>-</v>
      </c>
      <c r="BO179" s="81" t="str">
        <f t="shared" si="82"/>
        <v>-</v>
      </c>
      <c r="BP179" s="83"/>
      <c r="BQ179" s="81">
        <v>1</v>
      </c>
      <c r="BR179" s="81">
        <f t="shared" si="83"/>
        <v>1</v>
      </c>
    </row>
    <row r="180" spans="1:70" x14ac:dyDescent="0.2">
      <c r="A180" s="14" t="s">
        <v>362</v>
      </c>
      <c r="B180" s="15" t="s">
        <v>179</v>
      </c>
      <c r="C180" s="15"/>
      <c r="D180" s="16">
        <v>-20365.333143395073</v>
      </c>
      <c r="E180" s="46">
        <v>0</v>
      </c>
      <c r="F180" s="17">
        <f>[1]EQOUM!U184/[1]COU!FA184</f>
        <v>0</v>
      </c>
      <c r="G180" s="17">
        <f>[1]EQOUN!DI184/[1]COU!FA184</f>
        <v>1.4333172934842436E-2</v>
      </c>
      <c r="H180" s="18">
        <v>1.4333172934842436E-2</v>
      </c>
      <c r="I180" s="18">
        <f t="shared" si="64"/>
        <v>1.4333172934842436E-2</v>
      </c>
      <c r="J180" s="18" t="str">
        <f t="shared" si="65"/>
        <v>AMBOS</v>
      </c>
      <c r="K180" s="18" t="str">
        <f t="shared" si="57"/>
        <v>No transable</v>
      </c>
      <c r="L180" s="19"/>
      <c r="M180" s="18" t="str">
        <f t="shared" si="58"/>
        <v>No transable</v>
      </c>
      <c r="N180" s="19">
        <f t="shared" si="59"/>
        <v>1</v>
      </c>
      <c r="O180" s="18" t="str">
        <f t="shared" si="60"/>
        <v>No transable</v>
      </c>
      <c r="P180" s="18" t="str">
        <f t="shared" si="66"/>
        <v>No transable</v>
      </c>
      <c r="Q180" s="47">
        <f t="shared" si="67"/>
        <v>1</v>
      </c>
      <c r="R180" s="47">
        <f t="shared" si="61"/>
        <v>0</v>
      </c>
      <c r="S180" s="47">
        <f t="shared" si="62"/>
        <v>0</v>
      </c>
      <c r="T180" s="47">
        <f t="shared" si="63"/>
        <v>1.4333172934842436E-2</v>
      </c>
      <c r="U180" s="47">
        <f>IF(Q180=1,D180/[1]COU!FA184,0)</f>
        <v>-1.4333172934842436E-2</v>
      </c>
      <c r="V180" s="15"/>
      <c r="W180" s="18">
        <v>0</v>
      </c>
      <c r="X180" s="18">
        <v>0</v>
      </c>
      <c r="Y180" s="18">
        <f>IF([1]EQOUN!DI184&gt;0,[1]COU!FD184/[1]EQOUN!DI184,0)</f>
        <v>0</v>
      </c>
      <c r="Z180" s="18">
        <f>IF([1]EQOUN!DI184&gt;0,[1]COU!$FG$10/[1]EQOUN!DI184,0)</f>
        <v>0</v>
      </c>
      <c r="AA180" s="18">
        <v>0</v>
      </c>
      <c r="AB180" s="18"/>
      <c r="AC180" s="48">
        <f>IF([1]COU!EY184&gt;0,[1]EQOUM!N184/[1]COU!EY184,0)</f>
        <v>0</v>
      </c>
      <c r="AD180" s="48">
        <f>IF([1]EQOUN!DJ184&gt;0,[1]EQOUN!DP184/[1]EQOUN!DJ184,0)</f>
        <v>0</v>
      </c>
      <c r="AE180" s="48">
        <f>IF([1]EQOUN!F184&gt;0,[1]EQOUN!N184/[1]EQOUN!F184,0)</f>
        <v>0</v>
      </c>
      <c r="AF180" s="18">
        <v>0</v>
      </c>
      <c r="AG180" s="15"/>
      <c r="AH180" s="81">
        <f t="shared" si="68"/>
        <v>1.077</v>
      </c>
      <c r="AI180" s="81">
        <f t="shared" si="69"/>
        <v>540</v>
      </c>
      <c r="AJ180" s="81">
        <f t="shared" si="70"/>
        <v>581.57999999999993</v>
      </c>
      <c r="AK180" s="82"/>
      <c r="AL180" s="81">
        <v>1</v>
      </c>
      <c r="AM180" s="81" t="str">
        <f t="shared" si="71"/>
        <v>-</v>
      </c>
      <c r="AN180" s="82"/>
      <c r="AO180" s="81">
        <v>1</v>
      </c>
      <c r="AP180" s="81" t="str">
        <f t="shared" si="72"/>
        <v>-</v>
      </c>
      <c r="AQ180" s="81"/>
      <c r="AR180" s="81">
        <v>1</v>
      </c>
      <c r="AS180" s="81" t="str">
        <f t="shared" si="73"/>
        <v>-</v>
      </c>
      <c r="AT180" s="82"/>
      <c r="AU180" s="81">
        <v>1</v>
      </c>
      <c r="AV180" s="81" t="str">
        <f t="shared" si="74"/>
        <v>-</v>
      </c>
      <c r="AW180" s="81"/>
      <c r="AX180" s="81">
        <v>1</v>
      </c>
      <c r="AY180" s="81">
        <f t="shared" si="84"/>
        <v>1</v>
      </c>
      <c r="AZ180" s="82"/>
      <c r="BA180" s="81">
        <v>1</v>
      </c>
      <c r="BB180" s="81" t="str">
        <f t="shared" si="75"/>
        <v>-</v>
      </c>
      <c r="BC180" s="81" t="str">
        <f t="shared" si="76"/>
        <v>-</v>
      </c>
      <c r="BD180" s="82"/>
      <c r="BE180" s="81">
        <v>1</v>
      </c>
      <c r="BF180" s="81" t="str">
        <f t="shared" si="77"/>
        <v>-</v>
      </c>
      <c r="BG180" s="81" t="str">
        <f t="shared" si="78"/>
        <v>-</v>
      </c>
      <c r="BH180" s="83"/>
      <c r="BI180" s="81">
        <v>1</v>
      </c>
      <c r="BJ180" s="81" t="str">
        <f t="shared" si="79"/>
        <v>-</v>
      </c>
      <c r="BK180" s="81" t="str">
        <f t="shared" si="80"/>
        <v>-</v>
      </c>
      <c r="BL180" s="82"/>
      <c r="BM180" s="81">
        <v>1</v>
      </c>
      <c r="BN180" s="81" t="str">
        <f t="shared" si="81"/>
        <v>-</v>
      </c>
      <c r="BO180" s="81" t="str">
        <f t="shared" si="82"/>
        <v>-</v>
      </c>
      <c r="BP180" s="83"/>
      <c r="BQ180" s="81">
        <v>1</v>
      </c>
      <c r="BR180" s="81">
        <f t="shared" si="83"/>
        <v>1</v>
      </c>
    </row>
    <row r="181" spans="1:70" x14ac:dyDescent="0.2">
      <c r="A181" s="14" t="s">
        <v>363</v>
      </c>
      <c r="B181" s="15" t="s">
        <v>180</v>
      </c>
      <c r="C181" s="15"/>
      <c r="D181" s="16">
        <v>-52828.537055290792</v>
      </c>
      <c r="E181" s="46">
        <v>3.1114939625891999E-2</v>
      </c>
      <c r="F181" s="17">
        <f>[1]EQOUM!U185/[1]COU!FA185</f>
        <v>4.166013032095346E-3</v>
      </c>
      <c r="G181" s="17">
        <f>[1]EQOUN!DI185/[1]COU!FA185</f>
        <v>0.33749398902223182</v>
      </c>
      <c r="H181" s="18">
        <v>0.34833232838982769</v>
      </c>
      <c r="I181" s="18">
        <f t="shared" si="64"/>
        <v>0.30637904939633981</v>
      </c>
      <c r="J181" s="18" t="str">
        <f t="shared" si="65"/>
        <v>EXPORTABLE</v>
      </c>
      <c r="K181" s="18" t="str">
        <f t="shared" si="57"/>
        <v>Transable</v>
      </c>
      <c r="L181" s="19"/>
      <c r="M181" s="18" t="str">
        <f t="shared" si="58"/>
        <v>Transable</v>
      </c>
      <c r="N181" s="19">
        <f t="shared" si="59"/>
        <v>0</v>
      </c>
      <c r="O181" s="18" t="str">
        <f t="shared" si="60"/>
        <v>Transable</v>
      </c>
      <c r="P181" s="18" t="str">
        <f t="shared" si="66"/>
        <v>EXPORTABLE</v>
      </c>
      <c r="Q181" s="47">
        <f t="shared" si="67"/>
        <v>0</v>
      </c>
      <c r="R181" s="47">
        <f t="shared" si="61"/>
        <v>0</v>
      </c>
      <c r="S181" s="47">
        <f t="shared" si="62"/>
        <v>0</v>
      </c>
      <c r="T181" s="47">
        <f t="shared" si="63"/>
        <v>0</v>
      </c>
      <c r="U181" s="47">
        <f>IF(Q181=1,D181/[1]COU!FA185,0)</f>
        <v>0</v>
      </c>
      <c r="V181" s="15"/>
      <c r="W181" s="18">
        <v>1.1299025972452912E-2</v>
      </c>
      <c r="X181" s="18">
        <v>3.9580891022898398E-2</v>
      </c>
      <c r="Y181" s="18">
        <f>IF([1]EQOUN!DI185&gt;0,[1]COU!FD185/[1]EQOUN!DI185,0)</f>
        <v>0</v>
      </c>
      <c r="Z181" s="18">
        <f>IF([1]EQOUN!DI185&gt;0,[1]COU!$FG$10/[1]EQOUN!DI185,0)</f>
        <v>0</v>
      </c>
      <c r="AA181" s="18">
        <v>0</v>
      </c>
      <c r="AB181" s="18"/>
      <c r="AC181" s="48">
        <f>IF([1]COU!EY185&gt;0,[1]EQOUM!N185/[1]COU!EY185,0)</f>
        <v>0</v>
      </c>
      <c r="AD181" s="48">
        <f>IF([1]EQOUN!DJ185&gt;0,[1]EQOUN!DP185/[1]EQOUN!DJ185,0)</f>
        <v>0</v>
      </c>
      <c r="AE181" s="48">
        <f>IF([1]EQOUN!F185&gt;0,[1]EQOUN!N185/[1]EQOUN!F185,0)</f>
        <v>0</v>
      </c>
      <c r="AF181" s="18">
        <v>0</v>
      </c>
      <c r="AG181" s="15"/>
      <c r="AH181" s="81">
        <f t="shared" si="68"/>
        <v>1.077</v>
      </c>
      <c r="AI181" s="81">
        <f t="shared" si="69"/>
        <v>540</v>
      </c>
      <c r="AJ181" s="81">
        <f t="shared" si="70"/>
        <v>581.57999999999993</v>
      </c>
      <c r="AK181" s="82"/>
      <c r="AL181" s="81">
        <v>1</v>
      </c>
      <c r="AM181" s="81" t="str">
        <f t="shared" si="71"/>
        <v>-</v>
      </c>
      <c r="AN181" s="82"/>
      <c r="AO181" s="81">
        <v>1</v>
      </c>
      <c r="AP181" s="81">
        <f t="shared" si="72"/>
        <v>1.077</v>
      </c>
      <c r="AQ181" s="81"/>
      <c r="AR181" s="81">
        <v>1</v>
      </c>
      <c r="AS181" s="81" t="str">
        <f t="shared" si="73"/>
        <v>-</v>
      </c>
      <c r="AT181" s="82"/>
      <c r="AU181" s="81">
        <v>1</v>
      </c>
      <c r="AV181" s="81">
        <f t="shared" si="74"/>
        <v>1.077</v>
      </c>
      <c r="AW181" s="81"/>
      <c r="AX181" s="81">
        <v>1</v>
      </c>
      <c r="AY181" s="81" t="str">
        <f t="shared" si="84"/>
        <v>-</v>
      </c>
      <c r="AZ181" s="82"/>
      <c r="BA181" s="81">
        <v>1</v>
      </c>
      <c r="BB181" s="81" t="str">
        <f t="shared" si="75"/>
        <v>-</v>
      </c>
      <c r="BC181" s="81" t="str">
        <f t="shared" si="76"/>
        <v>-</v>
      </c>
      <c r="BD181" s="82"/>
      <c r="BE181" s="81">
        <v>1</v>
      </c>
      <c r="BF181" s="81">
        <f t="shared" si="77"/>
        <v>1.077</v>
      </c>
      <c r="BG181" s="81">
        <f t="shared" si="78"/>
        <v>1</v>
      </c>
      <c r="BH181" s="83"/>
      <c r="BI181" s="81">
        <v>1</v>
      </c>
      <c r="BJ181" s="81" t="str">
        <f t="shared" si="79"/>
        <v>-</v>
      </c>
      <c r="BK181" s="81" t="str">
        <f t="shared" si="80"/>
        <v>-</v>
      </c>
      <c r="BL181" s="82"/>
      <c r="BM181" s="81">
        <v>1</v>
      </c>
      <c r="BN181" s="81">
        <f t="shared" si="81"/>
        <v>1.077</v>
      </c>
      <c r="BO181" s="81">
        <f t="shared" si="82"/>
        <v>1</v>
      </c>
      <c r="BP181" s="83"/>
      <c r="BQ181" s="81">
        <v>1</v>
      </c>
      <c r="BR181" s="81" t="str">
        <f t="shared" si="83"/>
        <v>-</v>
      </c>
    </row>
    <row r="182" spans="1:70" x14ac:dyDescent="0.2">
      <c r="A182" s="14" t="s">
        <v>364</v>
      </c>
      <c r="B182" s="15" t="s">
        <v>181</v>
      </c>
      <c r="C182" s="15"/>
      <c r="D182" s="16">
        <v>0</v>
      </c>
      <c r="E182" s="46">
        <v>0</v>
      </c>
      <c r="F182" s="17">
        <f>[1]EQOUM!U186/[1]COU!FA186</f>
        <v>0</v>
      </c>
      <c r="G182" s="17">
        <f>[1]EQOUN!DI186/[1]COU!FA186</f>
        <v>0</v>
      </c>
      <c r="H182" s="18">
        <v>0</v>
      </c>
      <c r="I182" s="18">
        <f t="shared" si="64"/>
        <v>0</v>
      </c>
      <c r="J182" s="18" t="str">
        <f t="shared" si="65"/>
        <v>AMBOS</v>
      </c>
      <c r="K182" s="18" t="str">
        <f t="shared" si="57"/>
        <v>No transable</v>
      </c>
      <c r="L182" s="19"/>
      <c r="M182" s="18" t="str">
        <f t="shared" si="58"/>
        <v>No transable</v>
      </c>
      <c r="N182" s="19">
        <f t="shared" si="59"/>
        <v>1</v>
      </c>
      <c r="O182" s="18" t="str">
        <f t="shared" si="60"/>
        <v>No transable</v>
      </c>
      <c r="P182" s="18" t="str">
        <f t="shared" si="66"/>
        <v>No transable</v>
      </c>
      <c r="Q182" s="47">
        <f t="shared" si="67"/>
        <v>1</v>
      </c>
      <c r="R182" s="47">
        <f t="shared" si="61"/>
        <v>0</v>
      </c>
      <c r="S182" s="47">
        <f t="shared" si="62"/>
        <v>0</v>
      </c>
      <c r="T182" s="47">
        <f t="shared" si="63"/>
        <v>0</v>
      </c>
      <c r="U182" s="47">
        <f>IF(Q182=1,D182/[1]COU!FA186,0)</f>
        <v>0</v>
      </c>
      <c r="V182" s="15"/>
      <c r="W182" s="18">
        <v>0</v>
      </c>
      <c r="X182" s="18">
        <v>0</v>
      </c>
      <c r="Y182" s="18">
        <f>IF([1]EQOUN!DI186&gt;0,[1]COU!FD186/[1]EQOUN!DI186,0)</f>
        <v>0</v>
      </c>
      <c r="Z182" s="18">
        <f>IF([1]EQOUN!DI186&gt;0,[1]COU!$FG$10/[1]EQOUN!DI186,0)</f>
        <v>0</v>
      </c>
      <c r="AA182" s="18">
        <v>0</v>
      </c>
      <c r="AB182" s="18"/>
      <c r="AC182" s="48">
        <f>IF([1]COU!EY186&gt;0,[1]EQOUM!N186/[1]COU!EY186,0)</f>
        <v>0</v>
      </c>
      <c r="AD182" s="48">
        <f>IF([1]EQOUN!DJ186&gt;0,[1]EQOUN!DP186/[1]EQOUN!DJ186,0)</f>
        <v>0</v>
      </c>
      <c r="AE182" s="48">
        <f>IF([1]EQOUN!F186&gt;0,[1]EQOUN!N186/[1]EQOUN!F186,0)</f>
        <v>0</v>
      </c>
      <c r="AF182" s="18">
        <v>0</v>
      </c>
      <c r="AG182" s="15"/>
      <c r="AH182" s="81">
        <f t="shared" si="68"/>
        <v>1.077</v>
      </c>
      <c r="AI182" s="81">
        <f t="shared" si="69"/>
        <v>540</v>
      </c>
      <c r="AJ182" s="81">
        <f t="shared" si="70"/>
        <v>581.57999999999993</v>
      </c>
      <c r="AK182" s="82"/>
      <c r="AL182" s="81">
        <v>1</v>
      </c>
      <c r="AM182" s="81" t="str">
        <f t="shared" si="71"/>
        <v>-</v>
      </c>
      <c r="AN182" s="82"/>
      <c r="AO182" s="81">
        <v>1</v>
      </c>
      <c r="AP182" s="81" t="str">
        <f t="shared" si="72"/>
        <v>-</v>
      </c>
      <c r="AQ182" s="81"/>
      <c r="AR182" s="81">
        <v>1</v>
      </c>
      <c r="AS182" s="81" t="str">
        <f t="shared" si="73"/>
        <v>-</v>
      </c>
      <c r="AT182" s="82"/>
      <c r="AU182" s="81">
        <v>1</v>
      </c>
      <c r="AV182" s="81" t="str">
        <f t="shared" si="74"/>
        <v>-</v>
      </c>
      <c r="AW182" s="81"/>
      <c r="AX182" s="81">
        <v>1</v>
      </c>
      <c r="AY182" s="81">
        <f t="shared" si="84"/>
        <v>1</v>
      </c>
      <c r="AZ182" s="82"/>
      <c r="BA182" s="81">
        <v>1</v>
      </c>
      <c r="BB182" s="81" t="str">
        <f t="shared" si="75"/>
        <v>-</v>
      </c>
      <c r="BC182" s="81" t="str">
        <f t="shared" si="76"/>
        <v>-</v>
      </c>
      <c r="BD182" s="82"/>
      <c r="BE182" s="81">
        <v>1</v>
      </c>
      <c r="BF182" s="81" t="str">
        <f t="shared" si="77"/>
        <v>-</v>
      </c>
      <c r="BG182" s="81" t="str">
        <f t="shared" si="78"/>
        <v>-</v>
      </c>
      <c r="BH182" s="83"/>
      <c r="BI182" s="81">
        <v>1</v>
      </c>
      <c r="BJ182" s="81" t="str">
        <f t="shared" si="79"/>
        <v>-</v>
      </c>
      <c r="BK182" s="81" t="str">
        <f t="shared" si="80"/>
        <v>-</v>
      </c>
      <c r="BL182" s="82"/>
      <c r="BM182" s="81">
        <v>1</v>
      </c>
      <c r="BN182" s="81" t="str">
        <f t="shared" si="81"/>
        <v>-</v>
      </c>
      <c r="BO182" s="81" t="str">
        <f t="shared" si="82"/>
        <v>-</v>
      </c>
      <c r="BP182" s="83"/>
      <c r="BQ182" s="81">
        <v>1</v>
      </c>
      <c r="BR182" s="81">
        <f t="shared" si="83"/>
        <v>1</v>
      </c>
    </row>
    <row r="183" spans="1:70" x14ac:dyDescent="0.2">
      <c r="A183" s="14" t="s">
        <v>365</v>
      </c>
      <c r="B183" s="15" t="s">
        <v>182</v>
      </c>
      <c r="C183" s="15"/>
      <c r="D183" s="16">
        <v>0</v>
      </c>
      <c r="E183" s="46">
        <v>0</v>
      </c>
      <c r="F183" s="17">
        <f>[1]EQOUM!U187/[1]COU!FA187</f>
        <v>0</v>
      </c>
      <c r="G183" s="17">
        <f>[1]EQOUN!DI187/[1]COU!FA187</f>
        <v>0</v>
      </c>
      <c r="H183" s="18">
        <v>0</v>
      </c>
      <c r="I183" s="18">
        <f t="shared" si="64"/>
        <v>0</v>
      </c>
      <c r="J183" s="18" t="str">
        <f t="shared" si="65"/>
        <v>AMBOS</v>
      </c>
      <c r="K183" s="18" t="str">
        <f t="shared" si="57"/>
        <v>No transable</v>
      </c>
      <c r="L183" s="19">
        <v>1</v>
      </c>
      <c r="M183" s="18" t="str">
        <f t="shared" si="58"/>
        <v>Transable</v>
      </c>
      <c r="N183" s="19">
        <f t="shared" si="59"/>
        <v>1</v>
      </c>
      <c r="O183" s="18" t="str">
        <f t="shared" si="60"/>
        <v>No Transable</v>
      </c>
      <c r="P183" s="18" t="str">
        <f t="shared" si="66"/>
        <v>No Transable</v>
      </c>
      <c r="Q183" s="47">
        <f t="shared" si="67"/>
        <v>1</v>
      </c>
      <c r="R183" s="47">
        <f t="shared" si="61"/>
        <v>0</v>
      </c>
      <c r="S183" s="47">
        <f t="shared" si="62"/>
        <v>0</v>
      </c>
      <c r="T183" s="47">
        <f t="shared" si="63"/>
        <v>0</v>
      </c>
      <c r="U183" s="47">
        <f>IF(Q183=1,D183/[1]COU!FA187,0)</f>
        <v>0</v>
      </c>
      <c r="V183" s="15"/>
      <c r="W183" s="18">
        <v>0</v>
      </c>
      <c r="X183" s="18">
        <v>9.809189360575693E-2</v>
      </c>
      <c r="Y183" s="18">
        <f>IF([1]EQOUN!DI187&gt;0,[1]COU!FD187/[1]EQOUN!DI187,0)</f>
        <v>0</v>
      </c>
      <c r="Z183" s="18">
        <f>IF([1]EQOUN!DI187&gt;0,[1]COU!$FG$10/[1]EQOUN!DI187,0)</f>
        <v>0</v>
      </c>
      <c r="AA183" s="18">
        <v>0</v>
      </c>
      <c r="AB183" s="18"/>
      <c r="AC183" s="48">
        <f>IF([1]COU!EY187&gt;0,[1]EQOUM!N187/[1]COU!EY187,0)</f>
        <v>0</v>
      </c>
      <c r="AD183" s="48">
        <f>IF([1]EQOUN!DJ187&gt;0,[1]EQOUN!DP187/[1]EQOUN!DJ187,0)</f>
        <v>0</v>
      </c>
      <c r="AE183" s="48">
        <f>IF([1]EQOUN!F187&gt;0,[1]EQOUN!N187/[1]EQOUN!F187,0)</f>
        <v>0</v>
      </c>
      <c r="AF183" s="18">
        <v>0</v>
      </c>
      <c r="AG183" s="15"/>
      <c r="AH183" s="81">
        <f t="shared" si="68"/>
        <v>1.077</v>
      </c>
      <c r="AI183" s="81">
        <f t="shared" si="69"/>
        <v>540</v>
      </c>
      <c r="AJ183" s="81">
        <f t="shared" si="70"/>
        <v>581.57999999999993</v>
      </c>
      <c r="AK183" s="82"/>
      <c r="AL183" s="81">
        <v>1</v>
      </c>
      <c r="AM183" s="81" t="str">
        <f t="shared" si="71"/>
        <v>-</v>
      </c>
      <c r="AN183" s="82"/>
      <c r="AO183" s="81">
        <v>1</v>
      </c>
      <c r="AP183" s="81" t="str">
        <f t="shared" si="72"/>
        <v>-</v>
      </c>
      <c r="AQ183" s="81"/>
      <c r="AR183" s="81">
        <v>1</v>
      </c>
      <c r="AS183" s="81" t="str">
        <f t="shared" si="73"/>
        <v>-</v>
      </c>
      <c r="AT183" s="82"/>
      <c r="AU183" s="81">
        <v>1</v>
      </c>
      <c r="AV183" s="81" t="str">
        <f t="shared" si="74"/>
        <v>-</v>
      </c>
      <c r="AW183" s="81"/>
      <c r="AX183" s="81">
        <v>1</v>
      </c>
      <c r="AY183" s="81">
        <f t="shared" si="84"/>
        <v>0.91067059671694983</v>
      </c>
      <c r="AZ183" s="82"/>
      <c r="BA183" s="81">
        <v>1</v>
      </c>
      <c r="BB183" s="81" t="str">
        <f t="shared" si="75"/>
        <v>-</v>
      </c>
      <c r="BC183" s="81" t="str">
        <f t="shared" si="76"/>
        <v>-</v>
      </c>
      <c r="BD183" s="82"/>
      <c r="BE183" s="81">
        <v>1</v>
      </c>
      <c r="BF183" s="81" t="str">
        <f t="shared" si="77"/>
        <v>-</v>
      </c>
      <c r="BG183" s="81" t="str">
        <f t="shared" si="78"/>
        <v>-</v>
      </c>
      <c r="BH183" s="83"/>
      <c r="BI183" s="81">
        <v>1</v>
      </c>
      <c r="BJ183" s="81" t="str">
        <f t="shared" si="79"/>
        <v>-</v>
      </c>
      <c r="BK183" s="81" t="str">
        <f t="shared" si="80"/>
        <v>-</v>
      </c>
      <c r="BL183" s="82"/>
      <c r="BM183" s="81">
        <v>1</v>
      </c>
      <c r="BN183" s="81" t="str">
        <f t="shared" si="81"/>
        <v>-</v>
      </c>
      <c r="BO183" s="81" t="str">
        <f t="shared" si="82"/>
        <v>-</v>
      </c>
      <c r="BP183" s="83"/>
      <c r="BQ183" s="81">
        <v>1</v>
      </c>
      <c r="BR183" s="81">
        <f t="shared" si="83"/>
        <v>0.91067059671694983</v>
      </c>
    </row>
    <row r="184" spans="1:70" x14ac:dyDescent="0.2">
      <c r="A184" s="14" t="s">
        <v>366</v>
      </c>
      <c r="B184" s="15" t="s">
        <v>183</v>
      </c>
      <c r="C184" s="15"/>
      <c r="D184" s="16">
        <v>0</v>
      </c>
      <c r="E184" s="46">
        <v>0</v>
      </c>
      <c r="F184" s="17">
        <f>[1]EQOUM!U188/[1]COU!FA188</f>
        <v>0</v>
      </c>
      <c r="G184" s="17">
        <f>[1]EQOUN!DI188/[1]COU!FA188</f>
        <v>0</v>
      </c>
      <c r="H184" s="18">
        <v>0</v>
      </c>
      <c r="I184" s="18">
        <f t="shared" si="64"/>
        <v>0</v>
      </c>
      <c r="J184" s="18" t="str">
        <f t="shared" si="65"/>
        <v>AMBOS</v>
      </c>
      <c r="K184" s="18" t="str">
        <f t="shared" si="57"/>
        <v>No transable</v>
      </c>
      <c r="L184" s="19"/>
      <c r="M184" s="18" t="str">
        <f t="shared" si="58"/>
        <v>No transable</v>
      </c>
      <c r="N184" s="19">
        <f t="shared" si="59"/>
        <v>1</v>
      </c>
      <c r="O184" s="18" t="str">
        <f t="shared" si="60"/>
        <v>No transable</v>
      </c>
      <c r="P184" s="18" t="str">
        <f t="shared" si="66"/>
        <v>No transable</v>
      </c>
      <c r="Q184" s="47">
        <f t="shared" si="67"/>
        <v>1</v>
      </c>
      <c r="R184" s="47">
        <f t="shared" si="61"/>
        <v>0</v>
      </c>
      <c r="S184" s="47">
        <f t="shared" si="62"/>
        <v>0</v>
      </c>
      <c r="T184" s="47">
        <f t="shared" si="63"/>
        <v>0</v>
      </c>
      <c r="U184" s="47">
        <f>IF(Q184=1,D184/[1]COU!FA188,0)</f>
        <v>0</v>
      </c>
      <c r="V184" s="15"/>
      <c r="W184" s="18">
        <v>0</v>
      </c>
      <c r="X184" s="18">
        <v>0.11015520398020681</v>
      </c>
      <c r="Y184" s="18">
        <f>IF([1]EQOUN!DI188&gt;0,[1]COU!FD188/[1]EQOUN!DI188,0)</f>
        <v>0</v>
      </c>
      <c r="Z184" s="18">
        <f>IF([1]EQOUN!DI188&gt;0,[1]COU!$FG$10/[1]EQOUN!DI188,0)</f>
        <v>0</v>
      </c>
      <c r="AA184" s="18">
        <v>0</v>
      </c>
      <c r="AB184" s="18"/>
      <c r="AC184" s="48">
        <f>IF([1]COU!EY188&gt;0,[1]EQOUM!N188/[1]COU!EY188,0)</f>
        <v>0</v>
      </c>
      <c r="AD184" s="48">
        <f>IF([1]EQOUN!DJ188&gt;0,[1]EQOUN!DP188/[1]EQOUN!DJ188,0)</f>
        <v>0</v>
      </c>
      <c r="AE184" s="48">
        <f>IF([1]EQOUN!F188&gt;0,[1]EQOUN!N188/[1]EQOUN!F188,0)</f>
        <v>0</v>
      </c>
      <c r="AF184" s="18">
        <v>0</v>
      </c>
      <c r="AG184" s="15"/>
      <c r="AH184" s="81">
        <f t="shared" si="68"/>
        <v>1.077</v>
      </c>
      <c r="AI184" s="81">
        <f t="shared" si="69"/>
        <v>540</v>
      </c>
      <c r="AJ184" s="81">
        <f t="shared" si="70"/>
        <v>581.57999999999993</v>
      </c>
      <c r="AK184" s="82"/>
      <c r="AL184" s="81">
        <v>1</v>
      </c>
      <c r="AM184" s="81" t="str">
        <f t="shared" si="71"/>
        <v>-</v>
      </c>
      <c r="AN184" s="82"/>
      <c r="AO184" s="81">
        <v>1</v>
      </c>
      <c r="AP184" s="81" t="str">
        <f t="shared" si="72"/>
        <v>-</v>
      </c>
      <c r="AQ184" s="81"/>
      <c r="AR184" s="81">
        <v>1</v>
      </c>
      <c r="AS184" s="81" t="str">
        <f t="shared" si="73"/>
        <v>-</v>
      </c>
      <c r="AT184" s="82"/>
      <c r="AU184" s="81">
        <v>1</v>
      </c>
      <c r="AV184" s="81" t="str">
        <f t="shared" si="74"/>
        <v>-</v>
      </c>
      <c r="AW184" s="81"/>
      <c r="AX184" s="81">
        <v>1</v>
      </c>
      <c r="AY184" s="81">
        <f t="shared" si="84"/>
        <v>0.90077495147951336</v>
      </c>
      <c r="AZ184" s="82"/>
      <c r="BA184" s="81">
        <v>1</v>
      </c>
      <c r="BB184" s="81" t="str">
        <f t="shared" si="75"/>
        <v>-</v>
      </c>
      <c r="BC184" s="81" t="str">
        <f t="shared" si="76"/>
        <v>-</v>
      </c>
      <c r="BD184" s="82"/>
      <c r="BE184" s="81">
        <v>1</v>
      </c>
      <c r="BF184" s="81" t="str">
        <f t="shared" si="77"/>
        <v>-</v>
      </c>
      <c r="BG184" s="81" t="str">
        <f t="shared" si="78"/>
        <v>-</v>
      </c>
      <c r="BH184" s="83"/>
      <c r="BI184" s="81">
        <v>1</v>
      </c>
      <c r="BJ184" s="81" t="str">
        <f t="shared" si="79"/>
        <v>-</v>
      </c>
      <c r="BK184" s="81" t="str">
        <f t="shared" si="80"/>
        <v>-</v>
      </c>
      <c r="BL184" s="82"/>
      <c r="BM184" s="81">
        <v>1</v>
      </c>
      <c r="BN184" s="81" t="str">
        <f t="shared" si="81"/>
        <v>-</v>
      </c>
      <c r="BO184" s="81" t="str">
        <f t="shared" si="82"/>
        <v>-</v>
      </c>
      <c r="BP184" s="83"/>
      <c r="BQ184" s="81">
        <v>1</v>
      </c>
      <c r="BR184" s="81">
        <f t="shared" si="83"/>
        <v>0.90077495147951336</v>
      </c>
    </row>
    <row r="185" spans="1:70" x14ac:dyDescent="0.2">
      <c r="A185" s="14" t="s">
        <v>367</v>
      </c>
      <c r="B185" s="15" t="s">
        <v>184</v>
      </c>
      <c r="C185" s="15"/>
      <c r="D185" s="16">
        <v>0</v>
      </c>
      <c r="E185" s="46">
        <v>0</v>
      </c>
      <c r="F185" s="17">
        <f>[1]EQOUM!U189/[1]COU!FA189</f>
        <v>0</v>
      </c>
      <c r="G185" s="17">
        <f>[1]EQOUN!DI189/[1]COU!FA189</f>
        <v>0</v>
      </c>
      <c r="H185" s="18">
        <v>0</v>
      </c>
      <c r="I185" s="18">
        <f t="shared" si="64"/>
        <v>0</v>
      </c>
      <c r="J185" s="18" t="str">
        <f t="shared" si="65"/>
        <v>AMBOS</v>
      </c>
      <c r="K185" s="18" t="str">
        <f t="shared" si="57"/>
        <v>No transable</v>
      </c>
      <c r="L185" s="19"/>
      <c r="M185" s="18" t="str">
        <f t="shared" si="58"/>
        <v>No transable</v>
      </c>
      <c r="N185" s="19">
        <f t="shared" si="59"/>
        <v>1</v>
      </c>
      <c r="O185" s="18" t="str">
        <f t="shared" si="60"/>
        <v>No transable</v>
      </c>
      <c r="P185" s="18" t="str">
        <f t="shared" si="66"/>
        <v>No transable</v>
      </c>
      <c r="Q185" s="47">
        <f t="shared" si="67"/>
        <v>1</v>
      </c>
      <c r="R185" s="47">
        <f t="shared" si="61"/>
        <v>0</v>
      </c>
      <c r="S185" s="47">
        <f t="shared" si="62"/>
        <v>0</v>
      </c>
      <c r="T185" s="47">
        <f t="shared" si="63"/>
        <v>0</v>
      </c>
      <c r="U185" s="47">
        <f>IF(Q185=1,D185/[1]COU!FA189,0)</f>
        <v>0</v>
      </c>
      <c r="V185" s="15"/>
      <c r="W185" s="18">
        <v>0</v>
      </c>
      <c r="X185" s="18">
        <v>0</v>
      </c>
      <c r="Y185" s="18">
        <f>IF([1]EQOUN!DI189&gt;0,[1]COU!FD189/[1]EQOUN!DI189,0)</f>
        <v>0</v>
      </c>
      <c r="Z185" s="18">
        <f>IF([1]EQOUN!DI189&gt;0,[1]COU!$FG$10/[1]EQOUN!DI189,0)</f>
        <v>0</v>
      </c>
      <c r="AA185" s="18">
        <v>0</v>
      </c>
      <c r="AB185" s="18"/>
      <c r="AC185" s="48">
        <f>IF([1]COU!EY189&gt;0,[1]EQOUM!N189/[1]COU!EY189,0)</f>
        <v>0</v>
      </c>
      <c r="AD185" s="48">
        <f>IF([1]EQOUN!DJ189&gt;0,[1]EQOUN!DP189/[1]EQOUN!DJ189,0)</f>
        <v>0</v>
      </c>
      <c r="AE185" s="48">
        <f>IF([1]EQOUN!F189&gt;0,[1]EQOUN!N189/[1]EQOUN!F189,0)</f>
        <v>0</v>
      </c>
      <c r="AF185" s="18">
        <v>0</v>
      </c>
      <c r="AG185" s="15"/>
      <c r="AH185" s="81">
        <f t="shared" si="68"/>
        <v>1.077</v>
      </c>
      <c r="AI185" s="81">
        <f t="shared" si="69"/>
        <v>540</v>
      </c>
      <c r="AJ185" s="81">
        <f t="shared" si="70"/>
        <v>581.57999999999993</v>
      </c>
      <c r="AK185" s="82"/>
      <c r="AL185" s="81">
        <v>1</v>
      </c>
      <c r="AM185" s="81" t="str">
        <f t="shared" si="71"/>
        <v>-</v>
      </c>
      <c r="AN185" s="82"/>
      <c r="AO185" s="81">
        <v>1</v>
      </c>
      <c r="AP185" s="81" t="str">
        <f t="shared" si="72"/>
        <v>-</v>
      </c>
      <c r="AQ185" s="81"/>
      <c r="AR185" s="81">
        <v>1</v>
      </c>
      <c r="AS185" s="81" t="str">
        <f t="shared" si="73"/>
        <v>-</v>
      </c>
      <c r="AT185" s="82"/>
      <c r="AU185" s="81">
        <v>1</v>
      </c>
      <c r="AV185" s="81" t="str">
        <f t="shared" si="74"/>
        <v>-</v>
      </c>
      <c r="AW185" s="81"/>
      <c r="AX185" s="81">
        <v>1</v>
      </c>
      <c r="AY185" s="81">
        <f t="shared" si="84"/>
        <v>1</v>
      </c>
      <c r="AZ185" s="82"/>
      <c r="BA185" s="81">
        <v>1</v>
      </c>
      <c r="BB185" s="81" t="str">
        <f t="shared" si="75"/>
        <v>-</v>
      </c>
      <c r="BC185" s="81" t="str">
        <f t="shared" si="76"/>
        <v>-</v>
      </c>
      <c r="BD185" s="82"/>
      <c r="BE185" s="81">
        <v>1</v>
      </c>
      <c r="BF185" s="81" t="str">
        <f t="shared" si="77"/>
        <v>-</v>
      </c>
      <c r="BG185" s="81" t="str">
        <f t="shared" si="78"/>
        <v>-</v>
      </c>
      <c r="BH185" s="83"/>
      <c r="BI185" s="81">
        <v>1</v>
      </c>
      <c r="BJ185" s="81" t="str">
        <f t="shared" si="79"/>
        <v>-</v>
      </c>
      <c r="BK185" s="81" t="str">
        <f t="shared" si="80"/>
        <v>-</v>
      </c>
      <c r="BL185" s="82"/>
      <c r="BM185" s="81">
        <v>1</v>
      </c>
      <c r="BN185" s="81" t="str">
        <f t="shared" si="81"/>
        <v>-</v>
      </c>
      <c r="BO185" s="81" t="str">
        <f t="shared" si="82"/>
        <v>-</v>
      </c>
      <c r="BP185" s="83"/>
      <c r="BQ185" s="81">
        <v>1</v>
      </c>
      <c r="BR185" s="81">
        <f t="shared" si="83"/>
        <v>1</v>
      </c>
    </row>
    <row r="186" spans="1:70" x14ac:dyDescent="0.2">
      <c r="A186" s="14" t="s">
        <v>368</v>
      </c>
      <c r="B186" s="15" t="s">
        <v>185</v>
      </c>
      <c r="C186" s="15"/>
      <c r="D186" s="16">
        <v>0</v>
      </c>
      <c r="E186" s="46">
        <v>0</v>
      </c>
      <c r="F186" s="17">
        <f>[1]EQOUM!U190/[1]COU!FA190</f>
        <v>0</v>
      </c>
      <c r="G186" s="17">
        <f>[1]EQOUN!DI190/[1]COU!FA190</f>
        <v>0</v>
      </c>
      <c r="H186" s="18">
        <v>0</v>
      </c>
      <c r="I186" s="18">
        <f t="shared" si="64"/>
        <v>0</v>
      </c>
      <c r="J186" s="18" t="str">
        <f t="shared" si="65"/>
        <v>AMBOS</v>
      </c>
      <c r="K186" s="18" t="str">
        <f t="shared" si="57"/>
        <v>No transable</v>
      </c>
      <c r="L186" s="19"/>
      <c r="M186" s="18" t="str">
        <f t="shared" si="58"/>
        <v>No transable</v>
      </c>
      <c r="N186" s="19">
        <f t="shared" si="59"/>
        <v>1</v>
      </c>
      <c r="O186" s="18" t="str">
        <f t="shared" si="60"/>
        <v>No transable</v>
      </c>
      <c r="P186" s="18" t="str">
        <f t="shared" si="66"/>
        <v>No transable</v>
      </c>
      <c r="Q186" s="47">
        <f t="shared" si="67"/>
        <v>1</v>
      </c>
      <c r="R186" s="47">
        <f t="shared" si="61"/>
        <v>0</v>
      </c>
      <c r="S186" s="47">
        <f t="shared" si="62"/>
        <v>0</v>
      </c>
      <c r="T186" s="47">
        <f t="shared" si="63"/>
        <v>0</v>
      </c>
      <c r="U186" s="47">
        <f>IF(Q186=1,D186/[1]COU!FA190,0)</f>
        <v>0</v>
      </c>
      <c r="V186" s="15"/>
      <c r="W186" s="18">
        <v>0</v>
      </c>
      <c r="X186" s="18">
        <v>0</v>
      </c>
      <c r="Y186" s="18">
        <f>IF([1]EQOUN!DI190&gt;0,[1]COU!FD190/[1]EQOUN!DI190,0)</f>
        <v>0</v>
      </c>
      <c r="Z186" s="18">
        <f>IF([1]EQOUN!DI190&gt;0,[1]COU!$FG$10/[1]EQOUN!DI190,0)</f>
        <v>0</v>
      </c>
      <c r="AA186" s="18">
        <v>0</v>
      </c>
      <c r="AB186" s="18"/>
      <c r="AC186" s="48">
        <f>IF([1]COU!EY190&gt;0,[1]EQOUM!N190/[1]COU!EY190,0)</f>
        <v>0</v>
      </c>
      <c r="AD186" s="48">
        <f>IF([1]EQOUN!DJ190&gt;0,[1]EQOUN!DP190/[1]EQOUN!DJ190,0)</f>
        <v>0</v>
      </c>
      <c r="AE186" s="48">
        <f>IF([1]EQOUN!F190&gt;0,[1]EQOUN!N190/[1]EQOUN!F190,0)</f>
        <v>0</v>
      </c>
      <c r="AF186" s="18">
        <v>0</v>
      </c>
      <c r="AG186" s="15"/>
      <c r="AH186" s="81">
        <f t="shared" si="68"/>
        <v>1.077</v>
      </c>
      <c r="AI186" s="81">
        <f t="shared" si="69"/>
        <v>540</v>
      </c>
      <c r="AJ186" s="81">
        <f t="shared" si="70"/>
        <v>581.57999999999993</v>
      </c>
      <c r="AK186" s="82"/>
      <c r="AL186" s="81">
        <v>1</v>
      </c>
      <c r="AM186" s="81" t="str">
        <f t="shared" si="71"/>
        <v>-</v>
      </c>
      <c r="AN186" s="82"/>
      <c r="AO186" s="81">
        <v>1</v>
      </c>
      <c r="AP186" s="81" t="str">
        <f t="shared" si="72"/>
        <v>-</v>
      </c>
      <c r="AQ186" s="81"/>
      <c r="AR186" s="81">
        <v>1</v>
      </c>
      <c r="AS186" s="81" t="str">
        <f t="shared" si="73"/>
        <v>-</v>
      </c>
      <c r="AT186" s="82"/>
      <c r="AU186" s="81">
        <v>1</v>
      </c>
      <c r="AV186" s="81" t="str">
        <f t="shared" si="74"/>
        <v>-</v>
      </c>
      <c r="AW186" s="81"/>
      <c r="AX186" s="81">
        <v>1</v>
      </c>
      <c r="AY186" s="81">
        <f>IF(P186="No transable",1/((1+W186+X186+Z186)*(1+AE186)),"-")</f>
        <v>1</v>
      </c>
      <c r="AZ186" s="82"/>
      <c r="BA186" s="81">
        <v>1</v>
      </c>
      <c r="BB186" s="81" t="str">
        <f t="shared" si="75"/>
        <v>-</v>
      </c>
      <c r="BC186" s="81" t="str">
        <f t="shared" si="76"/>
        <v>-</v>
      </c>
      <c r="BD186" s="82"/>
      <c r="BE186" s="81">
        <v>1</v>
      </c>
      <c r="BF186" s="81" t="str">
        <f t="shared" si="77"/>
        <v>-</v>
      </c>
      <c r="BG186" s="81" t="str">
        <f t="shared" si="78"/>
        <v>-</v>
      </c>
      <c r="BH186" s="83"/>
      <c r="BI186" s="81">
        <v>1</v>
      </c>
      <c r="BJ186" s="81" t="str">
        <f t="shared" si="79"/>
        <v>-</v>
      </c>
      <c r="BK186" s="81" t="str">
        <f t="shared" si="80"/>
        <v>-</v>
      </c>
      <c r="BL186" s="82"/>
      <c r="BM186" s="81">
        <v>1</v>
      </c>
      <c r="BN186" s="81" t="str">
        <f t="shared" si="81"/>
        <v>-</v>
      </c>
      <c r="BO186" s="81" t="str">
        <f t="shared" si="82"/>
        <v>-</v>
      </c>
      <c r="BP186" s="83"/>
      <c r="BQ186" s="81">
        <v>1</v>
      </c>
      <c r="BR186" s="81">
        <f t="shared" si="83"/>
        <v>1</v>
      </c>
    </row>
    <row r="187" spans="1:70" x14ac:dyDescent="0.2">
      <c r="A187" s="14" t="s">
        <v>369</v>
      </c>
      <c r="B187" s="15" t="s">
        <v>186</v>
      </c>
      <c r="C187" s="15"/>
      <c r="D187" s="16">
        <v>0</v>
      </c>
      <c r="E187" s="46">
        <v>0</v>
      </c>
      <c r="F187" s="17">
        <f>[1]EQOUM!U191/[1]COU!FA191</f>
        <v>0</v>
      </c>
      <c r="G187" s="17">
        <f>[1]EQOUN!DI191/[1]COU!FA191</f>
        <v>0</v>
      </c>
      <c r="H187" s="18">
        <v>0</v>
      </c>
      <c r="I187" s="18">
        <f t="shared" si="64"/>
        <v>0</v>
      </c>
      <c r="J187" s="18" t="str">
        <f t="shared" si="65"/>
        <v>AMBOS</v>
      </c>
      <c r="K187" s="18" t="str">
        <f t="shared" si="57"/>
        <v>No transable</v>
      </c>
      <c r="L187" s="19"/>
      <c r="M187" s="18" t="str">
        <f t="shared" si="58"/>
        <v>No transable</v>
      </c>
      <c r="N187" s="19">
        <f t="shared" si="59"/>
        <v>1</v>
      </c>
      <c r="O187" s="18" t="str">
        <f t="shared" si="60"/>
        <v>No transable</v>
      </c>
      <c r="P187" s="18" t="str">
        <f t="shared" si="66"/>
        <v>No transable</v>
      </c>
      <c r="Q187" s="47">
        <f t="shared" si="67"/>
        <v>1</v>
      </c>
      <c r="R187" s="47">
        <f t="shared" si="61"/>
        <v>0</v>
      </c>
      <c r="S187" s="47">
        <f t="shared" si="62"/>
        <v>0</v>
      </c>
      <c r="T187" s="47">
        <f t="shared" si="63"/>
        <v>0</v>
      </c>
      <c r="U187" s="47">
        <f>IF(Q187=1,D187/[1]COU!FA191,0)</f>
        <v>0</v>
      </c>
      <c r="V187" s="15"/>
      <c r="W187" s="18">
        <v>0</v>
      </c>
      <c r="X187" s="18">
        <v>1.5283929992951695E-2</v>
      </c>
      <c r="Y187" s="18">
        <f>IF([1]EQOUN!DI191&gt;0,[1]COU!FD191/[1]EQOUN!DI191,0)</f>
        <v>0</v>
      </c>
      <c r="Z187" s="18">
        <f>IF([1]EQOUN!DI191&gt;0,[1]COU!$FG$10/[1]EQOUN!DI191,0)</f>
        <v>0</v>
      </c>
      <c r="AA187" s="18">
        <v>0</v>
      </c>
      <c r="AB187" s="18"/>
      <c r="AC187" s="48">
        <f>IF([1]COU!EY191&gt;0,[1]EQOUM!N191/[1]COU!EY191,0)</f>
        <v>0</v>
      </c>
      <c r="AD187" s="48">
        <f>IF([1]EQOUN!DJ191&gt;0,[1]EQOUN!DP191/[1]EQOUN!DJ191,0)</f>
        <v>0</v>
      </c>
      <c r="AE187" s="48">
        <f>IF([1]EQOUN!F191&gt;0,[1]EQOUN!N191/[1]EQOUN!F191,0)</f>
        <v>0</v>
      </c>
      <c r="AF187" s="18">
        <v>0</v>
      </c>
      <c r="AG187" s="15"/>
      <c r="AH187" s="81">
        <f t="shared" si="68"/>
        <v>1.077</v>
      </c>
      <c r="AI187" s="81">
        <f t="shared" si="69"/>
        <v>540</v>
      </c>
      <c r="AJ187" s="81">
        <f t="shared" si="70"/>
        <v>581.57999999999993</v>
      </c>
      <c r="AK187" s="82"/>
      <c r="AL187" s="81">
        <v>1</v>
      </c>
      <c r="AM187" s="81" t="str">
        <f t="shared" si="71"/>
        <v>-</v>
      </c>
      <c r="AN187" s="82"/>
      <c r="AO187" s="81">
        <v>1</v>
      </c>
      <c r="AP187" s="81" t="str">
        <f t="shared" si="72"/>
        <v>-</v>
      </c>
      <c r="AQ187" s="81"/>
      <c r="AR187" s="81">
        <v>1</v>
      </c>
      <c r="AS187" s="81" t="str">
        <f t="shared" si="73"/>
        <v>-</v>
      </c>
      <c r="AT187" s="82"/>
      <c r="AU187" s="81">
        <v>1</v>
      </c>
      <c r="AV187" s="81" t="str">
        <f t="shared" si="74"/>
        <v>-</v>
      </c>
      <c r="AW187" s="81"/>
      <c r="AX187" s="81">
        <v>1</v>
      </c>
      <c r="AY187" s="81">
        <f t="shared" ref="AY187:AY188" si="85">IF(P187="No transable",1/((1+W187+X187+Z187)*(1+AE187)),"-")</f>
        <v>0.98494615196651658</v>
      </c>
      <c r="AZ187" s="82"/>
      <c r="BA187" s="81">
        <v>1</v>
      </c>
      <c r="BB187" s="81" t="str">
        <f t="shared" si="75"/>
        <v>-</v>
      </c>
      <c r="BC187" s="81" t="str">
        <f t="shared" si="76"/>
        <v>-</v>
      </c>
      <c r="BD187" s="82"/>
      <c r="BE187" s="81">
        <v>1</v>
      </c>
      <c r="BF187" s="81" t="str">
        <f t="shared" si="77"/>
        <v>-</v>
      </c>
      <c r="BG187" s="81" t="str">
        <f t="shared" si="78"/>
        <v>-</v>
      </c>
      <c r="BH187" s="83"/>
      <c r="BI187" s="81">
        <v>1</v>
      </c>
      <c r="BJ187" s="81" t="str">
        <f t="shared" si="79"/>
        <v>-</v>
      </c>
      <c r="BK187" s="81" t="str">
        <f t="shared" si="80"/>
        <v>-</v>
      </c>
      <c r="BL187" s="82"/>
      <c r="BM187" s="81">
        <v>1</v>
      </c>
      <c r="BN187" s="81" t="str">
        <f t="shared" si="81"/>
        <v>-</v>
      </c>
      <c r="BO187" s="81" t="str">
        <f t="shared" si="82"/>
        <v>-</v>
      </c>
      <c r="BP187" s="83"/>
      <c r="BQ187" s="81">
        <v>1</v>
      </c>
      <c r="BR187" s="81">
        <f t="shared" si="83"/>
        <v>0.98494615196651658</v>
      </c>
    </row>
    <row r="188" spans="1:70" ht="16" thickBot="1" x14ac:dyDescent="0.25">
      <c r="A188" s="69" t="s">
        <v>370</v>
      </c>
      <c r="B188" s="70" t="s">
        <v>187</v>
      </c>
      <c r="C188" s="70"/>
      <c r="D188" s="71">
        <v>0</v>
      </c>
      <c r="E188" s="72">
        <v>0</v>
      </c>
      <c r="F188" s="73">
        <f>[1]EQOUM!U192/[1]COU!FA192</f>
        <v>0</v>
      </c>
      <c r="G188" s="73">
        <f>[1]EQOUN!DI192/[1]COU!FA192</f>
        <v>0</v>
      </c>
      <c r="H188" s="30">
        <v>0</v>
      </c>
      <c r="I188" s="30">
        <f t="shared" si="64"/>
        <v>0</v>
      </c>
      <c r="J188" s="30" t="str">
        <f t="shared" si="65"/>
        <v>AMBOS</v>
      </c>
      <c r="K188" s="30" t="str">
        <f t="shared" si="57"/>
        <v>No transable</v>
      </c>
      <c r="L188" s="74"/>
      <c r="M188" s="30" t="str">
        <f t="shared" si="58"/>
        <v>No transable</v>
      </c>
      <c r="N188" s="74">
        <f t="shared" si="59"/>
        <v>1</v>
      </c>
      <c r="O188" s="30" t="str">
        <f t="shared" si="60"/>
        <v>No transable</v>
      </c>
      <c r="P188" s="30" t="str">
        <f t="shared" si="66"/>
        <v>No transable</v>
      </c>
      <c r="Q188" s="75">
        <f t="shared" si="67"/>
        <v>1</v>
      </c>
      <c r="R188" s="75">
        <f t="shared" si="61"/>
        <v>0</v>
      </c>
      <c r="S188" s="75">
        <f t="shared" si="62"/>
        <v>0</v>
      </c>
      <c r="T188" s="75">
        <f t="shared" si="63"/>
        <v>0</v>
      </c>
      <c r="U188" s="75">
        <f>IF(Q188=1,D188/[1]COU!FA192,0)</f>
        <v>0</v>
      </c>
      <c r="V188" s="70"/>
      <c r="W188" s="30">
        <v>0</v>
      </c>
      <c r="X188" s="30">
        <v>0</v>
      </c>
      <c r="Y188" s="30">
        <f>IF([1]EQOUN!DI192&gt;0,[1]COU!FD192/[1]EQOUN!DI192,0)</f>
        <v>0</v>
      </c>
      <c r="Z188" s="30">
        <f>IF([1]EQOUN!DI192&gt;0,[1]COU!$FG$10/[1]EQOUN!DI192,0)</f>
        <v>0</v>
      </c>
      <c r="AA188" s="30">
        <v>0</v>
      </c>
      <c r="AB188" s="30"/>
      <c r="AC188" s="76">
        <f>IF([1]COU!EY192&gt;0,[1]EQOUM!N192/[1]COU!EY192,0)</f>
        <v>0</v>
      </c>
      <c r="AD188" s="76">
        <f>IF([1]EQOUN!DJ192&gt;0,[1]EQOUN!DP192/[1]EQOUN!DJ192,0)</f>
        <v>0</v>
      </c>
      <c r="AE188" s="76">
        <f>IF([1]EQOUN!F192&gt;0,[1]EQOUN!N192/[1]EQOUN!F192,0)</f>
        <v>0</v>
      </c>
      <c r="AF188" s="30">
        <v>0</v>
      </c>
      <c r="AG188" s="70"/>
      <c r="AH188" s="84">
        <f t="shared" si="68"/>
        <v>1.077</v>
      </c>
      <c r="AI188" s="84">
        <f t="shared" si="69"/>
        <v>540</v>
      </c>
      <c r="AJ188" s="84">
        <f t="shared" si="70"/>
        <v>581.57999999999993</v>
      </c>
      <c r="AK188" s="85"/>
      <c r="AL188" s="84">
        <v>1</v>
      </c>
      <c r="AM188" s="84" t="str">
        <f t="shared" si="71"/>
        <v>-</v>
      </c>
      <c r="AN188" s="85"/>
      <c r="AO188" s="84">
        <v>1</v>
      </c>
      <c r="AP188" s="84" t="str">
        <f t="shared" si="72"/>
        <v>-</v>
      </c>
      <c r="AQ188" s="84"/>
      <c r="AR188" s="84">
        <v>1</v>
      </c>
      <c r="AS188" s="84" t="str">
        <f t="shared" si="73"/>
        <v>-</v>
      </c>
      <c r="AT188" s="85"/>
      <c r="AU188" s="84">
        <v>1</v>
      </c>
      <c r="AV188" s="84" t="str">
        <f t="shared" si="74"/>
        <v>-</v>
      </c>
      <c r="AW188" s="84"/>
      <c r="AX188" s="84">
        <v>1</v>
      </c>
      <c r="AY188" s="84">
        <f t="shared" si="85"/>
        <v>1</v>
      </c>
      <c r="AZ188" s="85"/>
      <c r="BA188" s="84">
        <v>1</v>
      </c>
      <c r="BB188" s="84" t="str">
        <f t="shared" si="75"/>
        <v>-</v>
      </c>
      <c r="BC188" s="84" t="str">
        <f t="shared" si="76"/>
        <v>-</v>
      </c>
      <c r="BD188" s="85"/>
      <c r="BE188" s="84">
        <v>1</v>
      </c>
      <c r="BF188" s="84" t="str">
        <f t="shared" si="77"/>
        <v>-</v>
      </c>
      <c r="BG188" s="84" t="str">
        <f t="shared" si="78"/>
        <v>-</v>
      </c>
      <c r="BH188" s="86"/>
      <c r="BI188" s="84">
        <v>1</v>
      </c>
      <c r="BJ188" s="84" t="str">
        <f t="shared" si="79"/>
        <v>-</v>
      </c>
      <c r="BK188" s="84" t="str">
        <f t="shared" si="80"/>
        <v>-</v>
      </c>
      <c r="BL188" s="85"/>
      <c r="BM188" s="84">
        <v>1</v>
      </c>
      <c r="BN188" s="84" t="str">
        <f t="shared" si="81"/>
        <v>-</v>
      </c>
      <c r="BO188" s="84" t="str">
        <f t="shared" si="82"/>
        <v>-</v>
      </c>
      <c r="BP188" s="86"/>
      <c r="BQ188" s="84">
        <v>1</v>
      </c>
      <c r="BR188" s="84">
        <f t="shared" si="83"/>
        <v>1</v>
      </c>
    </row>
    <row r="189" spans="1:70" ht="16" thickTop="1" x14ac:dyDescent="0.2">
      <c r="O189" s="20"/>
      <c r="P189" s="20" t="s">
        <v>398</v>
      </c>
      <c r="Q189" s="21">
        <f>SUM(Q6:Q188)</f>
        <v>70</v>
      </c>
      <c r="R189" s="22">
        <f>SUM(R6:R188)</f>
        <v>1.1188442576735156</v>
      </c>
      <c r="S189" s="22">
        <f t="shared" ref="S189:U189" si="86">SUM(S6:S188)</f>
        <v>0.62389733262339475</v>
      </c>
      <c r="T189" s="22">
        <f t="shared" si="86"/>
        <v>1.0246180109359824</v>
      </c>
      <c r="U189" s="22">
        <f t="shared" si="86"/>
        <v>0.14163285220061117</v>
      </c>
    </row>
    <row r="190" spans="1:70" x14ac:dyDescent="0.2">
      <c r="O190" s="20"/>
      <c r="P190" s="20" t="s">
        <v>399</v>
      </c>
      <c r="Q190" s="9">
        <f>R189/Q189</f>
        <v>1.5983489395335938E-2</v>
      </c>
    </row>
    <row r="191" spans="1:70" x14ac:dyDescent="0.2">
      <c r="D191" s="7"/>
      <c r="E191" s="7"/>
      <c r="F191" s="7"/>
      <c r="G191" s="7"/>
      <c r="O191" s="20"/>
      <c r="P191" s="20" t="s">
        <v>400</v>
      </c>
      <c r="Q191" s="9">
        <f>S189/Q189</f>
        <v>8.9128190374770672E-3</v>
      </c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1:70" x14ac:dyDescent="0.2">
      <c r="D192" s="7"/>
      <c r="E192" s="7"/>
      <c r="F192" s="7"/>
      <c r="G192" s="7"/>
      <c r="O192" s="20"/>
      <c r="P192" s="20" t="s">
        <v>401</v>
      </c>
      <c r="Q192" s="9">
        <f>T189/Q189</f>
        <v>1.463740015622832E-2</v>
      </c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pans="4:32" x14ac:dyDescent="0.2">
      <c r="D193" s="7"/>
      <c r="E193" s="7"/>
      <c r="F193" s="7"/>
      <c r="G193" s="7"/>
      <c r="O193" s="20"/>
      <c r="P193" s="20" t="s">
        <v>404</v>
      </c>
      <c r="Q193" s="9">
        <f>U189/Q189</f>
        <v>2.023326460008731E-3</v>
      </c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pans="4:32" x14ac:dyDescent="0.2"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</sheetData>
  <mergeCells count="14">
    <mergeCell ref="W4:AA4"/>
    <mergeCell ref="AC4:AF4"/>
    <mergeCell ref="AL4:AM4"/>
    <mergeCell ref="AO4:AP4"/>
    <mergeCell ref="AR4:AS4"/>
    <mergeCell ref="BE4:BG4"/>
    <mergeCell ref="BI4:BK4"/>
    <mergeCell ref="BM4:BO4"/>
    <mergeCell ref="BQ4:BR4"/>
    <mergeCell ref="AL3:AY3"/>
    <mergeCell ref="BA3:BR3"/>
    <mergeCell ref="AU4:AV4"/>
    <mergeCell ref="AX4:AY4"/>
    <mergeCell ref="BA4:BC4"/>
  </mergeCells>
  <conditionalFormatting sqref="M6:M188 O6:U188">
    <cfRule type="cellIs" dxfId="0" priority="1" operator="equal">
      <formula>"""No transable"""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VALORES CIF Y FOB</vt:lpstr>
      <vt:lpstr>VALORES DE MERCADO</vt:lpstr>
      <vt:lpstr>CIF Y FOB X</vt:lpstr>
      <vt:lpstr>VALORES DE MERCADO (WORD)</vt:lpstr>
      <vt:lpstr>'VALORES CIF Y FOB'!_Toc389643085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</dc:creator>
  <cp:lastModifiedBy>Microsoft Office User</cp:lastModifiedBy>
  <dcterms:created xsi:type="dcterms:W3CDTF">2014-02-28T03:45:04Z</dcterms:created>
  <dcterms:modified xsi:type="dcterms:W3CDTF">2019-09-18T17:03:08Z</dcterms:modified>
</cp:coreProperties>
</file>