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wthron99.sharepoint.com/sites/AquaHealth-Salmonlesions/Shared Documents/General/Biofouling study/Tank trials/data_analyses/data/"/>
    </mc:Choice>
  </mc:AlternateContent>
  <xr:revisionPtr revIDLastSave="1269" documentId="8_{037C8F1C-5150-47D3-B41E-217C6E229035}" xr6:coauthVersionLast="47" xr6:coauthVersionMax="47" xr10:uidLastSave="{0EB75D97-3D76-497B-89C6-D72DB95B66D7}"/>
  <bookViews>
    <workbookView xWindow="-120" yWindow="-120" windowWidth="29040" windowHeight="15840" tabRatio="450" xr2:uid="{D210E594-31C9-4E7E-A9E0-5E9A4160E80D}"/>
  </bookViews>
  <sheets>
    <sheet name="DATA" sheetId="2" r:id="rId1"/>
    <sheet name="Baseline Summary" sheetId="1" r:id="rId2"/>
    <sheet name="Final Summary" sheetId="3" r:id="rId3"/>
    <sheet name="Tables and plots" sheetId="4" r:id="rId4"/>
    <sheet name="Metadata" sheetId="5" r:id="rId5"/>
  </sheets>
  <definedNames>
    <definedName name="_xlnm._FilterDatabase" localSheetId="0" hidden="1">DATA!$A$1:$AJ$140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22" i="2" l="1"/>
  <c r="Y2" i="2"/>
  <c r="Y31" i="2"/>
  <c r="Y53" i="2"/>
  <c r="Y67" i="2"/>
  <c r="X26" i="2" l="1"/>
  <c r="W26" i="2"/>
  <c r="Y6" i="2"/>
  <c r="D39" i="3"/>
  <c r="O8" i="4"/>
  <c r="O3" i="4"/>
  <c r="Y3" i="2"/>
  <c r="Y4" i="2"/>
  <c r="Y5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3" i="2"/>
  <c r="Y24" i="2"/>
  <c r="Y25" i="2"/>
  <c r="Y26" i="2"/>
  <c r="Y27" i="2"/>
  <c r="Y28" i="2"/>
  <c r="Y29" i="2"/>
  <c r="Y30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I11" i="4" s="1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125" i="2"/>
  <c r="Y126" i="2"/>
  <c r="Y127" i="2"/>
  <c r="Y128" i="2"/>
  <c r="Y129" i="2"/>
  <c r="Y130" i="2"/>
  <c r="Y131" i="2"/>
  <c r="Y132" i="2"/>
  <c r="Y133" i="2"/>
  <c r="Y134" i="2"/>
  <c r="Y135" i="2"/>
  <c r="Y136" i="2"/>
  <c r="Y137" i="2"/>
  <c r="Y138" i="2"/>
  <c r="Y139" i="2"/>
  <c r="Y140" i="2"/>
  <c r="O9" i="4"/>
  <c r="Q4" i="4"/>
  <c r="Q3" i="4"/>
  <c r="P4" i="4"/>
  <c r="P3" i="4"/>
  <c r="O4" i="4"/>
  <c r="I3" i="4"/>
  <c r="I13" i="4" l="1"/>
  <c r="I12" i="4"/>
  <c r="P14" i="4" s="1"/>
  <c r="Q14" i="4" s="1"/>
  <c r="I10" i="4"/>
  <c r="O13" i="4" s="1"/>
  <c r="F46" i="3"/>
  <c r="E46" i="3"/>
  <c r="E45" i="3"/>
  <c r="F45" i="3" s="1"/>
  <c r="E44" i="3"/>
  <c r="F44" i="3" s="1"/>
  <c r="D46" i="3"/>
  <c r="D45" i="3"/>
  <c r="D44" i="3"/>
  <c r="F41" i="3"/>
  <c r="E41" i="3"/>
  <c r="D41" i="3"/>
  <c r="D40" i="3"/>
  <c r="O14" i="4" l="1"/>
  <c r="P13" i="4"/>
  <c r="Q13" i="4" s="1"/>
  <c r="P18" i="1"/>
  <c r="P17" i="1"/>
  <c r="P16" i="1"/>
  <c r="Q16" i="1"/>
  <c r="Q17" i="1"/>
  <c r="Q18" i="1"/>
  <c r="N16" i="1"/>
  <c r="N18" i="1"/>
  <c r="N17" i="1"/>
  <c r="M18" i="1"/>
  <c r="M17" i="1"/>
  <c r="M16" i="1"/>
  <c r="W34" i="2"/>
  <c r="W32" i="2"/>
  <c r="W29" i="2"/>
  <c r="W28" i="2"/>
  <c r="W27" i="2"/>
  <c r="P9" i="4"/>
  <c r="Q9" i="4" s="1"/>
  <c r="P8" i="4"/>
  <c r="Q8" i="4" s="1"/>
  <c r="F40" i="3"/>
  <c r="F39" i="3"/>
  <c r="E40" i="3"/>
  <c r="E39" i="3"/>
  <c r="I4" i="4"/>
  <c r="I5" i="4"/>
  <c r="I6" i="4"/>
  <c r="X3" i="2" l="1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X65" i="2"/>
  <c r="X66" i="2"/>
  <c r="X67" i="2"/>
  <c r="X68" i="2"/>
  <c r="X69" i="2"/>
  <c r="X70" i="2"/>
  <c r="X71" i="2"/>
  <c r="X72" i="2"/>
  <c r="X73" i="2"/>
  <c r="X74" i="2"/>
  <c r="X75" i="2"/>
  <c r="X76" i="2"/>
  <c r="X77" i="2"/>
  <c r="X78" i="2"/>
  <c r="X79" i="2"/>
  <c r="X80" i="2"/>
  <c r="X81" i="2"/>
  <c r="X82" i="2"/>
  <c r="X83" i="2"/>
  <c r="X84" i="2"/>
  <c r="X85" i="2"/>
  <c r="X86" i="2"/>
  <c r="X87" i="2"/>
  <c r="X88" i="2"/>
  <c r="X89" i="2"/>
  <c r="X90" i="2"/>
  <c r="X91" i="2"/>
  <c r="X92" i="2"/>
  <c r="X93" i="2"/>
  <c r="X94" i="2"/>
  <c r="X95" i="2"/>
  <c r="X96" i="2"/>
  <c r="X97" i="2"/>
  <c r="X98" i="2"/>
  <c r="X99" i="2"/>
  <c r="X100" i="2"/>
  <c r="X101" i="2"/>
  <c r="X102" i="2"/>
  <c r="X103" i="2"/>
  <c r="X104" i="2"/>
  <c r="X105" i="2"/>
  <c r="X106" i="2"/>
  <c r="X107" i="2"/>
  <c r="X108" i="2"/>
  <c r="X109" i="2"/>
  <c r="X110" i="2"/>
  <c r="X111" i="2"/>
  <c r="X112" i="2"/>
  <c r="X113" i="2"/>
  <c r="X114" i="2"/>
  <c r="X115" i="2"/>
  <c r="X116" i="2"/>
  <c r="X117" i="2"/>
  <c r="X118" i="2"/>
  <c r="X119" i="2"/>
  <c r="X120" i="2"/>
  <c r="X121" i="2"/>
  <c r="X122" i="2"/>
  <c r="X123" i="2"/>
  <c r="X124" i="2"/>
  <c r="X125" i="2"/>
  <c r="X126" i="2"/>
  <c r="X127" i="2"/>
  <c r="X128" i="2"/>
  <c r="X129" i="2"/>
  <c r="X130" i="2"/>
  <c r="X131" i="2"/>
  <c r="X132" i="2"/>
  <c r="X133" i="2"/>
  <c r="X134" i="2"/>
  <c r="X135" i="2"/>
  <c r="X136" i="2"/>
  <c r="X137" i="2"/>
  <c r="X138" i="2"/>
  <c r="X139" i="2"/>
  <c r="X140" i="2"/>
  <c r="W3" i="2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30" i="2"/>
  <c r="W31" i="2"/>
  <c r="W33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71" i="2"/>
  <c r="W72" i="2"/>
  <c r="W73" i="2"/>
  <c r="W74" i="2"/>
  <c r="W75" i="2"/>
  <c r="W76" i="2"/>
  <c r="W77" i="2"/>
  <c r="W78" i="2"/>
  <c r="W79" i="2"/>
  <c r="W80" i="2"/>
  <c r="W81" i="2"/>
  <c r="W82" i="2"/>
  <c r="W83" i="2"/>
  <c r="W84" i="2"/>
  <c r="W85" i="2"/>
  <c r="W86" i="2"/>
  <c r="W87" i="2"/>
  <c r="W88" i="2"/>
  <c r="W89" i="2"/>
  <c r="W90" i="2"/>
  <c r="W91" i="2"/>
  <c r="W92" i="2"/>
  <c r="W93" i="2"/>
  <c r="W94" i="2"/>
  <c r="W95" i="2"/>
  <c r="W96" i="2"/>
  <c r="W97" i="2"/>
  <c r="W98" i="2"/>
  <c r="W99" i="2"/>
  <c r="W100" i="2"/>
  <c r="W101" i="2"/>
  <c r="W102" i="2"/>
  <c r="W103" i="2"/>
  <c r="W104" i="2"/>
  <c r="W105" i="2"/>
  <c r="W106" i="2"/>
  <c r="W107" i="2"/>
  <c r="W108" i="2"/>
  <c r="W109" i="2"/>
  <c r="W110" i="2"/>
  <c r="W111" i="2"/>
  <c r="W112" i="2"/>
  <c r="W113" i="2"/>
  <c r="W114" i="2"/>
  <c r="W115" i="2"/>
  <c r="W116" i="2"/>
  <c r="W117" i="2"/>
  <c r="W118" i="2"/>
  <c r="W119" i="2"/>
  <c r="W120" i="2"/>
  <c r="W121" i="2"/>
  <c r="W122" i="2"/>
  <c r="W123" i="2"/>
  <c r="W124" i="2"/>
  <c r="W125" i="2"/>
  <c r="W126" i="2"/>
  <c r="W127" i="2"/>
  <c r="W128" i="2"/>
  <c r="W129" i="2"/>
  <c r="W130" i="2"/>
  <c r="W131" i="2"/>
  <c r="W132" i="2"/>
  <c r="W133" i="2"/>
  <c r="W134" i="2"/>
  <c r="W135" i="2"/>
  <c r="W136" i="2"/>
  <c r="W137" i="2"/>
  <c r="W138" i="2"/>
  <c r="W139" i="2"/>
  <c r="W140" i="2"/>
  <c r="X2" i="2"/>
  <c r="W2" i="2"/>
  <c r="J3" i="4" l="1"/>
  <c r="J5" i="4"/>
  <c r="J6" i="4"/>
  <c r="J4" i="4"/>
  <c r="C6" i="4"/>
  <c r="C5" i="4"/>
  <c r="C3" i="4"/>
  <c r="C4" i="4"/>
  <c r="J28" i="1"/>
  <c r="J29" i="1"/>
  <c r="J30" i="1" s="1"/>
  <c r="I29" i="1"/>
  <c r="I30" i="1" s="1"/>
  <c r="I28" i="1"/>
  <c r="U34" i="3"/>
  <c r="U33" i="3"/>
  <c r="U32" i="3"/>
  <c r="Q34" i="3"/>
  <c r="Q33" i="3"/>
  <c r="Q32" i="3"/>
  <c r="P34" i="3"/>
  <c r="P33" i="3"/>
  <c r="P32" i="3"/>
  <c r="O34" i="3"/>
  <c r="O33" i="3"/>
  <c r="O32" i="3"/>
  <c r="I34" i="3"/>
  <c r="I33" i="3"/>
  <c r="I32" i="3"/>
  <c r="C34" i="3"/>
  <c r="C33" i="3"/>
  <c r="C32" i="3"/>
  <c r="V32" i="3"/>
  <c r="W32" i="3"/>
  <c r="V33" i="3"/>
  <c r="V34" i="3" s="1"/>
  <c r="W33" i="3"/>
  <c r="W34" i="3" s="1"/>
  <c r="J32" i="3"/>
  <c r="K32" i="3"/>
  <c r="J33" i="3"/>
  <c r="J34" i="3" s="1"/>
  <c r="K33" i="3"/>
  <c r="K34" i="3" s="1"/>
  <c r="D32" i="3"/>
  <c r="E32" i="3"/>
  <c r="D33" i="3"/>
  <c r="D34" i="3" s="1"/>
  <c r="E33" i="3"/>
  <c r="E34" i="3" s="1"/>
  <c r="C11" i="1"/>
  <c r="C12" i="1" s="1"/>
  <c r="D22" i="1"/>
  <c r="D23" i="1" s="1"/>
  <c r="E22" i="1"/>
  <c r="E23" i="1" s="1"/>
  <c r="C22" i="1"/>
  <c r="C23" i="1" s="1"/>
  <c r="D11" i="1"/>
  <c r="D12" i="1" s="1"/>
  <c r="E11" i="1"/>
  <c r="E12" i="1" s="1"/>
  <c r="D33" i="1"/>
  <c r="D34" i="1" s="1"/>
  <c r="E33" i="1"/>
  <c r="E34" i="1" s="1"/>
  <c r="C33" i="1"/>
  <c r="C34" i="1" s="1"/>
  <c r="D44" i="1"/>
  <c r="D45" i="1" s="1"/>
  <c r="E44" i="1"/>
  <c r="E45" i="1" s="1"/>
  <c r="C44" i="1"/>
  <c r="C45" i="1" s="1"/>
  <c r="D21" i="1"/>
  <c r="E21" i="1"/>
  <c r="C21" i="1"/>
  <c r="D10" i="1"/>
  <c r="E10" i="1"/>
  <c r="C10" i="1"/>
  <c r="D32" i="1"/>
  <c r="E32" i="1"/>
  <c r="C32" i="1"/>
  <c r="D43" i="1"/>
  <c r="E43" i="1"/>
  <c r="C4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Lauren Fletcher</author>
  </authors>
  <commentList>
    <comment ref="AA59" authorId="0" shapeId="0" xr:uid="{66B7F013-2110-4DD6-8B89-81C0B77AE729}">
      <text>
        <r>
          <rPr>
            <b/>
            <sz val="9"/>
            <color indexed="81"/>
            <rFont val="Tahoma"/>
            <family val="2"/>
          </rPr>
          <t>Lauren Fletcher:</t>
        </r>
        <r>
          <rPr>
            <sz val="9"/>
            <color indexed="81"/>
            <rFont val="Tahoma"/>
            <family val="2"/>
          </rPr>
          <t xml:space="preserve">
Gill was plated instead
BA - NG
TCBS - NG
MA - 2+
MSSM - 1+</t>
        </r>
      </text>
    </comment>
  </commentList>
</comments>
</file>

<file path=xl/sharedStrings.xml><?xml version="1.0" encoding="utf-8"?>
<sst xmlns="http://schemas.openxmlformats.org/spreadsheetml/2006/main" count="2571" uniqueCount="316">
  <si>
    <t>FishID</t>
  </si>
  <si>
    <t>Date</t>
  </si>
  <si>
    <t>Sampling</t>
  </si>
  <si>
    <t>Tank</t>
  </si>
  <si>
    <t xml:space="preserve">Treatment </t>
  </si>
  <si>
    <t>Weight (g)</t>
  </si>
  <si>
    <t>Length (mm)</t>
  </si>
  <si>
    <t>Girth (mm)</t>
  </si>
  <si>
    <t>External</t>
  </si>
  <si>
    <t>Notes</t>
  </si>
  <si>
    <t>LS1</t>
  </si>
  <si>
    <t>RS1</t>
  </si>
  <si>
    <t>LS2</t>
  </si>
  <si>
    <t>RS2</t>
  </si>
  <si>
    <t>LS3</t>
  </si>
  <si>
    <t>RS3</t>
  </si>
  <si>
    <t>LU1</t>
  </si>
  <si>
    <t>RU1</t>
  </si>
  <si>
    <t>LU2</t>
  </si>
  <si>
    <t>RU2</t>
  </si>
  <si>
    <t>LU3</t>
  </si>
  <si>
    <t>RU3</t>
  </si>
  <si>
    <t>TotalSpots</t>
  </si>
  <si>
    <t>TotalUlcer</t>
  </si>
  <si>
    <t>SeverityScore</t>
  </si>
  <si>
    <t>Gill</t>
  </si>
  <si>
    <t>Bacto fish no.</t>
  </si>
  <si>
    <t>SKIN-BA</t>
  </si>
  <si>
    <t>SKIN-TCBS</t>
  </si>
  <si>
    <t>SKIN-MA</t>
  </si>
  <si>
    <t>SKIN-MSSM</t>
  </si>
  <si>
    <t>AK-BA</t>
  </si>
  <si>
    <t>AK-TCBS</t>
  </si>
  <si>
    <t>AK-MA</t>
  </si>
  <si>
    <t>AK-MSSM</t>
  </si>
  <si>
    <t>146-4-1</t>
  </si>
  <si>
    <t>Baseline</t>
  </si>
  <si>
    <t>Control</t>
  </si>
  <si>
    <t>Clean</t>
  </si>
  <si>
    <t>Worn tail fin in anterior area; minor scale loss</t>
  </si>
  <si>
    <t>Normal</t>
  </si>
  <si>
    <t>NG</t>
  </si>
  <si>
    <t>1+</t>
  </si>
  <si>
    <t>146-4-2</t>
  </si>
  <si>
    <t>Minor scale loss on both flanks</t>
  </si>
  <si>
    <t>3+</t>
  </si>
  <si>
    <t>146-4-3</t>
  </si>
  <si>
    <t>Very minor scale loss</t>
  </si>
  <si>
    <t>146-4-4</t>
  </si>
  <si>
    <t>Scale loss (occurred during sampling)</t>
  </si>
  <si>
    <t>146-4-5</t>
  </si>
  <si>
    <t>RS1.1</t>
  </si>
  <si>
    <t>Minor scale loss; one very very minor pinprick sized abrasion</t>
  </si>
  <si>
    <t>146-4-6</t>
  </si>
  <si>
    <t>Minor scale loss (check tail in photo)</t>
  </si>
  <si>
    <t>2+</t>
  </si>
  <si>
    <t>146-3-1</t>
  </si>
  <si>
    <t>Biofouling</t>
  </si>
  <si>
    <t>Minor scale loss</t>
  </si>
  <si>
    <t>146-3-2</t>
  </si>
  <si>
    <t>146-3-3</t>
  </si>
  <si>
    <t>146-3-4</t>
  </si>
  <si>
    <t>146-3-5</t>
  </si>
  <si>
    <t>146-3-6</t>
  </si>
  <si>
    <t>146-1-1</t>
  </si>
  <si>
    <t>LS1.1</t>
  </si>
  <si>
    <t>Small skin spot on flank; minor tail damage</t>
  </si>
  <si>
    <t>146-1-2</t>
  </si>
  <si>
    <t>photo one side only; minor tail damage</t>
  </si>
  <si>
    <t>146-1-3</t>
  </si>
  <si>
    <t>Very minor tail damage</t>
  </si>
  <si>
    <t>146-1-4</t>
  </si>
  <si>
    <t>146-1-5</t>
  </si>
  <si>
    <t>146-1-6</t>
  </si>
  <si>
    <t>Minor tail frayed</t>
  </si>
  <si>
    <t>146-2-1</t>
  </si>
  <si>
    <t>146-2-2</t>
  </si>
  <si>
    <t>146-2-3</t>
  </si>
  <si>
    <t>146-2-4</t>
  </si>
  <si>
    <t>Scale loss</t>
  </si>
  <si>
    <t>146-2-5</t>
  </si>
  <si>
    <t>146-2-6</t>
  </si>
  <si>
    <t>Minor scale loss; damage to tail possibly through handling</t>
  </si>
  <si>
    <t>155-1-28</t>
  </si>
  <si>
    <t>DuringTrial</t>
  </si>
  <si>
    <t>NA</t>
  </si>
  <si>
    <t>RS1.2</t>
  </si>
  <si>
    <t>155-4-25</t>
  </si>
  <si>
    <t>LU1.1, LU2.1</t>
  </si>
  <si>
    <t>155-2-28</t>
  </si>
  <si>
    <t>LU3.1, RU3.2</t>
  </si>
  <si>
    <t>155-2-29</t>
  </si>
  <si>
    <t>155-1-29</t>
  </si>
  <si>
    <t>LU3.1, LU2.3, RS2.2</t>
  </si>
  <si>
    <t>155-3-29</t>
  </si>
  <si>
    <t>LS1.2, LU2.2, RS1.3, RS3.1, RU3.1</t>
  </si>
  <si>
    <t>155-1-30</t>
  </si>
  <si>
    <t>LU2.3, LU3.1, RU2.2, RU3.1</t>
  </si>
  <si>
    <t>155-2-30</t>
  </si>
  <si>
    <t>LU2.1</t>
  </si>
  <si>
    <t>155-4-26</t>
  </si>
  <si>
    <t>155-1-1</t>
  </si>
  <si>
    <t>Final</t>
  </si>
  <si>
    <t>LU3.1, LS1.1</t>
  </si>
  <si>
    <t>Lesion appeared to be healing, spot fresh</t>
  </si>
  <si>
    <t>Minor erosion LHS</t>
  </si>
  <si>
    <t>155-1-2</t>
  </si>
  <si>
    <t>Spot fresh</t>
  </si>
  <si>
    <t>155-1-3</t>
  </si>
  <si>
    <t>155-1-4</t>
  </si>
  <si>
    <t>LS1.2</t>
  </si>
  <si>
    <t>One spot under pectoral fin. One spot sampled for histo, one for everything else</t>
  </si>
  <si>
    <t>155-1-5</t>
  </si>
  <si>
    <t>155-1-6</t>
  </si>
  <si>
    <t>RS1.1, LS1.1</t>
  </si>
  <si>
    <t>155-1-7</t>
  </si>
  <si>
    <t>Spot on RHS appears mechanical (NOT SCORED)</t>
  </si>
  <si>
    <t>155-1-8</t>
  </si>
  <si>
    <t>Minor erosion RHS</t>
  </si>
  <si>
    <t>155-1-9</t>
  </si>
  <si>
    <t>155-1-10</t>
  </si>
  <si>
    <t>155-1-11</t>
  </si>
  <si>
    <t>155-1-12</t>
  </si>
  <si>
    <t>155-1-13</t>
  </si>
  <si>
    <t>155-1-14</t>
  </si>
  <si>
    <t>155-1-15</t>
  </si>
  <si>
    <t>155-1-16</t>
  </si>
  <si>
    <t>155-1-17</t>
  </si>
  <si>
    <t>155-1-18</t>
  </si>
  <si>
    <t>Spot appears mechanical (NOT SCORED)</t>
  </si>
  <si>
    <t>155-1-19</t>
  </si>
  <si>
    <t>155-1-20</t>
  </si>
  <si>
    <t>155-1-21</t>
  </si>
  <si>
    <t>155-1-22</t>
  </si>
  <si>
    <t>155-1-23</t>
  </si>
  <si>
    <t>155-1-24</t>
  </si>
  <si>
    <t>155-1-25</t>
  </si>
  <si>
    <t>Plated the gill abnormality</t>
  </si>
  <si>
    <t>Grey patch RHS</t>
  </si>
  <si>
    <t>155-1-26</t>
  </si>
  <si>
    <t>155-1-27</t>
  </si>
  <si>
    <t>155-2-1</t>
  </si>
  <si>
    <t>155-2-2</t>
  </si>
  <si>
    <t>155-2-3</t>
  </si>
  <si>
    <t>LS1.2, RS1.1</t>
  </si>
  <si>
    <t>One spot on LHS might be mechanical (line extending through spot) (NOT SCORED). Bacteriology sample from other spot. Histo sample from RHS.</t>
  </si>
  <si>
    <t>155-2-4</t>
  </si>
  <si>
    <t>Spot appears mechanical? (NOT SCORED)</t>
  </si>
  <si>
    <t>155-2-5</t>
  </si>
  <si>
    <t>155-2-6</t>
  </si>
  <si>
    <t>LS1.1, RS1.1</t>
  </si>
  <si>
    <t>Histology sample RHS</t>
  </si>
  <si>
    <t>155-2-7</t>
  </si>
  <si>
    <t>155-2-8</t>
  </si>
  <si>
    <t>155-2-9</t>
  </si>
  <si>
    <t>Pale</t>
  </si>
  <si>
    <t>155-2-10</t>
  </si>
  <si>
    <t>RS1.2, LS1.1</t>
  </si>
  <si>
    <t>155-2-11</t>
  </si>
  <si>
    <t>155-2-12</t>
  </si>
  <si>
    <t>155-2-13</t>
  </si>
  <si>
    <t>155-2-14</t>
  </si>
  <si>
    <t>155-2-15</t>
  </si>
  <si>
    <t>LS1.3</t>
  </si>
  <si>
    <t>155-2-16</t>
  </si>
  <si>
    <t>155-2-17</t>
  </si>
  <si>
    <t>155-2-18</t>
  </si>
  <si>
    <t>155-2-19</t>
  </si>
  <si>
    <t>155-2-20</t>
  </si>
  <si>
    <t>155-2-21</t>
  </si>
  <si>
    <t>155-2-22</t>
  </si>
  <si>
    <t>155-2-23</t>
  </si>
  <si>
    <t>155-2-24</t>
  </si>
  <si>
    <t>155-2-25</t>
  </si>
  <si>
    <t>155-2-26</t>
  </si>
  <si>
    <t>Spot is mechanical (NOT SCORED)</t>
  </si>
  <si>
    <t>155-2-27</t>
  </si>
  <si>
    <t>155-3-1</t>
  </si>
  <si>
    <t>Plating on spot by tail</t>
  </si>
  <si>
    <t>155-3-2</t>
  </si>
  <si>
    <t>155-3-3</t>
  </si>
  <si>
    <t>Patch RHS</t>
  </si>
  <si>
    <t>155-3-4</t>
  </si>
  <si>
    <t>Possible mechanical spot on LHS operculum - took photos (NOT SCORED)</t>
  </si>
  <si>
    <t>155-3-5</t>
  </si>
  <si>
    <t>155-3-6</t>
  </si>
  <si>
    <t>155-3-7</t>
  </si>
  <si>
    <t>155-3-8</t>
  </si>
  <si>
    <t>155-3-9</t>
  </si>
  <si>
    <t>155-3-10</t>
  </si>
  <si>
    <t>155-3-11</t>
  </si>
  <si>
    <t>155-3-12</t>
  </si>
  <si>
    <t>155-3-13</t>
  </si>
  <si>
    <t>155-3-14</t>
  </si>
  <si>
    <t>155-3-15</t>
  </si>
  <si>
    <t>155-3-16</t>
  </si>
  <si>
    <t>155-3-17</t>
  </si>
  <si>
    <t>155-3-18</t>
  </si>
  <si>
    <t>155-3-19</t>
  </si>
  <si>
    <t>155-3-20</t>
  </si>
  <si>
    <t>155-3-21</t>
  </si>
  <si>
    <t>155-3-22</t>
  </si>
  <si>
    <t>155-3-23</t>
  </si>
  <si>
    <t>R1.1</t>
  </si>
  <si>
    <t>155-3-24</t>
  </si>
  <si>
    <t>155-3-25</t>
  </si>
  <si>
    <t>155-3-26</t>
  </si>
  <si>
    <t>155-3-27</t>
  </si>
  <si>
    <t>155-3-28</t>
  </si>
  <si>
    <t>155-4-1</t>
  </si>
  <si>
    <t>155-4-2</t>
  </si>
  <si>
    <t>Histology sample from spot by tail</t>
  </si>
  <si>
    <t>155-4-3</t>
  </si>
  <si>
    <t>Histology sample LHS</t>
  </si>
  <si>
    <t>155-4-4</t>
  </si>
  <si>
    <t>155-4-5</t>
  </si>
  <si>
    <t>155-4-6</t>
  </si>
  <si>
    <t>155-4-7</t>
  </si>
  <si>
    <t>155-4-8</t>
  </si>
  <si>
    <t>155-4-9</t>
  </si>
  <si>
    <t>155-4-10</t>
  </si>
  <si>
    <t>155-4-11</t>
  </si>
  <si>
    <t>155-4-12</t>
  </si>
  <si>
    <t>155-4-13</t>
  </si>
  <si>
    <t>155-4-14</t>
  </si>
  <si>
    <t>155-4-15</t>
  </si>
  <si>
    <t>155-4-16</t>
  </si>
  <si>
    <t>Photo taken after swab, blood came off the spot</t>
  </si>
  <si>
    <t>155-4-17</t>
  </si>
  <si>
    <t>155-4-18</t>
  </si>
  <si>
    <t>155-4-19</t>
  </si>
  <si>
    <t>155-4-20</t>
  </si>
  <si>
    <t>155-4-21</t>
  </si>
  <si>
    <t>155-4-22</t>
  </si>
  <si>
    <t>155-4-23</t>
  </si>
  <si>
    <t>155-4-24</t>
  </si>
  <si>
    <t>BASELINE</t>
  </si>
  <si>
    <t>Fish No.</t>
  </si>
  <si>
    <t>ALL FISH</t>
  </si>
  <si>
    <t>BIOFOULING</t>
  </si>
  <si>
    <t>CONTROL</t>
  </si>
  <si>
    <t>Mean</t>
  </si>
  <si>
    <t>SD</t>
  </si>
  <si>
    <t>SE</t>
  </si>
  <si>
    <t>TANK ONE (BIOFOULING)</t>
  </si>
  <si>
    <t>TANK TWO (CONTROL)</t>
  </si>
  <si>
    <t>TANK THREE (BIOFOULING)</t>
  </si>
  <si>
    <t>TANK FOUR (CONTROL)</t>
  </si>
  <si>
    <t>Weight</t>
  </si>
  <si>
    <t>Treatment</t>
  </si>
  <si>
    <t>Combined</t>
  </si>
  <si>
    <t>Length</t>
  </si>
  <si>
    <t>RUAKAKA SPOTS</t>
  </si>
  <si>
    <t>Spots (%)</t>
  </si>
  <si>
    <t>Fish with spots</t>
  </si>
  <si>
    <t>Total spots</t>
  </si>
  <si>
    <t>Total fish</t>
  </si>
  <si>
    <t>Tank 1</t>
  </si>
  <si>
    <t>Tank 2</t>
  </si>
  <si>
    <t>Tank 3</t>
  </si>
  <si>
    <t>Tank 4</t>
  </si>
  <si>
    <t>Mortalities</t>
  </si>
  <si>
    <t>RUAKAKA MORTALITIES</t>
  </si>
  <si>
    <t>RUAKAKA SEVERITY SCORE</t>
  </si>
  <si>
    <t>Severity Score</t>
  </si>
  <si>
    <t>Tank trial carried out at Ruakaka salmon farm between November 2021 and March 2022</t>
  </si>
  <si>
    <t>Funded under the AquaHealth programme (BST code 16741)</t>
  </si>
  <si>
    <t xml:space="preserve">Code used by Seumas for tracking samples </t>
  </si>
  <si>
    <t>Not assessed</t>
  </si>
  <si>
    <t>Baseline assessment of 6 fish per tank on 19 Jan 2022. Morphometrics, external appearance, and bacteriology. Terminally sampled so not the same fish tracked through time.</t>
  </si>
  <si>
    <t>Fish that died during the trial. Photos were taken by the farm staff which were used to score the external appearance. Have asked Zac about weight, length, girth data.</t>
  </si>
  <si>
    <t xml:space="preserve">Final terminal sampling of all remaining fish in the tanks (1 March 2022). Morphometrics, external appearance, and bacteriology. </t>
  </si>
  <si>
    <t>Skin lesions were identified as either a spot or an ulcer based on case descriptions in Johnston et al. (2021) and a severity score assigned based on size (see below). The number of each type was recorded for each side of the fish.</t>
  </si>
  <si>
    <t>Score 1</t>
  </si>
  <si>
    <t>≤ 5.0 mm</t>
  </si>
  <si>
    <t>Score 2</t>
  </si>
  <si>
    <t>5–10 mm</t>
  </si>
  <si>
    <t>Score 3</t>
  </si>
  <si>
    <t>≥ 10 mm</t>
  </si>
  <si>
    <t>Left side spot 1</t>
  </si>
  <si>
    <t>Right side spot 1</t>
  </si>
  <si>
    <t>Left side spot 2</t>
  </si>
  <si>
    <t>Right side spot 2</t>
  </si>
  <si>
    <t>Left side spot 3</t>
  </si>
  <si>
    <t>Right side spot 3</t>
  </si>
  <si>
    <t>Left side ulcer 1</t>
  </si>
  <si>
    <t>Right side ulcer 1</t>
  </si>
  <si>
    <t>Left side ulcer 2</t>
  </si>
  <si>
    <t>Right side ulcer 2</t>
  </si>
  <si>
    <t>Left side ulcer 3</t>
  </si>
  <si>
    <t>Right side ulcer 3</t>
  </si>
  <si>
    <t>Total severity score of all lesions, based on system used in Kumanan et al. 2022</t>
  </si>
  <si>
    <t xml:space="preserve">NOT SCORED </t>
  </si>
  <si>
    <t>Spots/ulcers that were clearly mechanical were not included in the score for the fish</t>
  </si>
  <si>
    <t xml:space="preserve">Bacto fish no. </t>
  </si>
  <si>
    <t>Aligns with Karthiga's bacteriology dataset. Six clean fish and six fish with spots from each tank were swabbed.</t>
  </si>
  <si>
    <t>Media</t>
  </si>
  <si>
    <t>Bacteriology samples were cultured on four types of media to target different types of bacteria (see Kumanan et al. 2022)</t>
  </si>
  <si>
    <t>Skin sample on blood agar</t>
  </si>
  <si>
    <t>Skin sample on Thiosulfate-Citrate-Bile Salts-Sucrose</t>
  </si>
  <si>
    <t>Skin sample on marine agar</t>
  </si>
  <si>
    <t>Skin sample on Marine Shieh’s Selective Medium</t>
  </si>
  <si>
    <t>Anterior kidney sample on blood agar</t>
  </si>
  <si>
    <t>Anterior kidney sample on Thiosulfate-Citrate-Bile Salts-Sucrose</t>
  </si>
  <si>
    <t>Anterior kidney sample on marine agar</t>
  </si>
  <si>
    <t>Anterior kidney sample on Marine Shieh’s Selective Medium</t>
  </si>
  <si>
    <t>No growth</t>
  </si>
  <si>
    <t>Bacterial abundance level 1</t>
  </si>
  <si>
    <t>Bacterial abundance level 2</t>
  </si>
  <si>
    <t>Bacterial abundance level 3</t>
  </si>
  <si>
    <t>BactoSampleType</t>
  </si>
  <si>
    <t>NORMAL</t>
  </si>
  <si>
    <t>LESION</t>
  </si>
  <si>
    <t>Either NORMAL (standardised location for Clean fish) or LESION (swab sample taken from spot/ulcer)</t>
  </si>
  <si>
    <t>Mortality</t>
  </si>
  <si>
    <t>Prevalence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</si>
</sst>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0" xfId="0" applyFont="1"/>
    <xf numFmtId="14" fontId="0" fillId="0" borderId="0" xfId="0" applyNumberFormat="1"/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6" xfId="0" applyBorder="1"/>
    <xf numFmtId="0" fontId="1" fillId="0" borderId="7" xfId="0" applyFont="1" applyBorder="1" applyAlignment="1">
      <alignment horizontal="center"/>
    </xf>
    <xf numFmtId="164" fontId="1" fillId="0" borderId="7" xfId="0" applyNumberFormat="1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8" xfId="0" applyBorder="1"/>
    <xf numFmtId="0" fontId="0" fillId="0" borderId="5" xfId="0" applyBorder="1"/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1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0" fillId="2" borderId="0" xfId="0" applyFill="1" applyAlignment="1">
      <alignment horizontal="center"/>
    </xf>
    <xf numFmtId="0" fontId="0" fillId="0" borderId="0" xfId="0" applyAlignment="1">
      <alignment horizontal="left" wrapText="1"/>
    </xf>
    <xf numFmtId="0" fontId="1" fillId="0" borderId="0" xfId="0" applyFont="1" applyAlignment="1">
      <alignment horizontal="left"/>
    </xf>
    <xf numFmtId="2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590755128554609"/>
          <c:y val="3.5095565942320953E-2"/>
          <c:w val="0.82172525612196712"/>
          <c:h val="0.8224829289895301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5">
                <a:lumMod val="40000"/>
                <a:lumOff val="60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dLbls>
            <c:delete val="1"/>
          </c:dLbls>
          <c:errBars>
            <c:errBarType val="both"/>
            <c:errValType val="cust"/>
            <c:noEndCap val="1"/>
            <c:plus>
              <c:numRef>
                <c:f>'Tables and plots'!$P$3:$P$4</c:f>
                <c:numCache>
                  <c:formatCode>General</c:formatCode>
                  <c:ptCount val="2"/>
                  <c:pt idx="0">
                    <c:v>1.4965222882254954</c:v>
                  </c:pt>
                  <c:pt idx="1">
                    <c:v>14.076662773621079</c:v>
                  </c:pt>
                </c:numCache>
              </c:numRef>
            </c:plus>
            <c:minus>
              <c:numRef>
                <c:f>'Tables and plots'!$P$3:$P$4</c:f>
                <c:numCache>
                  <c:formatCode>General</c:formatCode>
                  <c:ptCount val="2"/>
                  <c:pt idx="0">
                    <c:v>1.4965222882254954</c:v>
                  </c:pt>
                  <c:pt idx="1">
                    <c:v>14.076662773621079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'Tables and plots'!$N$3:$N$4</c:f>
              <c:strCache>
                <c:ptCount val="2"/>
                <c:pt idx="0">
                  <c:v>Treatment</c:v>
                </c:pt>
                <c:pt idx="1">
                  <c:v>Control</c:v>
                </c:pt>
              </c:strCache>
            </c:strRef>
          </c:cat>
          <c:val>
            <c:numRef>
              <c:f>'Tables and plots'!$O$3:$O$4</c:f>
              <c:numCache>
                <c:formatCode>0.0</c:formatCode>
                <c:ptCount val="2"/>
                <c:pt idx="0">
                  <c:v>41.798941798941797</c:v>
                </c:pt>
                <c:pt idx="1">
                  <c:v>30.787037037037038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C0-429F-96E3-08000B8664F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899412656"/>
        <c:axId val="899412984"/>
      </c:barChart>
      <c:catAx>
        <c:axId val="899412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412984"/>
        <c:crossesAt val="0"/>
        <c:auto val="1"/>
        <c:lblAlgn val="ctr"/>
        <c:lblOffset val="100"/>
        <c:noMultiLvlLbl val="0"/>
      </c:catAx>
      <c:valAx>
        <c:axId val="899412984"/>
        <c:scaling>
          <c:orientation val="minMax"/>
          <c:max val="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Skin spots</a:t>
                </a:r>
                <a:r>
                  <a:rPr lang="en-US" sz="1600" baseline="0"/>
                  <a:t> prevalence (%)</a:t>
                </a:r>
                <a:endParaRPr 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412656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5">
                <a:lumMod val="40000"/>
                <a:lumOff val="60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dLbls>
            <c:delete val="1"/>
          </c:dLbls>
          <c:errBars>
            <c:errBarType val="both"/>
            <c:errValType val="cust"/>
            <c:noEndCap val="1"/>
            <c:plus>
              <c:numRef>
                <c:f>'Tables and plots'!$P$8:$P$9</c:f>
                <c:numCache>
                  <c:formatCode>General</c:formatCode>
                  <c:ptCount val="2"/>
                  <c:pt idx="0">
                    <c:v>1.4142135623730951</c:v>
                  </c:pt>
                  <c:pt idx="1">
                    <c:v>0.70710678118654757</c:v>
                  </c:pt>
                </c:numCache>
              </c:numRef>
            </c:plus>
            <c:minus>
              <c:numRef>
                <c:f>'Tables and plots'!$P$8:$P$9</c:f>
                <c:numCache>
                  <c:formatCode>General</c:formatCode>
                  <c:ptCount val="2"/>
                  <c:pt idx="0">
                    <c:v>1.4142135623730951</c:v>
                  </c:pt>
                  <c:pt idx="1">
                    <c:v>0.70710678118654757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'Tables and plots'!$N$8:$N$9</c:f>
              <c:strCache>
                <c:ptCount val="2"/>
                <c:pt idx="0">
                  <c:v>Treatment</c:v>
                </c:pt>
                <c:pt idx="1">
                  <c:v>Control</c:v>
                </c:pt>
              </c:strCache>
            </c:strRef>
          </c:cat>
          <c:val>
            <c:numRef>
              <c:f>'Tables and plots'!$O$8:$O$9</c:f>
              <c:numCache>
                <c:formatCode>0.0</c:formatCode>
                <c:ptCount val="2"/>
                <c:pt idx="0">
                  <c:v>2</c:v>
                </c:pt>
                <c:pt idx="1">
                  <c:v>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2A-467F-87A1-434D32454DD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899412656"/>
        <c:axId val="899412984"/>
      </c:barChart>
      <c:catAx>
        <c:axId val="899412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412984"/>
        <c:crossesAt val="0"/>
        <c:auto val="1"/>
        <c:lblAlgn val="ctr"/>
        <c:lblOffset val="100"/>
        <c:noMultiLvlLbl val="0"/>
      </c:catAx>
      <c:valAx>
        <c:axId val="899412984"/>
        <c:scaling>
          <c:orientation val="minMax"/>
          <c:max val="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No. of mortalities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412656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5">
                <a:lumMod val="40000"/>
                <a:lumOff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elete val="1"/>
          </c:dLbls>
          <c:errBars>
            <c:errBarType val="both"/>
            <c:errValType val="cust"/>
            <c:noEndCap val="1"/>
            <c:plus>
              <c:numRef>
                <c:f>'Tables and plots'!$P$13:$P$14</c:f>
                <c:numCache>
                  <c:formatCode>General</c:formatCode>
                  <c:ptCount val="2"/>
                  <c:pt idx="0">
                    <c:v>6.6408176540006469E-2</c:v>
                  </c:pt>
                  <c:pt idx="1">
                    <c:v>0.31754332303284744</c:v>
                  </c:pt>
                </c:numCache>
              </c:numRef>
            </c:plus>
            <c:minus>
              <c:numRef>
                <c:f>'Tables and plots'!$P$13:$P$14</c:f>
                <c:numCache>
                  <c:formatCode>General</c:formatCode>
                  <c:ptCount val="2"/>
                  <c:pt idx="0">
                    <c:v>6.6408176540006469E-2</c:v>
                  </c:pt>
                  <c:pt idx="1">
                    <c:v>0.31754332303284744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'Tables and plots'!$N$8:$N$9</c:f>
              <c:strCache>
                <c:ptCount val="2"/>
                <c:pt idx="0">
                  <c:v>Treatment</c:v>
                </c:pt>
                <c:pt idx="1">
                  <c:v>Control</c:v>
                </c:pt>
              </c:strCache>
            </c:strRef>
          </c:cat>
          <c:val>
            <c:numRef>
              <c:f>'Tables and plots'!$O$13:$O$14</c:f>
              <c:numCache>
                <c:formatCode>0.00</c:formatCode>
                <c:ptCount val="2"/>
                <c:pt idx="0">
                  <c:v>0.58267195767195767</c:v>
                </c:pt>
                <c:pt idx="1">
                  <c:v>0.51620370370370372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17-43B1-AD84-0AE72A99291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899412656"/>
        <c:axId val="899412984"/>
      </c:barChart>
      <c:catAx>
        <c:axId val="899412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412984"/>
        <c:crossesAt val="0"/>
        <c:auto val="1"/>
        <c:lblAlgn val="ctr"/>
        <c:lblOffset val="100"/>
        <c:noMultiLvlLbl val="0"/>
      </c:catAx>
      <c:valAx>
        <c:axId val="899412984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Skin lesion severity score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412656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90487</xdr:colOff>
      <xdr:row>16</xdr:row>
      <xdr:rowOff>147637</xdr:rowOff>
    </xdr:from>
    <xdr:to>
      <xdr:col>4</xdr:col>
      <xdr:colOff>276226</xdr:colOff>
      <xdr:row>33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37586D8-1F41-4323-8800-083FE8067F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552450</xdr:colOff>
      <xdr:row>16</xdr:row>
      <xdr:rowOff>142875</xdr:rowOff>
    </xdr:from>
    <xdr:to>
      <xdr:col>10</xdr:col>
      <xdr:colOff>509588</xdr:colOff>
      <xdr:row>33</xdr:row>
      <xdr:rowOff>119063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3EE501A-E254-4E6C-B5B4-EED1944364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866775</xdr:colOff>
      <xdr:row>16</xdr:row>
      <xdr:rowOff>161925</xdr:rowOff>
    </xdr:from>
    <xdr:to>
      <xdr:col>18</xdr:col>
      <xdr:colOff>566738</xdr:colOff>
      <xdr:row>33</xdr:row>
      <xdr:rowOff>138113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3DD889-A528-421E-B434-D825947011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390525</xdr:colOff>
      <xdr:row>32</xdr:row>
      <xdr:rowOff>0</xdr:rowOff>
    </xdr:from>
    <xdr:to>
      <xdr:col>6</xdr:col>
      <xdr:colOff>94755</xdr:colOff>
      <xdr:row>45</xdr:row>
      <xdr:rowOff>18738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ACB8748-CD6B-EBC7-155B-CF73123B61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0525" y="6096000"/>
          <a:ext cx="3961905" cy="24952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9A0DC-5BA7-446B-883E-C34D9E743C6C}">
  <dimension ref="A1:AJ144"/>
  <sheetViews>
    <sheetView tabSelected="1" topLeftCell="P1" workbookViewId="0">
      <pane ySplit="1" topLeftCell="A2" activePane="bottomLeft" state="frozen"/>
      <selection pane="bottomLeft" activeCell="J81" sqref="J81"/>
    </sheetView>
  </sheetViews>
  <sheetFormatPr defaultRowHeight="15" x14ac:dyDescent="0.25"/>
  <cols>
    <col min="1" max="1" width="10.42578125" customWidth="1"/>
    <col min="2" max="2" width="14.7109375" style="1" customWidth="1"/>
    <col min="3" max="3" width="14.85546875" customWidth="1"/>
    <col min="4" max="4" width="9.140625" style="1"/>
    <col min="5" max="5" width="16.140625" style="1" customWidth="1"/>
    <col min="6" max="6" width="12.140625" style="1" customWidth="1"/>
    <col min="7" max="7" width="14.5703125" style="1" customWidth="1"/>
    <col min="8" max="8" width="13.5703125" style="1" customWidth="1"/>
    <col min="9" max="9" width="31.140625" style="22" customWidth="1"/>
    <col min="10" max="10" width="77.85546875" style="1" bestFit="1" customWidth="1"/>
    <col min="11" max="22" width="10.42578125" customWidth="1"/>
    <col min="23" max="23" width="13.5703125" customWidth="1"/>
    <col min="24" max="25" width="14.42578125" customWidth="1"/>
    <col min="26" max="26" width="19" style="1" customWidth="1"/>
    <col min="27" max="27" width="12.85546875" style="1" bestFit="1" customWidth="1"/>
    <col min="28" max="28" width="17.7109375" style="1" customWidth="1"/>
    <col min="29" max="36" width="12" style="1" customWidth="1"/>
  </cols>
  <sheetData>
    <row r="1" spans="1:36" x14ac:dyDescent="0.25">
      <c r="A1" s="7" t="s">
        <v>0</v>
      </c>
      <c r="B1" s="5" t="s">
        <v>1</v>
      </c>
      <c r="C1" s="7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25" t="s">
        <v>8</v>
      </c>
      <c r="J1" s="2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310</v>
      </c>
      <c r="AC1" s="5" t="s">
        <v>27</v>
      </c>
      <c r="AD1" s="5" t="s">
        <v>28</v>
      </c>
      <c r="AE1" s="5" t="s">
        <v>29</v>
      </c>
      <c r="AF1" s="5" t="s">
        <v>30</v>
      </c>
      <c r="AG1" s="5" t="s">
        <v>31</v>
      </c>
      <c r="AH1" s="5" t="s">
        <v>32</v>
      </c>
      <c r="AI1" s="5" t="s">
        <v>33</v>
      </c>
      <c r="AJ1" s="5" t="s">
        <v>34</v>
      </c>
    </row>
    <row r="2" spans="1:36" x14ac:dyDescent="0.25">
      <c r="A2" t="s">
        <v>35</v>
      </c>
      <c r="B2" s="20">
        <v>44580</v>
      </c>
      <c r="C2" s="8" t="s">
        <v>36</v>
      </c>
      <c r="D2" s="1">
        <v>4</v>
      </c>
      <c r="E2" s="1" t="s">
        <v>37</v>
      </c>
      <c r="F2" s="1">
        <v>192</v>
      </c>
      <c r="G2" s="1">
        <v>227</v>
      </c>
      <c r="H2" s="1">
        <v>148</v>
      </c>
      <c r="I2" s="22" t="s">
        <v>38</v>
      </c>
      <c r="J2" t="s">
        <v>39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f>SUM(K2:P2)</f>
        <v>0</v>
      </c>
      <c r="X2" s="1">
        <f>SUM(Q2:V2)</f>
        <v>0</v>
      </c>
      <c r="Y2" s="1">
        <f>(SUM(K2:L2,Q2:R2)*1)+(SUM(M2:N2,S2:T2)*2)+(SUM(O2:P2,U2:V2)*3)</f>
        <v>0</v>
      </c>
      <c r="Z2" s="1" t="s">
        <v>40</v>
      </c>
      <c r="AA2" s="1">
        <v>1</v>
      </c>
      <c r="AB2" s="1" t="s">
        <v>311</v>
      </c>
      <c r="AC2" s="1" t="s">
        <v>41</v>
      </c>
      <c r="AD2" s="1" t="s">
        <v>41</v>
      </c>
      <c r="AE2" s="1" t="s">
        <v>42</v>
      </c>
      <c r="AF2" s="1" t="s">
        <v>42</v>
      </c>
      <c r="AG2" s="1" t="s">
        <v>41</v>
      </c>
      <c r="AH2" s="1" t="s">
        <v>41</v>
      </c>
      <c r="AI2" s="1" t="s">
        <v>41</v>
      </c>
      <c r="AJ2" s="1" t="s">
        <v>41</v>
      </c>
    </row>
    <row r="3" spans="1:36" x14ac:dyDescent="0.25">
      <c r="A3" t="s">
        <v>43</v>
      </c>
      <c r="B3" s="20">
        <v>44580</v>
      </c>
      <c r="C3" s="8" t="s">
        <v>36</v>
      </c>
      <c r="D3" s="1">
        <v>4</v>
      </c>
      <c r="E3" s="1" t="s">
        <v>37</v>
      </c>
      <c r="F3" s="1">
        <v>143</v>
      </c>
      <c r="G3" s="1">
        <v>227</v>
      </c>
      <c r="H3" s="1">
        <v>137</v>
      </c>
      <c r="I3" s="22" t="s">
        <v>38</v>
      </c>
      <c r="J3" t="s">
        <v>44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f t="shared" ref="W3:W66" si="0">SUM(K3:P3)</f>
        <v>0</v>
      </c>
      <c r="X3" s="1">
        <f t="shared" ref="X3:X66" si="1">SUM(Q3:V3)</f>
        <v>0</v>
      </c>
      <c r="Y3" s="1">
        <f t="shared" ref="Y3:Y5" si="2">(SUM(K3:L3,Q3:R3)*1)+(SUM(M3:N3,S3:T3)*2)+(SUM(O3:P3,U3:V3)*3)</f>
        <v>0</v>
      </c>
      <c r="Z3" s="1" t="s">
        <v>40</v>
      </c>
      <c r="AA3" s="1">
        <v>2</v>
      </c>
      <c r="AB3" s="1" t="s">
        <v>311</v>
      </c>
      <c r="AC3" s="1" t="s">
        <v>41</v>
      </c>
      <c r="AD3" s="1" t="s">
        <v>42</v>
      </c>
      <c r="AE3" s="1" t="s">
        <v>45</v>
      </c>
      <c r="AF3" s="1" t="s">
        <v>45</v>
      </c>
      <c r="AG3" s="1" t="s">
        <v>41</v>
      </c>
      <c r="AH3" s="1" t="s">
        <v>41</v>
      </c>
      <c r="AI3" s="1" t="s">
        <v>41</v>
      </c>
      <c r="AJ3" s="1" t="s">
        <v>41</v>
      </c>
    </row>
    <row r="4" spans="1:36" x14ac:dyDescent="0.25">
      <c r="A4" t="s">
        <v>46</v>
      </c>
      <c r="B4" s="20">
        <v>44580</v>
      </c>
      <c r="C4" s="8" t="s">
        <v>36</v>
      </c>
      <c r="D4" s="1">
        <v>4</v>
      </c>
      <c r="E4" s="1" t="s">
        <v>37</v>
      </c>
      <c r="F4" s="1">
        <v>153</v>
      </c>
      <c r="G4" s="1">
        <v>233</v>
      </c>
      <c r="H4" s="1">
        <v>134</v>
      </c>
      <c r="I4" s="22" t="s">
        <v>38</v>
      </c>
      <c r="J4" t="s">
        <v>47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f t="shared" si="0"/>
        <v>0</v>
      </c>
      <c r="X4" s="1">
        <f t="shared" si="1"/>
        <v>0</v>
      </c>
      <c r="Y4" s="1">
        <f t="shared" si="2"/>
        <v>0</v>
      </c>
      <c r="Z4" s="1" t="s">
        <v>40</v>
      </c>
      <c r="AA4" s="1">
        <v>3</v>
      </c>
      <c r="AB4" s="1" t="s">
        <v>311</v>
      </c>
      <c r="AC4" s="1" t="s">
        <v>41</v>
      </c>
      <c r="AD4" s="1" t="s">
        <v>41</v>
      </c>
      <c r="AE4" s="1" t="s">
        <v>45</v>
      </c>
      <c r="AF4" s="1" t="s">
        <v>42</v>
      </c>
      <c r="AG4" s="1" t="s">
        <v>41</v>
      </c>
      <c r="AH4" s="1" t="s">
        <v>41</v>
      </c>
      <c r="AI4" s="1" t="s">
        <v>41</v>
      </c>
      <c r="AJ4" s="1" t="s">
        <v>41</v>
      </c>
    </row>
    <row r="5" spans="1:36" x14ac:dyDescent="0.25">
      <c r="A5" t="s">
        <v>48</v>
      </c>
      <c r="B5" s="20">
        <v>44580</v>
      </c>
      <c r="C5" s="8" t="s">
        <v>36</v>
      </c>
      <c r="D5" s="1">
        <v>4</v>
      </c>
      <c r="E5" s="1" t="s">
        <v>37</v>
      </c>
      <c r="F5" s="1">
        <v>98</v>
      </c>
      <c r="G5" s="1">
        <v>210</v>
      </c>
      <c r="H5" s="1">
        <v>118</v>
      </c>
      <c r="I5" s="22" t="s">
        <v>38</v>
      </c>
      <c r="J5" t="s">
        <v>49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f t="shared" si="0"/>
        <v>0</v>
      </c>
      <c r="X5" s="1">
        <f t="shared" si="1"/>
        <v>0</v>
      </c>
      <c r="Y5" s="1">
        <f t="shared" si="2"/>
        <v>0</v>
      </c>
      <c r="Z5" s="1" t="s">
        <v>40</v>
      </c>
      <c r="AA5" s="1">
        <v>4</v>
      </c>
      <c r="AB5" s="1" t="s">
        <v>311</v>
      </c>
      <c r="AC5" s="1" t="s">
        <v>41</v>
      </c>
      <c r="AD5" s="1" t="s">
        <v>42</v>
      </c>
      <c r="AE5" s="1" t="s">
        <v>45</v>
      </c>
      <c r="AF5" s="1" t="s">
        <v>42</v>
      </c>
      <c r="AG5" s="1" t="s">
        <v>41</v>
      </c>
      <c r="AH5" s="1" t="s">
        <v>41</v>
      </c>
      <c r="AI5" s="1" t="s">
        <v>41</v>
      </c>
      <c r="AJ5" s="1" t="s">
        <v>41</v>
      </c>
    </row>
    <row r="6" spans="1:36" x14ac:dyDescent="0.25">
      <c r="A6" t="s">
        <v>50</v>
      </c>
      <c r="B6" s="20">
        <v>44580</v>
      </c>
      <c r="C6" s="8" t="s">
        <v>36</v>
      </c>
      <c r="D6" s="1">
        <v>4</v>
      </c>
      <c r="E6" s="1" t="s">
        <v>37</v>
      </c>
      <c r="F6" s="1">
        <v>122</v>
      </c>
      <c r="G6" s="1">
        <v>230</v>
      </c>
      <c r="H6" s="1">
        <v>121</v>
      </c>
      <c r="I6" s="22" t="s">
        <v>51</v>
      </c>
      <c r="J6" t="s">
        <v>52</v>
      </c>
      <c r="K6" s="1">
        <v>0</v>
      </c>
      <c r="L6" s="1">
        <v>1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f t="shared" si="0"/>
        <v>1</v>
      </c>
      <c r="X6" s="1">
        <f t="shared" si="1"/>
        <v>0</v>
      </c>
      <c r="Y6" s="1">
        <f>(SUM(K6:L6,Q6:R6)*1)+(SUM(M6:N6,S6:T6)*2)+(SUM(O6:P6,U6:V6)*3)</f>
        <v>1</v>
      </c>
      <c r="Z6" s="1" t="s">
        <v>40</v>
      </c>
      <c r="AA6" s="1">
        <v>5</v>
      </c>
      <c r="AB6" s="1" t="s">
        <v>311</v>
      </c>
      <c r="AC6" s="1" t="s">
        <v>41</v>
      </c>
      <c r="AD6" s="1" t="s">
        <v>41</v>
      </c>
      <c r="AE6" s="1" t="s">
        <v>41</v>
      </c>
      <c r="AF6" s="1" t="s">
        <v>41</v>
      </c>
      <c r="AG6" s="1" t="s">
        <v>41</v>
      </c>
      <c r="AH6" s="1" t="s">
        <v>41</v>
      </c>
      <c r="AI6" s="1" t="s">
        <v>41</v>
      </c>
      <c r="AJ6" s="1" t="s">
        <v>41</v>
      </c>
    </row>
    <row r="7" spans="1:36" x14ac:dyDescent="0.25">
      <c r="A7" t="s">
        <v>53</v>
      </c>
      <c r="B7" s="20">
        <v>44580</v>
      </c>
      <c r="C7" s="8" t="s">
        <v>36</v>
      </c>
      <c r="D7" s="1">
        <v>4</v>
      </c>
      <c r="E7" s="1" t="s">
        <v>37</v>
      </c>
      <c r="F7" s="1">
        <v>120</v>
      </c>
      <c r="G7" s="1">
        <v>224</v>
      </c>
      <c r="H7" s="1">
        <v>122</v>
      </c>
      <c r="I7" s="22" t="s">
        <v>38</v>
      </c>
      <c r="J7" t="s">
        <v>54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f t="shared" si="0"/>
        <v>0</v>
      </c>
      <c r="X7" s="1">
        <f t="shared" si="1"/>
        <v>0</v>
      </c>
      <c r="Y7" s="1">
        <f t="shared" ref="Y7:Y70" si="3">(SUM(K7:L7,Q7:R7)*1)+(SUM(M7:N7,S7:T7)*2)+(SUM(O7:P7,U7:V7)*3)</f>
        <v>0</v>
      </c>
      <c r="Z7" s="1" t="s">
        <v>40</v>
      </c>
      <c r="AA7" s="1">
        <v>6</v>
      </c>
      <c r="AB7" s="1" t="s">
        <v>311</v>
      </c>
      <c r="AC7" s="1" t="s">
        <v>41</v>
      </c>
      <c r="AD7" s="1" t="s">
        <v>41</v>
      </c>
      <c r="AE7" s="1" t="s">
        <v>55</v>
      </c>
      <c r="AF7" s="1" t="s">
        <v>42</v>
      </c>
      <c r="AG7" s="1" t="s">
        <v>41</v>
      </c>
      <c r="AH7" s="1" t="s">
        <v>41</v>
      </c>
      <c r="AI7" s="1" t="s">
        <v>41</v>
      </c>
      <c r="AJ7" s="1" t="s">
        <v>41</v>
      </c>
    </row>
    <row r="8" spans="1:36" x14ac:dyDescent="0.25">
      <c r="A8" t="s">
        <v>56</v>
      </c>
      <c r="B8" s="20">
        <v>44580</v>
      </c>
      <c r="C8" s="8" t="s">
        <v>36</v>
      </c>
      <c r="D8" s="1">
        <v>3</v>
      </c>
      <c r="E8" s="1" t="s">
        <v>57</v>
      </c>
      <c r="F8" s="1">
        <v>136</v>
      </c>
      <c r="G8" s="1">
        <v>236</v>
      </c>
      <c r="H8" s="1">
        <v>127</v>
      </c>
      <c r="I8" s="22" t="s">
        <v>38</v>
      </c>
      <c r="J8" t="s">
        <v>58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f t="shared" si="0"/>
        <v>0</v>
      </c>
      <c r="X8" s="1">
        <f t="shared" si="1"/>
        <v>0</v>
      </c>
      <c r="Y8" s="1">
        <f t="shared" si="3"/>
        <v>0</v>
      </c>
      <c r="Z8" s="1" t="s">
        <v>40</v>
      </c>
      <c r="AA8" s="1">
        <v>7</v>
      </c>
      <c r="AB8" s="1" t="s">
        <v>311</v>
      </c>
      <c r="AC8" s="1" t="s">
        <v>41</v>
      </c>
      <c r="AD8" s="1" t="s">
        <v>41</v>
      </c>
      <c r="AE8" s="1" t="s">
        <v>42</v>
      </c>
      <c r="AF8" s="1" t="s">
        <v>41</v>
      </c>
      <c r="AG8" s="1" t="s">
        <v>41</v>
      </c>
      <c r="AH8" s="1" t="s">
        <v>41</v>
      </c>
      <c r="AI8" s="1" t="s">
        <v>41</v>
      </c>
      <c r="AJ8" s="1" t="s">
        <v>41</v>
      </c>
    </row>
    <row r="9" spans="1:36" x14ac:dyDescent="0.25">
      <c r="A9" t="s">
        <v>59</v>
      </c>
      <c r="B9" s="20">
        <v>44580</v>
      </c>
      <c r="C9" s="8" t="s">
        <v>36</v>
      </c>
      <c r="D9" s="1">
        <v>3</v>
      </c>
      <c r="E9" s="1" t="s">
        <v>57</v>
      </c>
      <c r="F9" s="1">
        <v>196</v>
      </c>
      <c r="G9" s="1">
        <v>248</v>
      </c>
      <c r="H9" s="1">
        <v>152</v>
      </c>
      <c r="I9" s="22" t="s">
        <v>38</v>
      </c>
      <c r="J9" t="s">
        <v>58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f t="shared" si="0"/>
        <v>0</v>
      </c>
      <c r="X9" s="1">
        <f t="shared" si="1"/>
        <v>0</v>
      </c>
      <c r="Y9" s="1">
        <f t="shared" si="3"/>
        <v>0</v>
      </c>
      <c r="Z9" s="1" t="s">
        <v>40</v>
      </c>
      <c r="AA9" s="1">
        <v>8</v>
      </c>
      <c r="AB9" s="1" t="s">
        <v>311</v>
      </c>
      <c r="AC9" s="1" t="s">
        <v>41</v>
      </c>
      <c r="AD9" s="1" t="s">
        <v>41</v>
      </c>
      <c r="AE9" s="1" t="s">
        <v>55</v>
      </c>
      <c r="AF9" s="1" t="s">
        <v>42</v>
      </c>
      <c r="AG9" s="1" t="s">
        <v>41</v>
      </c>
      <c r="AH9" s="1" t="s">
        <v>41</v>
      </c>
      <c r="AI9" s="1" t="s">
        <v>41</v>
      </c>
      <c r="AJ9" s="1" t="s">
        <v>41</v>
      </c>
    </row>
    <row r="10" spans="1:36" x14ac:dyDescent="0.25">
      <c r="A10" t="s">
        <v>60</v>
      </c>
      <c r="B10" s="20">
        <v>44580</v>
      </c>
      <c r="C10" s="8" t="s">
        <v>36</v>
      </c>
      <c r="D10" s="1">
        <v>3</v>
      </c>
      <c r="E10" s="1" t="s">
        <v>57</v>
      </c>
      <c r="F10" s="1">
        <v>163</v>
      </c>
      <c r="G10" s="1">
        <v>242</v>
      </c>
      <c r="H10" s="1">
        <v>135</v>
      </c>
      <c r="I10" s="22" t="s">
        <v>38</v>
      </c>
      <c r="J10" t="s">
        <v>58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f t="shared" si="0"/>
        <v>0</v>
      </c>
      <c r="X10" s="1">
        <f t="shared" si="1"/>
        <v>0</v>
      </c>
      <c r="Y10" s="1">
        <f t="shared" si="3"/>
        <v>0</v>
      </c>
      <c r="Z10" s="1" t="s">
        <v>40</v>
      </c>
      <c r="AA10" s="1">
        <v>9</v>
      </c>
      <c r="AB10" s="1" t="s">
        <v>311</v>
      </c>
      <c r="AC10" s="1" t="s">
        <v>41</v>
      </c>
      <c r="AD10" s="1" t="s">
        <v>42</v>
      </c>
      <c r="AE10" s="1" t="s">
        <v>55</v>
      </c>
      <c r="AF10" s="1" t="s">
        <v>42</v>
      </c>
      <c r="AG10" s="1" t="s">
        <v>41</v>
      </c>
      <c r="AH10" s="1" t="s">
        <v>41</v>
      </c>
      <c r="AI10" s="1" t="s">
        <v>41</v>
      </c>
      <c r="AJ10" s="1" t="s">
        <v>41</v>
      </c>
    </row>
    <row r="11" spans="1:36" x14ac:dyDescent="0.25">
      <c r="A11" t="s">
        <v>61</v>
      </c>
      <c r="B11" s="20">
        <v>44580</v>
      </c>
      <c r="C11" s="8" t="s">
        <v>36</v>
      </c>
      <c r="D11" s="1">
        <v>3</v>
      </c>
      <c r="E11" s="1" t="s">
        <v>57</v>
      </c>
      <c r="F11" s="1">
        <v>128</v>
      </c>
      <c r="G11" s="1">
        <v>233</v>
      </c>
      <c r="H11" s="1">
        <v>127</v>
      </c>
      <c r="I11" s="22" t="s">
        <v>38</v>
      </c>
      <c r="J11" t="s">
        <v>58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f t="shared" si="0"/>
        <v>0</v>
      </c>
      <c r="X11" s="1">
        <f t="shared" si="1"/>
        <v>0</v>
      </c>
      <c r="Y11" s="1">
        <f t="shared" si="3"/>
        <v>0</v>
      </c>
      <c r="Z11" s="1" t="s">
        <v>40</v>
      </c>
      <c r="AA11" s="1">
        <v>10</v>
      </c>
      <c r="AB11" s="1" t="s">
        <v>311</v>
      </c>
      <c r="AC11" s="1" t="s">
        <v>45</v>
      </c>
      <c r="AD11" s="1" t="s">
        <v>42</v>
      </c>
      <c r="AE11" s="1" t="s">
        <v>45</v>
      </c>
      <c r="AF11" s="1" t="s">
        <v>45</v>
      </c>
      <c r="AG11" s="1" t="s">
        <v>41</v>
      </c>
      <c r="AH11" s="1" t="s">
        <v>41</v>
      </c>
      <c r="AI11" s="1" t="s">
        <v>41</v>
      </c>
      <c r="AJ11" s="1" t="s">
        <v>41</v>
      </c>
    </row>
    <row r="12" spans="1:36" x14ac:dyDescent="0.25">
      <c r="A12" t="s">
        <v>62</v>
      </c>
      <c r="B12" s="20">
        <v>44580</v>
      </c>
      <c r="C12" s="8" t="s">
        <v>36</v>
      </c>
      <c r="D12" s="1">
        <v>3</v>
      </c>
      <c r="E12" s="1" t="s">
        <v>57</v>
      </c>
      <c r="F12" s="1">
        <v>204</v>
      </c>
      <c r="G12" s="1">
        <v>249</v>
      </c>
      <c r="H12" s="1">
        <v>147</v>
      </c>
      <c r="I12" s="22" t="s">
        <v>38</v>
      </c>
      <c r="J12" t="s">
        <v>58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f t="shared" si="0"/>
        <v>0</v>
      </c>
      <c r="X12" s="1">
        <f t="shared" si="1"/>
        <v>0</v>
      </c>
      <c r="Y12" s="1">
        <f t="shared" si="3"/>
        <v>0</v>
      </c>
      <c r="Z12" s="1" t="s">
        <v>40</v>
      </c>
      <c r="AA12" s="1">
        <v>11</v>
      </c>
      <c r="AB12" s="1" t="s">
        <v>311</v>
      </c>
      <c r="AC12" s="1" t="s">
        <v>42</v>
      </c>
      <c r="AD12" s="1" t="s">
        <v>42</v>
      </c>
      <c r="AE12" s="1" t="s">
        <v>45</v>
      </c>
      <c r="AF12" s="1" t="s">
        <v>55</v>
      </c>
      <c r="AG12" s="1" t="s">
        <v>41</v>
      </c>
      <c r="AH12" s="1" t="s">
        <v>41</v>
      </c>
      <c r="AI12" s="1" t="s">
        <v>41</v>
      </c>
      <c r="AJ12" s="1" t="s">
        <v>41</v>
      </c>
    </row>
    <row r="13" spans="1:36" x14ac:dyDescent="0.25">
      <c r="A13" t="s">
        <v>63</v>
      </c>
      <c r="B13" s="20">
        <v>44580</v>
      </c>
      <c r="C13" s="8" t="s">
        <v>36</v>
      </c>
      <c r="D13" s="1">
        <v>3</v>
      </c>
      <c r="E13" s="1" t="s">
        <v>57</v>
      </c>
      <c r="F13" s="1">
        <v>185</v>
      </c>
      <c r="G13" s="1">
        <v>243</v>
      </c>
      <c r="H13" s="1">
        <v>148</v>
      </c>
      <c r="I13" s="22" t="s">
        <v>38</v>
      </c>
      <c r="J13" t="s">
        <v>58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f t="shared" si="0"/>
        <v>0</v>
      </c>
      <c r="X13" s="1">
        <f t="shared" si="1"/>
        <v>0</v>
      </c>
      <c r="Y13" s="1">
        <f t="shared" si="3"/>
        <v>0</v>
      </c>
      <c r="Z13" s="1" t="s">
        <v>40</v>
      </c>
      <c r="AA13" s="1">
        <v>12</v>
      </c>
      <c r="AB13" s="1" t="s">
        <v>311</v>
      </c>
      <c r="AC13" s="1" t="s">
        <v>42</v>
      </c>
      <c r="AD13" s="1" t="s">
        <v>42</v>
      </c>
      <c r="AE13" s="1" t="s">
        <v>45</v>
      </c>
      <c r="AF13" s="1" t="s">
        <v>45</v>
      </c>
      <c r="AG13" s="1" t="s">
        <v>41</v>
      </c>
      <c r="AH13" s="1" t="s">
        <v>41</v>
      </c>
      <c r="AI13" s="1" t="s">
        <v>41</v>
      </c>
      <c r="AJ13" s="1" t="s">
        <v>41</v>
      </c>
    </row>
    <row r="14" spans="1:36" x14ac:dyDescent="0.25">
      <c r="A14" t="s">
        <v>64</v>
      </c>
      <c r="B14" s="20">
        <v>44580</v>
      </c>
      <c r="C14" s="8" t="s">
        <v>36</v>
      </c>
      <c r="D14" s="1">
        <v>1</v>
      </c>
      <c r="E14" s="1" t="s">
        <v>57</v>
      </c>
      <c r="F14" s="1">
        <v>112</v>
      </c>
      <c r="G14" s="1">
        <v>220</v>
      </c>
      <c r="H14" s="1">
        <v>117</v>
      </c>
      <c r="I14" s="22" t="s">
        <v>65</v>
      </c>
      <c r="J14" t="s">
        <v>66</v>
      </c>
      <c r="K14" s="1">
        <v>1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f t="shared" si="0"/>
        <v>1</v>
      </c>
      <c r="X14" s="1">
        <f t="shared" si="1"/>
        <v>0</v>
      </c>
      <c r="Y14" s="1">
        <f t="shared" si="3"/>
        <v>1</v>
      </c>
      <c r="Z14" s="1" t="s">
        <v>40</v>
      </c>
      <c r="AA14" s="1">
        <v>13</v>
      </c>
      <c r="AB14" s="1" t="s">
        <v>311</v>
      </c>
      <c r="AC14" s="1" t="s">
        <v>41</v>
      </c>
      <c r="AD14" s="1" t="s">
        <v>41</v>
      </c>
      <c r="AE14" s="1" t="s">
        <v>55</v>
      </c>
      <c r="AF14" s="1" t="s">
        <v>42</v>
      </c>
      <c r="AG14" s="1" t="s">
        <v>41</v>
      </c>
      <c r="AH14" s="1" t="s">
        <v>41</v>
      </c>
      <c r="AI14" s="1" t="s">
        <v>41</v>
      </c>
      <c r="AJ14" s="1" t="s">
        <v>41</v>
      </c>
    </row>
    <row r="15" spans="1:36" x14ac:dyDescent="0.25">
      <c r="A15" t="s">
        <v>67</v>
      </c>
      <c r="B15" s="20">
        <v>44580</v>
      </c>
      <c r="C15" s="8" t="s">
        <v>36</v>
      </c>
      <c r="D15" s="1">
        <v>1</v>
      </c>
      <c r="E15" s="1" t="s">
        <v>57</v>
      </c>
      <c r="F15" s="1">
        <v>160</v>
      </c>
      <c r="G15" s="1">
        <v>223</v>
      </c>
      <c r="H15" s="1">
        <v>126</v>
      </c>
      <c r="I15" s="22" t="s">
        <v>38</v>
      </c>
      <c r="J15" t="s">
        <v>68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f t="shared" si="0"/>
        <v>0</v>
      </c>
      <c r="X15" s="1">
        <f t="shared" si="1"/>
        <v>0</v>
      </c>
      <c r="Y15" s="1">
        <f t="shared" si="3"/>
        <v>0</v>
      </c>
      <c r="Z15" s="1" t="s">
        <v>40</v>
      </c>
      <c r="AA15" s="1">
        <v>14</v>
      </c>
      <c r="AB15" s="1" t="s">
        <v>311</v>
      </c>
      <c r="AC15" s="1" t="s">
        <v>41</v>
      </c>
      <c r="AD15" s="1" t="s">
        <v>42</v>
      </c>
      <c r="AE15" s="1" t="s">
        <v>45</v>
      </c>
      <c r="AF15" s="1" t="s">
        <v>42</v>
      </c>
      <c r="AG15" s="1" t="s">
        <v>41</v>
      </c>
      <c r="AH15" s="1" t="s">
        <v>41</v>
      </c>
      <c r="AI15" s="1" t="s">
        <v>41</v>
      </c>
      <c r="AJ15" s="1" t="s">
        <v>41</v>
      </c>
    </row>
    <row r="16" spans="1:36" x14ac:dyDescent="0.25">
      <c r="A16" t="s">
        <v>69</v>
      </c>
      <c r="B16" s="20">
        <v>44580</v>
      </c>
      <c r="C16" s="8" t="s">
        <v>36</v>
      </c>
      <c r="D16" s="1">
        <v>1</v>
      </c>
      <c r="E16" s="1" t="s">
        <v>57</v>
      </c>
      <c r="F16" s="1">
        <v>181</v>
      </c>
      <c r="G16" s="1">
        <v>248</v>
      </c>
      <c r="H16" s="1">
        <v>138</v>
      </c>
      <c r="I16" s="22" t="s">
        <v>38</v>
      </c>
      <c r="J16" t="s">
        <v>70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f t="shared" si="0"/>
        <v>0</v>
      </c>
      <c r="X16" s="1">
        <f t="shared" si="1"/>
        <v>0</v>
      </c>
      <c r="Y16" s="1">
        <f t="shared" si="3"/>
        <v>0</v>
      </c>
      <c r="Z16" s="1" t="s">
        <v>40</v>
      </c>
      <c r="AA16" s="1">
        <v>15</v>
      </c>
      <c r="AB16" s="1" t="s">
        <v>311</v>
      </c>
      <c r="AC16" s="1" t="s">
        <v>41</v>
      </c>
      <c r="AD16" s="1" t="s">
        <v>41</v>
      </c>
      <c r="AE16" s="1" t="s">
        <v>42</v>
      </c>
      <c r="AF16" s="1" t="s">
        <v>41</v>
      </c>
      <c r="AG16" s="1" t="s">
        <v>41</v>
      </c>
      <c r="AH16" s="1" t="s">
        <v>41</v>
      </c>
      <c r="AI16" s="1" t="s">
        <v>41</v>
      </c>
      <c r="AJ16" s="1" t="s">
        <v>41</v>
      </c>
    </row>
    <row r="17" spans="1:36" x14ac:dyDescent="0.25">
      <c r="A17" t="s">
        <v>71</v>
      </c>
      <c r="B17" s="20">
        <v>44580</v>
      </c>
      <c r="C17" s="8" t="s">
        <v>36</v>
      </c>
      <c r="D17" s="1">
        <v>1</v>
      </c>
      <c r="E17" s="1" t="s">
        <v>57</v>
      </c>
      <c r="F17" s="1">
        <v>133</v>
      </c>
      <c r="G17" s="1">
        <v>224</v>
      </c>
      <c r="H17" s="1">
        <v>125</v>
      </c>
      <c r="I17" s="22" t="s">
        <v>38</v>
      </c>
      <c r="J17"/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f t="shared" si="0"/>
        <v>0</v>
      </c>
      <c r="X17" s="1">
        <f t="shared" si="1"/>
        <v>0</v>
      </c>
      <c r="Y17" s="1">
        <f t="shared" si="3"/>
        <v>0</v>
      </c>
      <c r="Z17" s="1" t="s">
        <v>40</v>
      </c>
      <c r="AA17" s="1">
        <v>16</v>
      </c>
      <c r="AB17" s="1" t="s">
        <v>311</v>
      </c>
      <c r="AC17" s="1" t="s">
        <v>41</v>
      </c>
      <c r="AD17" s="1" t="s">
        <v>41</v>
      </c>
      <c r="AE17" s="1" t="s">
        <v>42</v>
      </c>
      <c r="AF17" s="1" t="s">
        <v>42</v>
      </c>
      <c r="AG17" s="1" t="s">
        <v>41</v>
      </c>
      <c r="AH17" s="1" t="s">
        <v>41</v>
      </c>
      <c r="AI17" s="1" t="s">
        <v>41</v>
      </c>
      <c r="AJ17" s="1" t="s">
        <v>41</v>
      </c>
    </row>
    <row r="18" spans="1:36" x14ac:dyDescent="0.25">
      <c r="A18" t="s">
        <v>72</v>
      </c>
      <c r="B18" s="20">
        <v>44580</v>
      </c>
      <c r="C18" s="8" t="s">
        <v>36</v>
      </c>
      <c r="D18" s="1">
        <v>1</v>
      </c>
      <c r="E18" s="1" t="s">
        <v>57</v>
      </c>
      <c r="F18" s="1">
        <v>122</v>
      </c>
      <c r="G18" s="1">
        <v>225</v>
      </c>
      <c r="H18" s="1">
        <v>121</v>
      </c>
      <c r="I18" s="22" t="s">
        <v>38</v>
      </c>
      <c r="J18"/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f t="shared" si="0"/>
        <v>0</v>
      </c>
      <c r="X18" s="1">
        <f t="shared" si="1"/>
        <v>0</v>
      </c>
      <c r="Y18" s="1">
        <f t="shared" si="3"/>
        <v>0</v>
      </c>
      <c r="Z18" s="1" t="s">
        <v>40</v>
      </c>
      <c r="AA18" s="1">
        <v>17</v>
      </c>
      <c r="AB18" s="1" t="s">
        <v>311</v>
      </c>
      <c r="AC18" s="1" t="s">
        <v>45</v>
      </c>
      <c r="AD18" s="1" t="s">
        <v>45</v>
      </c>
      <c r="AE18" s="1" t="s">
        <v>45</v>
      </c>
      <c r="AF18" s="1" t="s">
        <v>45</v>
      </c>
      <c r="AG18" s="1" t="s">
        <v>41</v>
      </c>
      <c r="AH18" s="1" t="s">
        <v>41</v>
      </c>
      <c r="AI18" s="1" t="s">
        <v>41</v>
      </c>
      <c r="AJ18" s="1" t="s">
        <v>41</v>
      </c>
    </row>
    <row r="19" spans="1:36" x14ac:dyDescent="0.25">
      <c r="A19" t="s">
        <v>73</v>
      </c>
      <c r="B19" s="20">
        <v>44580</v>
      </c>
      <c r="C19" s="8" t="s">
        <v>36</v>
      </c>
      <c r="D19" s="1">
        <v>1</v>
      </c>
      <c r="E19" s="1" t="s">
        <v>57</v>
      </c>
      <c r="F19" s="1">
        <v>142</v>
      </c>
      <c r="G19" s="1">
        <v>226</v>
      </c>
      <c r="H19" s="1">
        <v>128</v>
      </c>
      <c r="I19" s="22" t="s">
        <v>38</v>
      </c>
      <c r="J19" t="s">
        <v>74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f t="shared" si="0"/>
        <v>0</v>
      </c>
      <c r="X19" s="1">
        <f t="shared" si="1"/>
        <v>0</v>
      </c>
      <c r="Y19" s="1">
        <f t="shared" si="3"/>
        <v>0</v>
      </c>
      <c r="Z19" s="1" t="s">
        <v>40</v>
      </c>
      <c r="AA19" s="1">
        <v>18</v>
      </c>
      <c r="AB19" s="1" t="s">
        <v>311</v>
      </c>
      <c r="AC19" s="1" t="s">
        <v>41</v>
      </c>
      <c r="AD19" s="1" t="s">
        <v>42</v>
      </c>
      <c r="AE19" s="1" t="s">
        <v>45</v>
      </c>
      <c r="AF19" s="1" t="s">
        <v>42</v>
      </c>
      <c r="AG19" s="1" t="s">
        <v>41</v>
      </c>
      <c r="AH19" s="1" t="s">
        <v>41</v>
      </c>
      <c r="AI19" s="1" t="s">
        <v>41</v>
      </c>
      <c r="AJ19" s="1" t="s">
        <v>41</v>
      </c>
    </row>
    <row r="20" spans="1:36" x14ac:dyDescent="0.25">
      <c r="A20" t="s">
        <v>75</v>
      </c>
      <c r="B20" s="20">
        <v>44580</v>
      </c>
      <c r="C20" s="8" t="s">
        <v>36</v>
      </c>
      <c r="D20" s="1">
        <v>2</v>
      </c>
      <c r="E20" s="1" t="s">
        <v>37</v>
      </c>
      <c r="F20" s="1">
        <v>164</v>
      </c>
      <c r="G20" s="1">
        <v>232</v>
      </c>
      <c r="H20" s="1">
        <v>137</v>
      </c>
      <c r="I20" s="22" t="s">
        <v>38</v>
      </c>
      <c r="J20" t="s">
        <v>58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f t="shared" si="0"/>
        <v>0</v>
      </c>
      <c r="X20" s="1">
        <f t="shared" si="1"/>
        <v>0</v>
      </c>
      <c r="Y20" s="1">
        <f t="shared" si="3"/>
        <v>0</v>
      </c>
      <c r="Z20" s="1" t="s">
        <v>40</v>
      </c>
      <c r="AA20" s="1">
        <v>19</v>
      </c>
      <c r="AB20" s="1" t="s">
        <v>311</v>
      </c>
      <c r="AC20" s="1" t="s">
        <v>41</v>
      </c>
      <c r="AD20" s="1" t="s">
        <v>41</v>
      </c>
      <c r="AE20" s="1" t="s">
        <v>55</v>
      </c>
      <c r="AF20" s="1" t="s">
        <v>42</v>
      </c>
      <c r="AG20" s="1" t="s">
        <v>41</v>
      </c>
      <c r="AH20" s="1" t="s">
        <v>41</v>
      </c>
      <c r="AI20" s="1" t="s">
        <v>41</v>
      </c>
      <c r="AJ20" s="1" t="s">
        <v>41</v>
      </c>
    </row>
    <row r="21" spans="1:36" x14ac:dyDescent="0.25">
      <c r="A21" t="s">
        <v>76</v>
      </c>
      <c r="B21" s="20">
        <v>44580</v>
      </c>
      <c r="C21" s="8" t="s">
        <v>36</v>
      </c>
      <c r="D21" s="1">
        <v>2</v>
      </c>
      <c r="E21" s="1" t="s">
        <v>37</v>
      </c>
      <c r="F21" s="1">
        <v>153</v>
      </c>
      <c r="G21" s="1">
        <v>237</v>
      </c>
      <c r="H21" s="1">
        <v>131</v>
      </c>
      <c r="I21" s="22" t="s">
        <v>38</v>
      </c>
      <c r="J21" t="s">
        <v>58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f t="shared" si="0"/>
        <v>0</v>
      </c>
      <c r="X21" s="1">
        <f t="shared" si="1"/>
        <v>0</v>
      </c>
      <c r="Y21" s="1">
        <f t="shared" si="3"/>
        <v>0</v>
      </c>
      <c r="Z21" s="1" t="s">
        <v>40</v>
      </c>
      <c r="AA21" s="1">
        <v>20</v>
      </c>
      <c r="AB21" s="1" t="s">
        <v>311</v>
      </c>
      <c r="AC21" s="1" t="s">
        <v>41</v>
      </c>
      <c r="AD21" s="1" t="s">
        <v>41</v>
      </c>
      <c r="AE21" s="1" t="s">
        <v>42</v>
      </c>
      <c r="AF21" s="1" t="s">
        <v>41</v>
      </c>
      <c r="AG21" s="1" t="s">
        <v>41</v>
      </c>
      <c r="AH21" s="1" t="s">
        <v>41</v>
      </c>
      <c r="AI21" s="1" t="s">
        <v>41</v>
      </c>
      <c r="AJ21" s="1" t="s">
        <v>41</v>
      </c>
    </row>
    <row r="22" spans="1:36" x14ac:dyDescent="0.25">
      <c r="A22" t="s">
        <v>77</v>
      </c>
      <c r="B22" s="20">
        <v>44580</v>
      </c>
      <c r="C22" s="8" t="s">
        <v>36</v>
      </c>
      <c r="D22" s="1">
        <v>2</v>
      </c>
      <c r="E22" s="1" t="s">
        <v>37</v>
      </c>
      <c r="F22" s="1">
        <v>136</v>
      </c>
      <c r="G22" s="1">
        <v>223</v>
      </c>
      <c r="H22" s="1">
        <v>126</v>
      </c>
      <c r="I22" s="22" t="s">
        <v>38</v>
      </c>
      <c r="J22"/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f t="shared" si="0"/>
        <v>0</v>
      </c>
      <c r="X22" s="1">
        <f t="shared" si="1"/>
        <v>0</v>
      </c>
      <c r="Y22" s="1">
        <f>(SUM(K22:L22,Q22:R22)*1)+(SUM(M22:N22,S22:T22)*2)+(SUM(O22:P22,U22:V22)*3)</f>
        <v>0</v>
      </c>
      <c r="Z22" s="1" t="s">
        <v>40</v>
      </c>
      <c r="AA22" s="1">
        <v>21</v>
      </c>
      <c r="AB22" s="1" t="s">
        <v>311</v>
      </c>
      <c r="AC22" s="1" t="s">
        <v>41</v>
      </c>
      <c r="AD22" s="1" t="s">
        <v>41</v>
      </c>
      <c r="AE22" s="1" t="s">
        <v>55</v>
      </c>
      <c r="AF22" s="1" t="s">
        <v>42</v>
      </c>
      <c r="AG22" s="1" t="s">
        <v>41</v>
      </c>
      <c r="AH22" s="1" t="s">
        <v>41</v>
      </c>
      <c r="AI22" s="1" t="s">
        <v>41</v>
      </c>
      <c r="AJ22" s="1" t="s">
        <v>41</v>
      </c>
    </row>
    <row r="23" spans="1:36" x14ac:dyDescent="0.25">
      <c r="A23" t="s">
        <v>78</v>
      </c>
      <c r="B23" s="20">
        <v>44580</v>
      </c>
      <c r="C23" s="8" t="s">
        <v>36</v>
      </c>
      <c r="D23" s="1">
        <v>2</v>
      </c>
      <c r="E23" s="1" t="s">
        <v>37</v>
      </c>
      <c r="F23" s="1">
        <v>129</v>
      </c>
      <c r="G23" s="1">
        <v>227</v>
      </c>
      <c r="H23" s="1">
        <v>121</v>
      </c>
      <c r="I23" s="22" t="s">
        <v>38</v>
      </c>
      <c r="J23" t="s">
        <v>79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f t="shared" si="0"/>
        <v>0</v>
      </c>
      <c r="X23" s="1">
        <f t="shared" si="1"/>
        <v>0</v>
      </c>
      <c r="Y23" s="1">
        <f t="shared" si="3"/>
        <v>0</v>
      </c>
      <c r="Z23" s="1" t="s">
        <v>40</v>
      </c>
      <c r="AA23" s="1">
        <v>22</v>
      </c>
      <c r="AB23" s="1" t="s">
        <v>311</v>
      </c>
      <c r="AC23" s="1" t="s">
        <v>42</v>
      </c>
      <c r="AD23" s="1" t="s">
        <v>42</v>
      </c>
      <c r="AE23" s="1" t="s">
        <v>45</v>
      </c>
      <c r="AF23" s="1" t="s">
        <v>42</v>
      </c>
      <c r="AG23" s="1" t="s">
        <v>41</v>
      </c>
      <c r="AH23" s="1" t="s">
        <v>41</v>
      </c>
      <c r="AI23" s="1" t="s">
        <v>41</v>
      </c>
      <c r="AJ23" s="1" t="s">
        <v>41</v>
      </c>
    </row>
    <row r="24" spans="1:36" x14ac:dyDescent="0.25">
      <c r="A24" t="s">
        <v>80</v>
      </c>
      <c r="B24" s="20">
        <v>44580</v>
      </c>
      <c r="C24" s="8" t="s">
        <v>36</v>
      </c>
      <c r="D24" s="1">
        <v>2</v>
      </c>
      <c r="E24" s="1" t="s">
        <v>37</v>
      </c>
      <c r="F24" s="1">
        <v>172</v>
      </c>
      <c r="G24" s="1">
        <v>229</v>
      </c>
      <c r="H24" s="1">
        <v>131</v>
      </c>
      <c r="I24" s="22" t="s">
        <v>38</v>
      </c>
      <c r="J24" t="s">
        <v>58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f t="shared" si="0"/>
        <v>0</v>
      </c>
      <c r="X24" s="1">
        <f t="shared" si="1"/>
        <v>0</v>
      </c>
      <c r="Y24" s="1">
        <f t="shared" si="3"/>
        <v>0</v>
      </c>
      <c r="Z24" s="1" t="s">
        <v>40</v>
      </c>
      <c r="AA24" s="1">
        <v>23</v>
      </c>
      <c r="AB24" s="1" t="s">
        <v>311</v>
      </c>
      <c r="AC24" s="1" t="s">
        <v>55</v>
      </c>
      <c r="AD24" s="1" t="s">
        <v>42</v>
      </c>
      <c r="AE24" s="1" t="s">
        <v>45</v>
      </c>
      <c r="AF24" s="1" t="s">
        <v>42</v>
      </c>
      <c r="AG24" s="1" t="s">
        <v>41</v>
      </c>
      <c r="AH24" s="1" t="s">
        <v>41</v>
      </c>
      <c r="AI24" s="1" t="s">
        <v>41</v>
      </c>
      <c r="AJ24" s="1" t="s">
        <v>41</v>
      </c>
    </row>
    <row r="25" spans="1:36" x14ac:dyDescent="0.25">
      <c r="A25" t="s">
        <v>81</v>
      </c>
      <c r="B25" s="20">
        <v>44580</v>
      </c>
      <c r="C25" s="8" t="s">
        <v>36</v>
      </c>
      <c r="D25" s="1">
        <v>2</v>
      </c>
      <c r="E25" s="1" t="s">
        <v>37</v>
      </c>
      <c r="F25" s="1">
        <v>101</v>
      </c>
      <c r="G25" s="1">
        <v>211</v>
      </c>
      <c r="H25" s="1">
        <v>115</v>
      </c>
      <c r="I25" s="22" t="s">
        <v>38</v>
      </c>
      <c r="J25" t="s">
        <v>82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f t="shared" si="0"/>
        <v>0</v>
      </c>
      <c r="X25" s="1">
        <f t="shared" si="1"/>
        <v>0</v>
      </c>
      <c r="Y25" s="1">
        <f t="shared" si="3"/>
        <v>0</v>
      </c>
      <c r="Z25" s="1" t="s">
        <v>40</v>
      </c>
      <c r="AA25" s="1">
        <v>24</v>
      </c>
      <c r="AB25" s="1" t="s">
        <v>311</v>
      </c>
      <c r="AC25" s="1" t="s">
        <v>42</v>
      </c>
      <c r="AD25" s="1" t="s">
        <v>41</v>
      </c>
      <c r="AE25" s="1" t="s">
        <v>45</v>
      </c>
      <c r="AF25" s="1" t="s">
        <v>42</v>
      </c>
      <c r="AG25" s="1" t="s">
        <v>41</v>
      </c>
      <c r="AH25" s="1" t="s">
        <v>41</v>
      </c>
      <c r="AI25" s="1" t="s">
        <v>41</v>
      </c>
      <c r="AJ25" s="1" t="s">
        <v>41</v>
      </c>
    </row>
    <row r="26" spans="1:36" x14ac:dyDescent="0.25">
      <c r="A26" t="s">
        <v>83</v>
      </c>
      <c r="B26" s="20">
        <v>44583</v>
      </c>
      <c r="C26" s="8" t="s">
        <v>314</v>
      </c>
      <c r="D26" s="1">
        <v>1</v>
      </c>
      <c r="E26" s="1" t="s">
        <v>57</v>
      </c>
      <c r="F26" s="23" t="s">
        <v>85</v>
      </c>
      <c r="G26" s="23" t="s">
        <v>85</v>
      </c>
      <c r="H26" s="23" t="s">
        <v>85</v>
      </c>
      <c r="I26" s="22" t="s">
        <v>86</v>
      </c>
      <c r="K26" s="1">
        <v>0</v>
      </c>
      <c r="L26" s="1">
        <v>1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f>SUM(K26:P26)</f>
        <v>1</v>
      </c>
      <c r="X26" s="1">
        <f>SUM(Q26:V26)</f>
        <v>0</v>
      </c>
      <c r="Y26" s="1">
        <f t="shared" si="3"/>
        <v>1</v>
      </c>
      <c r="Z26" s="23" t="s">
        <v>85</v>
      </c>
      <c r="AA26" s="1" t="s">
        <v>85</v>
      </c>
      <c r="AB26" s="1" t="s">
        <v>85</v>
      </c>
      <c r="AC26" s="1" t="s">
        <v>85</v>
      </c>
      <c r="AD26" s="1" t="s">
        <v>85</v>
      </c>
      <c r="AE26" s="1" t="s">
        <v>85</v>
      </c>
      <c r="AF26" s="1" t="s">
        <v>85</v>
      </c>
      <c r="AG26" s="1" t="s">
        <v>85</v>
      </c>
      <c r="AH26" s="1" t="s">
        <v>85</v>
      </c>
      <c r="AI26" s="1" t="s">
        <v>85</v>
      </c>
      <c r="AJ26" s="1" t="s">
        <v>85</v>
      </c>
    </row>
    <row r="27" spans="1:36" x14ac:dyDescent="0.25">
      <c r="A27" t="s">
        <v>87</v>
      </c>
      <c r="B27" s="20">
        <v>44584</v>
      </c>
      <c r="C27" s="8" t="s">
        <v>314</v>
      </c>
      <c r="D27" s="1">
        <v>4</v>
      </c>
      <c r="E27" s="1" t="s">
        <v>37</v>
      </c>
      <c r="F27" s="23" t="s">
        <v>85</v>
      </c>
      <c r="G27" s="23" t="s">
        <v>85</v>
      </c>
      <c r="H27" s="23" t="s">
        <v>85</v>
      </c>
      <c r="I27" s="22" t="s">
        <v>88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1</v>
      </c>
      <c r="R27" s="1">
        <v>0</v>
      </c>
      <c r="S27" s="1">
        <v>1</v>
      </c>
      <c r="T27" s="1">
        <v>0</v>
      </c>
      <c r="U27" s="1">
        <v>0</v>
      </c>
      <c r="V27" s="1">
        <v>0</v>
      </c>
      <c r="W27" s="1">
        <f>SUM(K27:V27)</f>
        <v>2</v>
      </c>
      <c r="X27" s="1">
        <f t="shared" si="1"/>
        <v>2</v>
      </c>
      <c r="Y27" s="1">
        <f t="shared" si="3"/>
        <v>3</v>
      </c>
      <c r="Z27" s="23" t="s">
        <v>85</v>
      </c>
      <c r="AA27" s="1" t="s">
        <v>85</v>
      </c>
      <c r="AB27" s="1" t="s">
        <v>85</v>
      </c>
      <c r="AC27" s="1" t="s">
        <v>85</v>
      </c>
      <c r="AD27" s="1" t="s">
        <v>85</v>
      </c>
      <c r="AE27" s="1" t="s">
        <v>85</v>
      </c>
      <c r="AF27" s="1" t="s">
        <v>85</v>
      </c>
      <c r="AG27" s="1" t="s">
        <v>85</v>
      </c>
      <c r="AH27" s="1" t="s">
        <v>85</v>
      </c>
      <c r="AI27" s="1" t="s">
        <v>85</v>
      </c>
      <c r="AJ27" s="1" t="s">
        <v>85</v>
      </c>
    </row>
    <row r="28" spans="1:36" x14ac:dyDescent="0.25">
      <c r="A28" t="s">
        <v>89</v>
      </c>
      <c r="B28" s="20">
        <v>44585</v>
      </c>
      <c r="C28" s="8" t="s">
        <v>314</v>
      </c>
      <c r="D28" s="1">
        <v>2</v>
      </c>
      <c r="E28" s="1" t="s">
        <v>37</v>
      </c>
      <c r="F28" s="23" t="s">
        <v>85</v>
      </c>
      <c r="G28" s="23" t="s">
        <v>85</v>
      </c>
      <c r="H28" s="23" t="s">
        <v>85</v>
      </c>
      <c r="I28" s="22" t="s">
        <v>90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1</v>
      </c>
      <c r="V28" s="1">
        <v>2</v>
      </c>
      <c r="W28" s="1">
        <f>SUM(K28:V28)</f>
        <v>3</v>
      </c>
      <c r="X28" s="1">
        <f t="shared" si="1"/>
        <v>3</v>
      </c>
      <c r="Y28" s="1">
        <f t="shared" si="3"/>
        <v>9</v>
      </c>
      <c r="Z28" s="23" t="s">
        <v>85</v>
      </c>
      <c r="AA28" s="1" t="s">
        <v>85</v>
      </c>
      <c r="AB28" s="1" t="s">
        <v>85</v>
      </c>
      <c r="AC28" s="1" t="s">
        <v>85</v>
      </c>
      <c r="AD28" s="1" t="s">
        <v>85</v>
      </c>
      <c r="AE28" s="1" t="s">
        <v>85</v>
      </c>
      <c r="AF28" s="1" t="s">
        <v>85</v>
      </c>
      <c r="AG28" s="1" t="s">
        <v>85</v>
      </c>
      <c r="AH28" s="1" t="s">
        <v>85</v>
      </c>
      <c r="AI28" s="1" t="s">
        <v>85</v>
      </c>
      <c r="AJ28" s="1" t="s">
        <v>85</v>
      </c>
    </row>
    <row r="29" spans="1:36" x14ac:dyDescent="0.25">
      <c r="A29" t="s">
        <v>91</v>
      </c>
      <c r="B29" s="20">
        <v>44587</v>
      </c>
      <c r="C29" s="8" t="s">
        <v>314</v>
      </c>
      <c r="D29" s="1">
        <v>2</v>
      </c>
      <c r="E29" s="1" t="s">
        <v>37</v>
      </c>
      <c r="F29" s="23" t="s">
        <v>85</v>
      </c>
      <c r="G29" s="23" t="s">
        <v>85</v>
      </c>
      <c r="H29" s="23" t="s">
        <v>85</v>
      </c>
      <c r="I29" s="22" t="s">
        <v>51</v>
      </c>
      <c r="K29" s="1">
        <v>0</v>
      </c>
      <c r="L29" s="1">
        <v>1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f>SUM(K29:V29)</f>
        <v>1</v>
      </c>
      <c r="X29" s="1">
        <f t="shared" si="1"/>
        <v>0</v>
      </c>
      <c r="Y29" s="1">
        <f t="shared" si="3"/>
        <v>1</v>
      </c>
      <c r="Z29" s="23" t="s">
        <v>85</v>
      </c>
      <c r="AA29" s="1" t="s">
        <v>85</v>
      </c>
      <c r="AB29" s="1" t="s">
        <v>85</v>
      </c>
      <c r="AC29" s="1" t="s">
        <v>85</v>
      </c>
      <c r="AD29" s="1" t="s">
        <v>85</v>
      </c>
      <c r="AE29" s="1" t="s">
        <v>85</v>
      </c>
      <c r="AF29" s="1" t="s">
        <v>85</v>
      </c>
      <c r="AG29" s="1" t="s">
        <v>85</v>
      </c>
      <c r="AH29" s="1" t="s">
        <v>85</v>
      </c>
      <c r="AI29" s="1" t="s">
        <v>85</v>
      </c>
      <c r="AJ29" s="1" t="s">
        <v>85</v>
      </c>
    </row>
    <row r="30" spans="1:36" x14ac:dyDescent="0.25">
      <c r="A30" t="s">
        <v>92</v>
      </c>
      <c r="B30" s="20">
        <v>44587</v>
      </c>
      <c r="C30" s="8" t="s">
        <v>314</v>
      </c>
      <c r="D30" s="1">
        <v>1</v>
      </c>
      <c r="E30" s="1" t="s">
        <v>57</v>
      </c>
      <c r="F30" s="23" t="s">
        <v>85</v>
      </c>
      <c r="G30" s="23" t="s">
        <v>85</v>
      </c>
      <c r="H30" s="23" t="s">
        <v>85</v>
      </c>
      <c r="I30" s="22" t="s">
        <v>93</v>
      </c>
      <c r="K30" s="1">
        <v>0</v>
      </c>
      <c r="L30" s="1">
        <v>0</v>
      </c>
      <c r="M30" s="1">
        <v>0</v>
      </c>
      <c r="N30" s="1">
        <v>2</v>
      </c>
      <c r="O30" s="1">
        <v>0</v>
      </c>
      <c r="P30" s="1">
        <v>0</v>
      </c>
      <c r="Q30" s="1">
        <v>0</v>
      </c>
      <c r="R30" s="1">
        <v>0</v>
      </c>
      <c r="S30" s="1">
        <v>3</v>
      </c>
      <c r="T30" s="1">
        <v>0</v>
      </c>
      <c r="U30" s="1">
        <v>1</v>
      </c>
      <c r="V30" s="1">
        <v>0</v>
      </c>
      <c r="W30" s="1">
        <f t="shared" si="0"/>
        <v>2</v>
      </c>
      <c r="X30" s="1">
        <f t="shared" si="1"/>
        <v>4</v>
      </c>
      <c r="Y30" s="1">
        <f t="shared" si="3"/>
        <v>13</v>
      </c>
      <c r="Z30" s="23" t="s">
        <v>85</v>
      </c>
      <c r="AA30" s="1" t="s">
        <v>85</v>
      </c>
      <c r="AB30" s="1" t="s">
        <v>85</v>
      </c>
      <c r="AC30" s="1" t="s">
        <v>85</v>
      </c>
      <c r="AD30" s="1" t="s">
        <v>85</v>
      </c>
      <c r="AE30" s="1" t="s">
        <v>85</v>
      </c>
      <c r="AF30" s="1" t="s">
        <v>85</v>
      </c>
      <c r="AG30" s="1" t="s">
        <v>85</v>
      </c>
      <c r="AH30" s="1" t="s">
        <v>85</v>
      </c>
      <c r="AI30" s="1" t="s">
        <v>85</v>
      </c>
      <c r="AJ30" s="1" t="s">
        <v>85</v>
      </c>
    </row>
    <row r="31" spans="1:36" x14ac:dyDescent="0.25">
      <c r="A31" t="s">
        <v>94</v>
      </c>
      <c r="B31" s="20">
        <v>44607</v>
      </c>
      <c r="C31" s="8" t="s">
        <v>314</v>
      </c>
      <c r="D31" s="1">
        <v>3</v>
      </c>
      <c r="E31" s="1" t="s">
        <v>57</v>
      </c>
      <c r="F31" s="23" t="s">
        <v>85</v>
      </c>
      <c r="G31" s="23" t="s">
        <v>85</v>
      </c>
      <c r="H31" s="23" t="s">
        <v>85</v>
      </c>
      <c r="I31" s="22" t="s">
        <v>95</v>
      </c>
      <c r="K31" s="1">
        <v>2</v>
      </c>
      <c r="L31" s="1">
        <v>3</v>
      </c>
      <c r="M31" s="1">
        <v>0</v>
      </c>
      <c r="N31" s="1">
        <v>0</v>
      </c>
      <c r="O31" s="1">
        <v>0</v>
      </c>
      <c r="P31" s="1">
        <v>1</v>
      </c>
      <c r="Q31" s="1">
        <v>0</v>
      </c>
      <c r="R31" s="1">
        <v>0</v>
      </c>
      <c r="S31" s="1">
        <v>2</v>
      </c>
      <c r="T31" s="1">
        <v>0</v>
      </c>
      <c r="U31" s="1">
        <v>0</v>
      </c>
      <c r="V31" s="1">
        <v>1</v>
      </c>
      <c r="W31" s="1">
        <f t="shared" si="0"/>
        <v>6</v>
      </c>
      <c r="X31" s="1">
        <f t="shared" si="1"/>
        <v>3</v>
      </c>
      <c r="Y31" s="1">
        <f>(SUM(K31:L31,Q31:R31)*1)+(SUM(M31:N31,S31:T31)*2)+(SUM(O31:P31,U31:V31)*3)</f>
        <v>15</v>
      </c>
      <c r="Z31" s="23" t="s">
        <v>85</v>
      </c>
      <c r="AA31" s="1" t="s">
        <v>85</v>
      </c>
      <c r="AB31" s="1" t="s">
        <v>85</v>
      </c>
      <c r="AC31" s="1" t="s">
        <v>85</v>
      </c>
      <c r="AD31" s="1" t="s">
        <v>85</v>
      </c>
      <c r="AE31" s="1" t="s">
        <v>85</v>
      </c>
      <c r="AF31" s="1" t="s">
        <v>85</v>
      </c>
      <c r="AG31" s="1" t="s">
        <v>85</v>
      </c>
      <c r="AH31" s="1" t="s">
        <v>85</v>
      </c>
      <c r="AI31" s="1" t="s">
        <v>85</v>
      </c>
      <c r="AJ31" s="1" t="s">
        <v>85</v>
      </c>
    </row>
    <row r="32" spans="1:36" x14ac:dyDescent="0.25">
      <c r="A32" t="s">
        <v>96</v>
      </c>
      <c r="B32" s="20">
        <v>44615</v>
      </c>
      <c r="C32" s="8" t="s">
        <v>314</v>
      </c>
      <c r="D32" s="1">
        <v>1</v>
      </c>
      <c r="E32" s="1" t="s">
        <v>57</v>
      </c>
      <c r="F32" s="23" t="s">
        <v>85</v>
      </c>
      <c r="G32" s="23" t="s">
        <v>85</v>
      </c>
      <c r="H32" s="23" t="s">
        <v>85</v>
      </c>
      <c r="I32" s="22" t="s">
        <v>97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3</v>
      </c>
      <c r="T32" s="1">
        <v>2</v>
      </c>
      <c r="U32" s="1">
        <v>1</v>
      </c>
      <c r="V32" s="1">
        <v>1</v>
      </c>
      <c r="W32" s="1">
        <f>SUM(K32:P32)</f>
        <v>0</v>
      </c>
      <c r="X32" s="1">
        <f t="shared" si="1"/>
        <v>7</v>
      </c>
      <c r="Y32" s="1">
        <f t="shared" si="3"/>
        <v>16</v>
      </c>
      <c r="Z32" s="23" t="s">
        <v>85</v>
      </c>
      <c r="AA32" s="1" t="s">
        <v>85</v>
      </c>
      <c r="AB32" s="1" t="s">
        <v>85</v>
      </c>
      <c r="AC32" s="1" t="s">
        <v>85</v>
      </c>
      <c r="AD32" s="1" t="s">
        <v>85</v>
      </c>
      <c r="AE32" s="1" t="s">
        <v>85</v>
      </c>
      <c r="AF32" s="1" t="s">
        <v>85</v>
      </c>
      <c r="AG32" s="1" t="s">
        <v>85</v>
      </c>
      <c r="AH32" s="1" t="s">
        <v>85</v>
      </c>
      <c r="AI32" s="1" t="s">
        <v>85</v>
      </c>
      <c r="AJ32" s="1" t="s">
        <v>85</v>
      </c>
    </row>
    <row r="33" spans="1:36" x14ac:dyDescent="0.25">
      <c r="A33" t="s">
        <v>98</v>
      </c>
      <c r="B33" s="20">
        <v>44620</v>
      </c>
      <c r="C33" s="8" t="s">
        <v>314</v>
      </c>
      <c r="D33" s="1">
        <v>2</v>
      </c>
      <c r="E33" s="1" t="s">
        <v>37</v>
      </c>
      <c r="F33" s="23" t="s">
        <v>85</v>
      </c>
      <c r="G33" s="23" t="s">
        <v>85</v>
      </c>
      <c r="H33" s="23" t="s">
        <v>85</v>
      </c>
      <c r="I33" s="22" t="s">
        <v>99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1</v>
      </c>
      <c r="T33" s="1">
        <v>0</v>
      </c>
      <c r="U33" s="1">
        <v>0</v>
      </c>
      <c r="V33" s="1">
        <v>0</v>
      </c>
      <c r="W33" s="1">
        <f t="shared" si="0"/>
        <v>0</v>
      </c>
      <c r="X33" s="1">
        <f t="shared" si="1"/>
        <v>1</v>
      </c>
      <c r="Y33" s="1">
        <f t="shared" si="3"/>
        <v>2</v>
      </c>
      <c r="Z33" s="23" t="s">
        <v>85</v>
      </c>
      <c r="AA33" s="1" t="s">
        <v>85</v>
      </c>
      <c r="AB33" s="1" t="s">
        <v>85</v>
      </c>
      <c r="AC33" s="1" t="s">
        <v>85</v>
      </c>
      <c r="AD33" s="1" t="s">
        <v>85</v>
      </c>
      <c r="AE33" s="1" t="s">
        <v>85</v>
      </c>
      <c r="AF33" s="1" t="s">
        <v>85</v>
      </c>
      <c r="AG33" s="1" t="s">
        <v>85</v>
      </c>
      <c r="AH33" s="1" t="s">
        <v>85</v>
      </c>
      <c r="AI33" s="1" t="s">
        <v>85</v>
      </c>
      <c r="AJ33" s="1" t="s">
        <v>85</v>
      </c>
    </row>
    <row r="34" spans="1:36" x14ac:dyDescent="0.25">
      <c r="A34" t="s">
        <v>100</v>
      </c>
      <c r="B34" s="20">
        <v>44621</v>
      </c>
      <c r="C34" s="8" t="s">
        <v>314</v>
      </c>
      <c r="D34" s="1">
        <v>4</v>
      </c>
      <c r="E34" s="1" t="s">
        <v>37</v>
      </c>
      <c r="F34" s="23" t="s">
        <v>85</v>
      </c>
      <c r="G34" s="23" t="s">
        <v>85</v>
      </c>
      <c r="H34" s="23" t="s">
        <v>85</v>
      </c>
      <c r="I34" s="22" t="s">
        <v>38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f>SUM(K34:V34)</f>
        <v>0</v>
      </c>
      <c r="X34" s="1">
        <f t="shared" si="1"/>
        <v>0</v>
      </c>
      <c r="Y34" s="1">
        <f t="shared" si="3"/>
        <v>0</v>
      </c>
      <c r="Z34" s="23" t="s">
        <v>85</v>
      </c>
      <c r="AA34" s="1" t="s">
        <v>85</v>
      </c>
      <c r="AB34" s="1" t="s">
        <v>85</v>
      </c>
      <c r="AC34" s="1" t="s">
        <v>85</v>
      </c>
      <c r="AD34" s="1" t="s">
        <v>85</v>
      </c>
      <c r="AE34" s="1" t="s">
        <v>85</v>
      </c>
      <c r="AF34" s="1" t="s">
        <v>85</v>
      </c>
      <c r="AG34" s="1" t="s">
        <v>85</v>
      </c>
      <c r="AH34" s="1" t="s">
        <v>85</v>
      </c>
      <c r="AI34" s="1" t="s">
        <v>85</v>
      </c>
      <c r="AJ34" s="1" t="s">
        <v>85</v>
      </c>
    </row>
    <row r="35" spans="1:36" x14ac:dyDescent="0.25">
      <c r="A35" t="s">
        <v>101</v>
      </c>
      <c r="B35" s="20">
        <v>44621</v>
      </c>
      <c r="C35" s="8" t="s">
        <v>102</v>
      </c>
      <c r="D35" s="1">
        <v>1</v>
      </c>
      <c r="E35" s="1" t="s">
        <v>57</v>
      </c>
      <c r="F35" s="1">
        <v>178</v>
      </c>
      <c r="G35" s="1">
        <v>244</v>
      </c>
      <c r="H35" s="1">
        <v>136</v>
      </c>
      <c r="I35" s="22" t="s">
        <v>103</v>
      </c>
      <c r="J35" s="24" t="s">
        <v>104</v>
      </c>
      <c r="K35" s="1">
        <v>1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1</v>
      </c>
      <c r="V35" s="1">
        <v>0</v>
      </c>
      <c r="W35" s="1">
        <f t="shared" si="0"/>
        <v>1</v>
      </c>
      <c r="X35" s="1">
        <f t="shared" si="1"/>
        <v>1</v>
      </c>
      <c r="Y35" s="1">
        <f t="shared" si="3"/>
        <v>4</v>
      </c>
      <c r="Z35" s="1" t="s">
        <v>105</v>
      </c>
      <c r="AA35" s="1">
        <v>25</v>
      </c>
      <c r="AB35" s="1" t="s">
        <v>312</v>
      </c>
      <c r="AC35" s="1" t="s">
        <v>41</v>
      </c>
      <c r="AD35" s="1" t="s">
        <v>41</v>
      </c>
      <c r="AE35" s="1" t="s">
        <v>42</v>
      </c>
      <c r="AF35" s="1" t="s">
        <v>42</v>
      </c>
      <c r="AG35" s="1" t="s">
        <v>41</v>
      </c>
      <c r="AH35" s="1" t="s">
        <v>41</v>
      </c>
      <c r="AI35" s="1" t="s">
        <v>41</v>
      </c>
      <c r="AJ35" s="1" t="s">
        <v>41</v>
      </c>
    </row>
    <row r="36" spans="1:36" x14ac:dyDescent="0.25">
      <c r="A36" t="s">
        <v>106</v>
      </c>
      <c r="B36" s="20">
        <v>44621</v>
      </c>
      <c r="C36" s="8" t="s">
        <v>102</v>
      </c>
      <c r="D36" s="1">
        <v>1</v>
      </c>
      <c r="E36" s="1" t="s">
        <v>57</v>
      </c>
      <c r="F36" s="1">
        <v>155</v>
      </c>
      <c r="G36" s="1">
        <v>238</v>
      </c>
      <c r="H36" s="1">
        <v>132</v>
      </c>
      <c r="I36" s="22" t="s">
        <v>65</v>
      </c>
      <c r="J36" s="24" t="s">
        <v>107</v>
      </c>
      <c r="K36" s="1">
        <v>1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f t="shared" si="0"/>
        <v>1</v>
      </c>
      <c r="X36" s="1">
        <f t="shared" si="1"/>
        <v>0</v>
      </c>
      <c r="Y36" s="1">
        <f t="shared" si="3"/>
        <v>1</v>
      </c>
      <c r="Z36" s="1" t="s">
        <v>40</v>
      </c>
      <c r="AA36" s="1" t="s">
        <v>85</v>
      </c>
      <c r="AB36" s="1" t="s">
        <v>85</v>
      </c>
      <c r="AC36" s="1" t="s">
        <v>85</v>
      </c>
      <c r="AD36" s="1" t="s">
        <v>85</v>
      </c>
      <c r="AE36" s="1" t="s">
        <v>85</v>
      </c>
      <c r="AF36" s="1" t="s">
        <v>85</v>
      </c>
      <c r="AG36" s="1" t="s">
        <v>85</v>
      </c>
      <c r="AH36" s="1" t="s">
        <v>85</v>
      </c>
      <c r="AI36" s="1" t="s">
        <v>85</v>
      </c>
      <c r="AJ36" s="1" t="s">
        <v>85</v>
      </c>
    </row>
    <row r="37" spans="1:36" x14ac:dyDescent="0.25">
      <c r="A37" t="s">
        <v>108</v>
      </c>
      <c r="B37" s="20">
        <v>44621</v>
      </c>
      <c r="C37" s="8" t="s">
        <v>102</v>
      </c>
      <c r="D37" s="1">
        <v>1</v>
      </c>
      <c r="E37" s="1" t="s">
        <v>57</v>
      </c>
      <c r="F37" s="1">
        <v>205</v>
      </c>
      <c r="G37" s="1">
        <v>243</v>
      </c>
      <c r="H37" s="1">
        <v>142</v>
      </c>
      <c r="I37" s="22" t="s">
        <v>86</v>
      </c>
      <c r="J37" s="24"/>
      <c r="K37" s="1">
        <v>0</v>
      </c>
      <c r="L37" s="1">
        <v>2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f t="shared" si="0"/>
        <v>2</v>
      </c>
      <c r="X37" s="1">
        <f t="shared" si="1"/>
        <v>0</v>
      </c>
      <c r="Y37" s="1">
        <f t="shared" si="3"/>
        <v>2</v>
      </c>
      <c r="Z37" s="1" t="s">
        <v>40</v>
      </c>
      <c r="AA37" s="1">
        <v>27</v>
      </c>
      <c r="AB37" s="1" t="s">
        <v>312</v>
      </c>
      <c r="AC37" s="1" t="s">
        <v>41</v>
      </c>
      <c r="AD37" s="1" t="s">
        <v>42</v>
      </c>
      <c r="AE37" s="1" t="s">
        <v>41</v>
      </c>
      <c r="AF37" s="1" t="s">
        <v>41</v>
      </c>
      <c r="AG37" s="1" t="s">
        <v>41</v>
      </c>
      <c r="AH37" s="1" t="s">
        <v>41</v>
      </c>
      <c r="AI37" s="1" t="s">
        <v>41</v>
      </c>
      <c r="AJ37" s="1" t="s">
        <v>41</v>
      </c>
    </row>
    <row r="38" spans="1:36" x14ac:dyDescent="0.25">
      <c r="A38" t="s">
        <v>109</v>
      </c>
      <c r="B38" s="20">
        <v>44621</v>
      </c>
      <c r="C38" s="8" t="s">
        <v>102</v>
      </c>
      <c r="D38" s="1">
        <v>1</v>
      </c>
      <c r="E38" s="1" t="s">
        <v>57</v>
      </c>
      <c r="F38" s="1">
        <v>244</v>
      </c>
      <c r="G38" s="1">
        <v>260</v>
      </c>
      <c r="H38" s="1">
        <v>152</v>
      </c>
      <c r="I38" s="22" t="s">
        <v>110</v>
      </c>
      <c r="J38" s="24" t="s">
        <v>111</v>
      </c>
      <c r="K38" s="1">
        <v>2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f t="shared" si="0"/>
        <v>2</v>
      </c>
      <c r="X38" s="1">
        <f t="shared" si="1"/>
        <v>0</v>
      </c>
      <c r="Y38" s="1">
        <f t="shared" si="3"/>
        <v>2</v>
      </c>
      <c r="Z38" s="1" t="s">
        <v>40</v>
      </c>
      <c r="AA38" s="1">
        <v>28</v>
      </c>
      <c r="AB38" s="1" t="s">
        <v>312</v>
      </c>
      <c r="AC38" s="1" t="s">
        <v>41</v>
      </c>
      <c r="AD38" s="1" t="s">
        <v>41</v>
      </c>
      <c r="AE38" s="1" t="s">
        <v>55</v>
      </c>
      <c r="AF38" s="1" t="s">
        <v>42</v>
      </c>
      <c r="AG38" s="1" t="s">
        <v>41</v>
      </c>
      <c r="AH38" s="1" t="s">
        <v>41</v>
      </c>
      <c r="AI38" s="1" t="s">
        <v>41</v>
      </c>
      <c r="AJ38" s="1" t="s">
        <v>41</v>
      </c>
    </row>
    <row r="39" spans="1:36" x14ac:dyDescent="0.25">
      <c r="A39" t="s">
        <v>112</v>
      </c>
      <c r="B39" s="20">
        <v>44621</v>
      </c>
      <c r="C39" s="8" t="s">
        <v>102</v>
      </c>
      <c r="D39" s="1">
        <v>1</v>
      </c>
      <c r="E39" s="1" t="s">
        <v>57</v>
      </c>
      <c r="F39" s="1">
        <v>122</v>
      </c>
      <c r="G39" s="1">
        <v>215</v>
      </c>
      <c r="H39" s="1">
        <v>117</v>
      </c>
      <c r="I39" s="22" t="s">
        <v>65</v>
      </c>
      <c r="J39" s="24"/>
      <c r="K39" s="1">
        <v>1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f t="shared" si="0"/>
        <v>1</v>
      </c>
      <c r="X39" s="1">
        <f t="shared" si="1"/>
        <v>0</v>
      </c>
      <c r="Y39" s="1">
        <f t="shared" si="3"/>
        <v>1</v>
      </c>
      <c r="Z39" s="1" t="s">
        <v>40</v>
      </c>
      <c r="AA39" s="1">
        <v>29</v>
      </c>
      <c r="AB39" s="1" t="s">
        <v>312</v>
      </c>
      <c r="AC39" s="1" t="s">
        <v>42</v>
      </c>
      <c r="AD39" s="1" t="s">
        <v>41</v>
      </c>
      <c r="AE39" s="1" t="s">
        <v>55</v>
      </c>
      <c r="AF39" s="1" t="s">
        <v>41</v>
      </c>
      <c r="AG39" s="1" t="s">
        <v>41</v>
      </c>
      <c r="AH39" s="1" t="s">
        <v>41</v>
      </c>
      <c r="AI39" s="1" t="s">
        <v>41</v>
      </c>
      <c r="AJ39" s="1" t="s">
        <v>41</v>
      </c>
    </row>
    <row r="40" spans="1:36" x14ac:dyDescent="0.25">
      <c r="A40" t="s">
        <v>113</v>
      </c>
      <c r="B40" s="20">
        <v>44621</v>
      </c>
      <c r="C40" s="8" t="s">
        <v>102</v>
      </c>
      <c r="D40" s="1">
        <v>1</v>
      </c>
      <c r="E40" s="1" t="s">
        <v>57</v>
      </c>
      <c r="F40" s="1">
        <v>114</v>
      </c>
      <c r="G40" s="1">
        <v>220</v>
      </c>
      <c r="H40" s="1">
        <v>116</v>
      </c>
      <c r="I40" s="22" t="s">
        <v>114</v>
      </c>
      <c r="J40" s="24"/>
      <c r="K40" s="1">
        <v>1</v>
      </c>
      <c r="L40" s="1">
        <v>1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f t="shared" si="0"/>
        <v>2</v>
      </c>
      <c r="X40" s="1">
        <f t="shared" si="1"/>
        <v>0</v>
      </c>
      <c r="Y40" s="1">
        <f t="shared" si="3"/>
        <v>2</v>
      </c>
      <c r="Z40" s="1" t="s">
        <v>40</v>
      </c>
      <c r="AA40" s="1">
        <v>30</v>
      </c>
      <c r="AB40" s="1" t="s">
        <v>312</v>
      </c>
      <c r="AC40" s="1" t="s">
        <v>41</v>
      </c>
      <c r="AD40" s="1" t="s">
        <v>41</v>
      </c>
      <c r="AE40" s="1" t="s">
        <v>42</v>
      </c>
      <c r="AF40" s="1" t="s">
        <v>42</v>
      </c>
      <c r="AG40" s="1" t="s">
        <v>41</v>
      </c>
      <c r="AH40" s="1" t="s">
        <v>41</v>
      </c>
      <c r="AI40" s="1" t="s">
        <v>41</v>
      </c>
      <c r="AJ40" s="1" t="s">
        <v>41</v>
      </c>
    </row>
    <row r="41" spans="1:36" x14ac:dyDescent="0.25">
      <c r="A41" t="s">
        <v>115</v>
      </c>
      <c r="B41" s="20">
        <v>44621</v>
      </c>
      <c r="C41" s="8" t="s">
        <v>102</v>
      </c>
      <c r="D41" s="1">
        <v>1</v>
      </c>
      <c r="E41" s="1" t="s">
        <v>57</v>
      </c>
      <c r="F41" s="1">
        <v>192</v>
      </c>
      <c r="G41" s="1">
        <v>244</v>
      </c>
      <c r="H41" s="1">
        <v>136</v>
      </c>
      <c r="I41" s="22" t="s">
        <v>114</v>
      </c>
      <c r="J41" s="24" t="s">
        <v>116</v>
      </c>
      <c r="K41" s="1">
        <v>1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f t="shared" si="0"/>
        <v>1</v>
      </c>
      <c r="X41" s="1">
        <f t="shared" si="1"/>
        <v>0</v>
      </c>
      <c r="Y41" s="1">
        <f t="shared" si="3"/>
        <v>1</v>
      </c>
      <c r="Z41" s="1" t="s">
        <v>40</v>
      </c>
      <c r="AA41" s="1">
        <v>31</v>
      </c>
      <c r="AB41" s="1" t="s">
        <v>312</v>
      </c>
      <c r="AC41" s="1" t="s">
        <v>42</v>
      </c>
      <c r="AD41" s="1" t="s">
        <v>42</v>
      </c>
      <c r="AE41" s="1" t="s">
        <v>45</v>
      </c>
      <c r="AF41" s="1" t="s">
        <v>41</v>
      </c>
      <c r="AG41" s="1" t="s">
        <v>41</v>
      </c>
      <c r="AH41" s="1" t="s">
        <v>41</v>
      </c>
      <c r="AI41" s="1" t="s">
        <v>41</v>
      </c>
      <c r="AJ41" s="1" t="s">
        <v>41</v>
      </c>
    </row>
    <row r="42" spans="1:36" x14ac:dyDescent="0.25">
      <c r="A42" t="s">
        <v>117</v>
      </c>
      <c r="B42" s="20">
        <v>44621</v>
      </c>
      <c r="C42" s="8" t="s">
        <v>102</v>
      </c>
      <c r="D42" s="1">
        <v>1</v>
      </c>
      <c r="E42" s="1" t="s">
        <v>57</v>
      </c>
      <c r="F42" s="1">
        <v>194</v>
      </c>
      <c r="G42" s="1">
        <v>244</v>
      </c>
      <c r="H42" s="1">
        <v>132</v>
      </c>
      <c r="I42" s="22" t="s">
        <v>65</v>
      </c>
      <c r="J42" s="24"/>
      <c r="K42" s="1">
        <v>1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f t="shared" si="0"/>
        <v>1</v>
      </c>
      <c r="X42" s="1">
        <f t="shared" si="1"/>
        <v>0</v>
      </c>
      <c r="Y42" s="1">
        <f t="shared" si="3"/>
        <v>1</v>
      </c>
      <c r="Z42" s="1" t="s">
        <v>118</v>
      </c>
      <c r="AA42" s="1" t="s">
        <v>85</v>
      </c>
      <c r="AB42" s="1" t="s">
        <v>85</v>
      </c>
      <c r="AC42" s="1" t="s">
        <v>85</v>
      </c>
      <c r="AD42" s="1" t="s">
        <v>85</v>
      </c>
      <c r="AE42" s="1" t="s">
        <v>85</v>
      </c>
      <c r="AF42" s="1" t="s">
        <v>85</v>
      </c>
      <c r="AG42" s="1" t="s">
        <v>85</v>
      </c>
      <c r="AH42" s="1" t="s">
        <v>85</v>
      </c>
      <c r="AI42" s="1" t="s">
        <v>85</v>
      </c>
      <c r="AJ42" s="1" t="s">
        <v>85</v>
      </c>
    </row>
    <row r="43" spans="1:36" x14ac:dyDescent="0.25">
      <c r="A43" t="s">
        <v>119</v>
      </c>
      <c r="B43" s="20">
        <v>44621</v>
      </c>
      <c r="C43" s="8" t="s">
        <v>102</v>
      </c>
      <c r="D43" s="1">
        <v>1</v>
      </c>
      <c r="E43" s="1" t="s">
        <v>57</v>
      </c>
      <c r="F43" s="1">
        <v>144</v>
      </c>
      <c r="G43" s="1">
        <v>223</v>
      </c>
      <c r="H43" s="1">
        <v>124</v>
      </c>
      <c r="I43" s="22" t="s">
        <v>38</v>
      </c>
      <c r="J43" s="24"/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f t="shared" si="0"/>
        <v>0</v>
      </c>
      <c r="X43" s="1">
        <f t="shared" si="1"/>
        <v>0</v>
      </c>
      <c r="Y43" s="1">
        <f t="shared" si="3"/>
        <v>0</v>
      </c>
      <c r="Z43" s="1" t="s">
        <v>40</v>
      </c>
      <c r="AA43" s="1">
        <v>33</v>
      </c>
      <c r="AB43" s="1" t="s">
        <v>311</v>
      </c>
      <c r="AC43" s="1" t="s">
        <v>41</v>
      </c>
      <c r="AD43" s="1" t="s">
        <v>41</v>
      </c>
      <c r="AE43" s="1" t="s">
        <v>55</v>
      </c>
      <c r="AF43" s="1" t="s">
        <v>41</v>
      </c>
      <c r="AG43" s="1" t="s">
        <v>41</v>
      </c>
      <c r="AH43" s="1" t="s">
        <v>41</v>
      </c>
      <c r="AI43" s="1" t="s">
        <v>41</v>
      </c>
      <c r="AJ43" s="1" t="s">
        <v>41</v>
      </c>
    </row>
    <row r="44" spans="1:36" x14ac:dyDescent="0.25">
      <c r="A44" t="s">
        <v>120</v>
      </c>
      <c r="B44" s="20">
        <v>44621</v>
      </c>
      <c r="C44" s="8" t="s">
        <v>102</v>
      </c>
      <c r="D44" s="1">
        <v>1</v>
      </c>
      <c r="E44" s="1" t="s">
        <v>57</v>
      </c>
      <c r="F44" s="1">
        <v>199</v>
      </c>
      <c r="G44" s="1">
        <v>247</v>
      </c>
      <c r="H44" s="1">
        <v>142</v>
      </c>
      <c r="I44" s="22" t="s">
        <v>38</v>
      </c>
      <c r="J44" s="24"/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f t="shared" si="0"/>
        <v>0</v>
      </c>
      <c r="X44" s="1">
        <f t="shared" si="1"/>
        <v>0</v>
      </c>
      <c r="Y44" s="1">
        <f t="shared" si="3"/>
        <v>0</v>
      </c>
      <c r="Z44" s="1" t="s">
        <v>40</v>
      </c>
      <c r="AA44" s="1">
        <v>34</v>
      </c>
      <c r="AB44" s="1" t="s">
        <v>311</v>
      </c>
      <c r="AC44" s="1" t="s">
        <v>42</v>
      </c>
      <c r="AD44" s="1" t="s">
        <v>41</v>
      </c>
      <c r="AE44" s="1" t="s">
        <v>55</v>
      </c>
      <c r="AF44" s="1" t="s">
        <v>42</v>
      </c>
      <c r="AG44" s="1" t="s">
        <v>41</v>
      </c>
      <c r="AH44" s="1" t="s">
        <v>41</v>
      </c>
      <c r="AI44" s="1" t="s">
        <v>41</v>
      </c>
      <c r="AJ44" s="1" t="s">
        <v>41</v>
      </c>
    </row>
    <row r="45" spans="1:36" x14ac:dyDescent="0.25">
      <c r="A45" t="s">
        <v>121</v>
      </c>
      <c r="B45" s="20">
        <v>44621</v>
      </c>
      <c r="C45" s="8" t="s">
        <v>102</v>
      </c>
      <c r="D45" s="1">
        <v>1</v>
      </c>
      <c r="E45" s="1" t="s">
        <v>57</v>
      </c>
      <c r="F45" s="1">
        <v>221</v>
      </c>
      <c r="G45" s="1">
        <v>255</v>
      </c>
      <c r="H45" s="1">
        <v>148</v>
      </c>
      <c r="I45" s="22" t="s">
        <v>38</v>
      </c>
      <c r="J45" s="24"/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f t="shared" si="0"/>
        <v>0</v>
      </c>
      <c r="X45" s="1">
        <f t="shared" si="1"/>
        <v>0</v>
      </c>
      <c r="Y45" s="1">
        <f t="shared" si="3"/>
        <v>0</v>
      </c>
      <c r="Z45" s="1" t="s">
        <v>40</v>
      </c>
      <c r="AA45" s="1">
        <v>35</v>
      </c>
      <c r="AB45" s="1" t="s">
        <v>311</v>
      </c>
      <c r="AC45" s="1" t="s">
        <v>42</v>
      </c>
      <c r="AD45" s="1" t="s">
        <v>41</v>
      </c>
      <c r="AE45" s="1" t="s">
        <v>45</v>
      </c>
      <c r="AF45" s="1" t="s">
        <v>42</v>
      </c>
      <c r="AG45" s="1" t="s">
        <v>41</v>
      </c>
      <c r="AH45" s="1" t="s">
        <v>41</v>
      </c>
      <c r="AI45" s="1" t="s">
        <v>41</v>
      </c>
      <c r="AJ45" s="1" t="s">
        <v>41</v>
      </c>
    </row>
    <row r="46" spans="1:36" x14ac:dyDescent="0.25">
      <c r="A46" t="s">
        <v>122</v>
      </c>
      <c r="B46" s="20">
        <v>44621</v>
      </c>
      <c r="C46" s="8" t="s">
        <v>102</v>
      </c>
      <c r="D46" s="1">
        <v>1</v>
      </c>
      <c r="E46" s="1" t="s">
        <v>57</v>
      </c>
      <c r="F46" s="1">
        <v>203</v>
      </c>
      <c r="G46" s="1">
        <v>243</v>
      </c>
      <c r="H46" s="1">
        <v>141</v>
      </c>
      <c r="I46" s="22" t="s">
        <v>65</v>
      </c>
      <c r="J46" s="24"/>
      <c r="K46" s="1">
        <v>1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f t="shared" si="0"/>
        <v>1</v>
      </c>
      <c r="X46" s="1">
        <f t="shared" si="1"/>
        <v>0</v>
      </c>
      <c r="Y46" s="1">
        <f t="shared" si="3"/>
        <v>1</v>
      </c>
      <c r="Z46" s="1" t="s">
        <v>40</v>
      </c>
      <c r="AA46" s="1" t="s">
        <v>85</v>
      </c>
      <c r="AB46" s="1" t="s">
        <v>85</v>
      </c>
      <c r="AC46" s="1" t="s">
        <v>85</v>
      </c>
      <c r="AD46" s="1" t="s">
        <v>85</v>
      </c>
      <c r="AE46" s="1" t="s">
        <v>85</v>
      </c>
      <c r="AF46" s="1" t="s">
        <v>85</v>
      </c>
      <c r="AG46" s="1" t="s">
        <v>85</v>
      </c>
      <c r="AH46" s="1" t="s">
        <v>85</v>
      </c>
      <c r="AI46" s="1" t="s">
        <v>85</v>
      </c>
      <c r="AJ46" s="1" t="s">
        <v>85</v>
      </c>
    </row>
    <row r="47" spans="1:36" x14ac:dyDescent="0.25">
      <c r="A47" t="s">
        <v>123</v>
      </c>
      <c r="B47" s="20">
        <v>44621</v>
      </c>
      <c r="C47" s="8" t="s">
        <v>102</v>
      </c>
      <c r="D47" s="1">
        <v>1</v>
      </c>
      <c r="E47" s="1" t="s">
        <v>57</v>
      </c>
      <c r="F47" s="1">
        <v>137</v>
      </c>
      <c r="G47" s="1">
        <v>234</v>
      </c>
      <c r="H47" s="1">
        <v>112</v>
      </c>
      <c r="I47" s="22" t="s">
        <v>38</v>
      </c>
      <c r="J47" s="24"/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f t="shared" si="0"/>
        <v>0</v>
      </c>
      <c r="X47" s="1">
        <f t="shared" si="1"/>
        <v>0</v>
      </c>
      <c r="Y47" s="1">
        <f t="shared" si="3"/>
        <v>0</v>
      </c>
      <c r="Z47" s="1" t="s">
        <v>40</v>
      </c>
      <c r="AA47" s="1">
        <v>37</v>
      </c>
      <c r="AB47" s="1" t="s">
        <v>311</v>
      </c>
      <c r="AC47" s="1" t="s">
        <v>42</v>
      </c>
      <c r="AD47" s="1" t="s">
        <v>42</v>
      </c>
      <c r="AE47" s="1" t="s">
        <v>45</v>
      </c>
      <c r="AF47" s="1" t="s">
        <v>41</v>
      </c>
      <c r="AG47" s="1" t="s">
        <v>41</v>
      </c>
      <c r="AH47" s="1" t="s">
        <v>41</v>
      </c>
      <c r="AI47" s="1" t="s">
        <v>41</v>
      </c>
      <c r="AJ47" s="1" t="s">
        <v>41</v>
      </c>
    </row>
    <row r="48" spans="1:36" x14ac:dyDescent="0.25">
      <c r="A48" t="s">
        <v>124</v>
      </c>
      <c r="B48" s="20">
        <v>44621</v>
      </c>
      <c r="C48" s="8" t="s">
        <v>102</v>
      </c>
      <c r="D48" s="1">
        <v>1</v>
      </c>
      <c r="E48" s="1" t="s">
        <v>57</v>
      </c>
      <c r="F48" s="1">
        <v>186</v>
      </c>
      <c r="G48" s="1">
        <v>235</v>
      </c>
      <c r="H48" s="1">
        <v>138</v>
      </c>
      <c r="I48" s="22" t="s">
        <v>51</v>
      </c>
      <c r="J48" s="24"/>
      <c r="K48" s="1">
        <v>0</v>
      </c>
      <c r="L48" s="1">
        <v>1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f t="shared" si="0"/>
        <v>1</v>
      </c>
      <c r="X48" s="1">
        <f t="shared" si="1"/>
        <v>0</v>
      </c>
      <c r="Y48" s="1">
        <f t="shared" si="3"/>
        <v>1</v>
      </c>
      <c r="Z48" s="1" t="s">
        <v>105</v>
      </c>
      <c r="AA48" s="1" t="s">
        <v>85</v>
      </c>
      <c r="AB48" s="1" t="s">
        <v>85</v>
      </c>
      <c r="AC48" s="1" t="s">
        <v>85</v>
      </c>
      <c r="AD48" s="1" t="s">
        <v>85</v>
      </c>
      <c r="AE48" s="1" t="s">
        <v>85</v>
      </c>
      <c r="AF48" s="1" t="s">
        <v>85</v>
      </c>
      <c r="AG48" s="1" t="s">
        <v>85</v>
      </c>
      <c r="AH48" s="1" t="s">
        <v>85</v>
      </c>
      <c r="AI48" s="1" t="s">
        <v>85</v>
      </c>
      <c r="AJ48" s="1" t="s">
        <v>85</v>
      </c>
    </row>
    <row r="49" spans="1:36" x14ac:dyDescent="0.25">
      <c r="A49" t="s">
        <v>125</v>
      </c>
      <c r="B49" s="20">
        <v>44621</v>
      </c>
      <c r="C49" s="8" t="s">
        <v>102</v>
      </c>
      <c r="D49" s="1">
        <v>1</v>
      </c>
      <c r="E49" s="1" t="s">
        <v>57</v>
      </c>
      <c r="F49" s="1">
        <v>198</v>
      </c>
      <c r="G49" s="1">
        <v>239</v>
      </c>
      <c r="H49" s="1">
        <v>136</v>
      </c>
      <c r="I49" s="22" t="s">
        <v>38</v>
      </c>
      <c r="J49" s="24"/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f t="shared" si="0"/>
        <v>0</v>
      </c>
      <c r="X49" s="1">
        <f t="shared" si="1"/>
        <v>0</v>
      </c>
      <c r="Y49" s="1">
        <f t="shared" si="3"/>
        <v>0</v>
      </c>
      <c r="Z49" s="1" t="s">
        <v>40</v>
      </c>
      <c r="AA49" s="1">
        <v>39</v>
      </c>
      <c r="AB49" s="1" t="s">
        <v>311</v>
      </c>
      <c r="AC49" s="1" t="s">
        <v>42</v>
      </c>
      <c r="AD49" s="1" t="s">
        <v>42</v>
      </c>
      <c r="AE49" s="1" t="s">
        <v>55</v>
      </c>
      <c r="AF49" s="1" t="s">
        <v>41</v>
      </c>
      <c r="AG49" s="1" t="s">
        <v>41</v>
      </c>
      <c r="AH49" s="1" t="s">
        <v>41</v>
      </c>
      <c r="AI49" s="1" t="s">
        <v>41</v>
      </c>
      <c r="AJ49" s="1" t="s">
        <v>41</v>
      </c>
    </row>
    <row r="50" spans="1:36" x14ac:dyDescent="0.25">
      <c r="A50" t="s">
        <v>126</v>
      </c>
      <c r="B50" s="20">
        <v>44621</v>
      </c>
      <c r="C50" s="8" t="s">
        <v>102</v>
      </c>
      <c r="D50" s="1">
        <v>1</v>
      </c>
      <c r="E50" s="1" t="s">
        <v>57</v>
      </c>
      <c r="F50" s="1">
        <v>209</v>
      </c>
      <c r="G50" s="1">
        <v>249</v>
      </c>
      <c r="H50" s="1">
        <v>141</v>
      </c>
      <c r="I50" s="22" t="s">
        <v>38</v>
      </c>
      <c r="J50" s="24"/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1">
        <f t="shared" si="0"/>
        <v>0</v>
      </c>
      <c r="X50" s="1">
        <f t="shared" si="1"/>
        <v>0</v>
      </c>
      <c r="Y50" s="1">
        <f t="shared" si="3"/>
        <v>0</v>
      </c>
      <c r="Z50" s="1" t="s">
        <v>40</v>
      </c>
      <c r="AA50" s="1">
        <v>40</v>
      </c>
      <c r="AB50" s="1" t="s">
        <v>311</v>
      </c>
      <c r="AC50" s="1" t="s">
        <v>41</v>
      </c>
      <c r="AD50" s="1" t="s">
        <v>41</v>
      </c>
      <c r="AE50" s="1" t="s">
        <v>55</v>
      </c>
      <c r="AF50" s="1" t="s">
        <v>41</v>
      </c>
      <c r="AG50" s="1" t="s">
        <v>41</v>
      </c>
      <c r="AH50" s="1" t="s">
        <v>41</v>
      </c>
      <c r="AI50" s="1" t="s">
        <v>41</v>
      </c>
      <c r="AJ50" s="1" t="s">
        <v>41</v>
      </c>
    </row>
    <row r="51" spans="1:36" x14ac:dyDescent="0.25">
      <c r="A51" t="s">
        <v>127</v>
      </c>
      <c r="B51" s="20">
        <v>44621</v>
      </c>
      <c r="C51" s="8" t="s">
        <v>102</v>
      </c>
      <c r="D51" s="1">
        <v>1</v>
      </c>
      <c r="E51" s="1" t="s">
        <v>57</v>
      </c>
      <c r="F51" s="1">
        <v>289</v>
      </c>
      <c r="G51" s="1">
        <v>264</v>
      </c>
      <c r="H51" s="1">
        <v>162</v>
      </c>
      <c r="I51" s="22" t="s">
        <v>38</v>
      </c>
      <c r="J51" s="24"/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f t="shared" si="0"/>
        <v>0</v>
      </c>
      <c r="X51" s="1">
        <f t="shared" si="1"/>
        <v>0</v>
      </c>
      <c r="Y51" s="1">
        <f t="shared" si="3"/>
        <v>0</v>
      </c>
      <c r="Z51" s="1" t="s">
        <v>40</v>
      </c>
      <c r="AA51" s="1" t="s">
        <v>85</v>
      </c>
      <c r="AB51" s="1" t="s">
        <v>85</v>
      </c>
      <c r="AC51" s="1" t="s">
        <v>85</v>
      </c>
      <c r="AD51" s="1" t="s">
        <v>85</v>
      </c>
      <c r="AE51" s="1" t="s">
        <v>85</v>
      </c>
      <c r="AF51" s="1" t="s">
        <v>85</v>
      </c>
      <c r="AG51" s="1" t="s">
        <v>85</v>
      </c>
      <c r="AH51" s="1" t="s">
        <v>85</v>
      </c>
      <c r="AI51" s="1" t="s">
        <v>85</v>
      </c>
      <c r="AJ51" s="1" t="s">
        <v>85</v>
      </c>
    </row>
    <row r="52" spans="1:36" x14ac:dyDescent="0.25">
      <c r="A52" t="s">
        <v>128</v>
      </c>
      <c r="B52" s="20">
        <v>44621</v>
      </c>
      <c r="C52" s="8" t="s">
        <v>102</v>
      </c>
      <c r="D52" s="1">
        <v>1</v>
      </c>
      <c r="E52" s="1" t="s">
        <v>57</v>
      </c>
      <c r="F52" s="1">
        <v>151</v>
      </c>
      <c r="G52" s="1">
        <v>226</v>
      </c>
      <c r="H52" s="1">
        <v>127</v>
      </c>
      <c r="I52" s="22" t="s">
        <v>65</v>
      </c>
      <c r="J52" s="24" t="s">
        <v>129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f t="shared" si="0"/>
        <v>0</v>
      </c>
      <c r="X52" s="1">
        <f t="shared" si="1"/>
        <v>0</v>
      </c>
      <c r="Y52" s="1">
        <f t="shared" si="3"/>
        <v>0</v>
      </c>
      <c r="Z52" s="1" t="s">
        <v>40</v>
      </c>
      <c r="AA52" s="1" t="s">
        <v>85</v>
      </c>
      <c r="AB52" s="1" t="s">
        <v>85</v>
      </c>
      <c r="AC52" s="1" t="s">
        <v>85</v>
      </c>
      <c r="AD52" s="1" t="s">
        <v>85</v>
      </c>
      <c r="AE52" s="1" t="s">
        <v>85</v>
      </c>
      <c r="AF52" s="1" t="s">
        <v>85</v>
      </c>
      <c r="AG52" s="1" t="s">
        <v>85</v>
      </c>
      <c r="AH52" s="1" t="s">
        <v>85</v>
      </c>
      <c r="AI52" s="1" t="s">
        <v>85</v>
      </c>
      <c r="AJ52" s="1" t="s">
        <v>85</v>
      </c>
    </row>
    <row r="53" spans="1:36" x14ac:dyDescent="0.25">
      <c r="A53" t="s">
        <v>130</v>
      </c>
      <c r="B53" s="20">
        <v>44621</v>
      </c>
      <c r="C53" s="8" t="s">
        <v>102</v>
      </c>
      <c r="D53" s="1">
        <v>1</v>
      </c>
      <c r="E53" s="1" t="s">
        <v>57</v>
      </c>
      <c r="F53" s="1">
        <v>173</v>
      </c>
      <c r="G53" s="1">
        <v>227</v>
      </c>
      <c r="H53" s="1">
        <v>128</v>
      </c>
      <c r="I53" s="22" t="s">
        <v>51</v>
      </c>
      <c r="J53" s="24"/>
      <c r="K53" s="1">
        <v>0</v>
      </c>
      <c r="L53" s="1">
        <v>1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0</v>
      </c>
      <c r="W53" s="1">
        <f t="shared" si="0"/>
        <v>1</v>
      </c>
      <c r="X53" s="1">
        <f t="shared" si="1"/>
        <v>0</v>
      </c>
      <c r="Y53" s="1">
        <f>(SUM(K53:L53,Q53:R53)*1)+(SUM(M53:N53,S53:T53)*2)+(SUM(O53:P53,U53:V53)*3)</f>
        <v>1</v>
      </c>
      <c r="Z53" s="1" t="s">
        <v>40</v>
      </c>
      <c r="AA53" s="1" t="s">
        <v>85</v>
      </c>
      <c r="AB53" s="1" t="s">
        <v>85</v>
      </c>
      <c r="AC53" s="1" t="s">
        <v>85</v>
      </c>
      <c r="AD53" s="1" t="s">
        <v>85</v>
      </c>
      <c r="AE53" s="1" t="s">
        <v>85</v>
      </c>
      <c r="AF53" s="1" t="s">
        <v>85</v>
      </c>
      <c r="AG53" s="1" t="s">
        <v>85</v>
      </c>
      <c r="AH53" s="1" t="s">
        <v>85</v>
      </c>
      <c r="AI53" s="1" t="s">
        <v>85</v>
      </c>
      <c r="AJ53" s="1" t="s">
        <v>85</v>
      </c>
    </row>
    <row r="54" spans="1:36" x14ac:dyDescent="0.25">
      <c r="A54" t="s">
        <v>131</v>
      </c>
      <c r="B54" s="20">
        <v>44621</v>
      </c>
      <c r="C54" s="8" t="s">
        <v>102</v>
      </c>
      <c r="D54" s="1">
        <v>1</v>
      </c>
      <c r="E54" s="1" t="s">
        <v>57</v>
      </c>
      <c r="F54" s="1">
        <v>194</v>
      </c>
      <c r="G54" s="1">
        <v>244</v>
      </c>
      <c r="H54" s="1">
        <v>149</v>
      </c>
      <c r="I54" s="22" t="s">
        <v>38</v>
      </c>
      <c r="J54" s="24"/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f t="shared" si="0"/>
        <v>0</v>
      </c>
      <c r="X54" s="1">
        <f t="shared" si="1"/>
        <v>0</v>
      </c>
      <c r="Y54" s="1">
        <f t="shared" si="3"/>
        <v>0</v>
      </c>
      <c r="Z54" s="1" t="s">
        <v>40</v>
      </c>
      <c r="AA54" s="1" t="s">
        <v>85</v>
      </c>
      <c r="AB54" s="1" t="s">
        <v>85</v>
      </c>
      <c r="AC54" s="1" t="s">
        <v>85</v>
      </c>
      <c r="AD54" s="1" t="s">
        <v>85</v>
      </c>
      <c r="AE54" s="1" t="s">
        <v>85</v>
      </c>
      <c r="AF54" s="1" t="s">
        <v>85</v>
      </c>
      <c r="AG54" s="1" t="s">
        <v>85</v>
      </c>
      <c r="AH54" s="1" t="s">
        <v>85</v>
      </c>
      <c r="AI54" s="1" t="s">
        <v>85</v>
      </c>
      <c r="AJ54" s="1" t="s">
        <v>85</v>
      </c>
    </row>
    <row r="55" spans="1:36" x14ac:dyDescent="0.25">
      <c r="A55" t="s">
        <v>132</v>
      </c>
      <c r="B55" s="20">
        <v>44621</v>
      </c>
      <c r="C55" s="8" t="s">
        <v>102</v>
      </c>
      <c r="D55" s="1">
        <v>1</v>
      </c>
      <c r="E55" s="1" t="s">
        <v>57</v>
      </c>
      <c r="F55" s="1">
        <v>177</v>
      </c>
      <c r="G55" s="1">
        <v>241</v>
      </c>
      <c r="H55" s="1">
        <v>126</v>
      </c>
      <c r="I55" s="22" t="s">
        <v>38</v>
      </c>
      <c r="J55" s="24"/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f t="shared" si="0"/>
        <v>0</v>
      </c>
      <c r="X55" s="1">
        <f t="shared" si="1"/>
        <v>0</v>
      </c>
      <c r="Y55" s="1">
        <f t="shared" si="3"/>
        <v>0</v>
      </c>
      <c r="Z55" s="1" t="s">
        <v>40</v>
      </c>
      <c r="AA55" s="1" t="s">
        <v>85</v>
      </c>
      <c r="AB55" s="1" t="s">
        <v>85</v>
      </c>
      <c r="AC55" s="1" t="s">
        <v>85</v>
      </c>
      <c r="AD55" s="1" t="s">
        <v>85</v>
      </c>
      <c r="AE55" s="1" t="s">
        <v>85</v>
      </c>
      <c r="AF55" s="1" t="s">
        <v>85</v>
      </c>
      <c r="AG55" s="1" t="s">
        <v>85</v>
      </c>
      <c r="AH55" s="1" t="s">
        <v>85</v>
      </c>
      <c r="AI55" s="1" t="s">
        <v>85</v>
      </c>
      <c r="AJ55" s="1" t="s">
        <v>85</v>
      </c>
    </row>
    <row r="56" spans="1:36" x14ac:dyDescent="0.25">
      <c r="A56" t="s">
        <v>133</v>
      </c>
      <c r="B56" s="20">
        <v>44621</v>
      </c>
      <c r="C56" s="8" t="s">
        <v>102</v>
      </c>
      <c r="D56" s="1">
        <v>1</v>
      </c>
      <c r="E56" s="1" t="s">
        <v>57</v>
      </c>
      <c r="F56" s="1">
        <v>165</v>
      </c>
      <c r="G56" s="1">
        <v>231</v>
      </c>
      <c r="H56" s="1">
        <v>130</v>
      </c>
      <c r="I56" s="22" t="s">
        <v>38</v>
      </c>
      <c r="J56" s="24"/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  <c r="W56" s="1">
        <f t="shared" si="0"/>
        <v>0</v>
      </c>
      <c r="X56" s="1">
        <f t="shared" si="1"/>
        <v>0</v>
      </c>
      <c r="Y56" s="1">
        <f t="shared" si="3"/>
        <v>0</v>
      </c>
      <c r="Z56" s="1" t="s">
        <v>40</v>
      </c>
      <c r="AA56" s="1" t="s">
        <v>85</v>
      </c>
      <c r="AB56" s="1" t="s">
        <v>85</v>
      </c>
      <c r="AC56" s="1" t="s">
        <v>85</v>
      </c>
      <c r="AD56" s="1" t="s">
        <v>85</v>
      </c>
      <c r="AE56" s="1" t="s">
        <v>85</v>
      </c>
      <c r="AF56" s="1" t="s">
        <v>85</v>
      </c>
      <c r="AG56" s="1" t="s">
        <v>85</v>
      </c>
      <c r="AH56" s="1" t="s">
        <v>85</v>
      </c>
      <c r="AI56" s="1" t="s">
        <v>85</v>
      </c>
      <c r="AJ56" s="1" t="s">
        <v>85</v>
      </c>
    </row>
    <row r="57" spans="1:36" x14ac:dyDescent="0.25">
      <c r="A57" t="s">
        <v>134</v>
      </c>
      <c r="B57" s="20">
        <v>44621</v>
      </c>
      <c r="C57" s="8" t="s">
        <v>102</v>
      </c>
      <c r="D57" s="1">
        <v>1</v>
      </c>
      <c r="E57" s="1" t="s">
        <v>57</v>
      </c>
      <c r="F57" s="1">
        <v>166</v>
      </c>
      <c r="G57" s="1">
        <v>238</v>
      </c>
      <c r="H57" s="1">
        <v>126</v>
      </c>
      <c r="I57" s="22" t="s">
        <v>38</v>
      </c>
      <c r="J57" s="24"/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  <c r="W57" s="1">
        <f t="shared" si="0"/>
        <v>0</v>
      </c>
      <c r="X57" s="1">
        <f t="shared" si="1"/>
        <v>0</v>
      </c>
      <c r="Y57" s="1">
        <f t="shared" si="3"/>
        <v>0</v>
      </c>
      <c r="Z57" s="1" t="s">
        <v>40</v>
      </c>
      <c r="AA57" s="1" t="s">
        <v>85</v>
      </c>
      <c r="AB57" s="1" t="s">
        <v>85</v>
      </c>
      <c r="AC57" s="1" t="s">
        <v>85</v>
      </c>
      <c r="AD57" s="1" t="s">
        <v>85</v>
      </c>
      <c r="AE57" s="1" t="s">
        <v>85</v>
      </c>
      <c r="AF57" s="1" t="s">
        <v>85</v>
      </c>
      <c r="AG57" s="1" t="s">
        <v>85</v>
      </c>
      <c r="AH57" s="1" t="s">
        <v>85</v>
      </c>
      <c r="AI57" s="1" t="s">
        <v>85</v>
      </c>
      <c r="AJ57" s="1" t="s">
        <v>85</v>
      </c>
    </row>
    <row r="58" spans="1:36" x14ac:dyDescent="0.25">
      <c r="A58" t="s">
        <v>135</v>
      </c>
      <c r="B58" s="20">
        <v>44621</v>
      </c>
      <c r="C58" s="8" t="s">
        <v>102</v>
      </c>
      <c r="D58" s="1">
        <v>1</v>
      </c>
      <c r="E58" s="1" t="s">
        <v>57</v>
      </c>
      <c r="F58" s="1">
        <v>204</v>
      </c>
      <c r="G58" s="1">
        <v>248</v>
      </c>
      <c r="H58" s="1">
        <v>141</v>
      </c>
      <c r="I58" s="22" t="s">
        <v>38</v>
      </c>
      <c r="J58" s="24"/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  <c r="W58" s="1">
        <f t="shared" si="0"/>
        <v>0</v>
      </c>
      <c r="X58" s="1">
        <f t="shared" si="1"/>
        <v>0</v>
      </c>
      <c r="Y58" s="1">
        <f t="shared" si="3"/>
        <v>0</v>
      </c>
      <c r="Z58" s="1" t="s">
        <v>40</v>
      </c>
      <c r="AA58" s="1" t="s">
        <v>85</v>
      </c>
      <c r="AB58" s="1" t="s">
        <v>85</v>
      </c>
      <c r="AC58" s="1" t="s">
        <v>85</v>
      </c>
      <c r="AD58" s="1" t="s">
        <v>85</v>
      </c>
      <c r="AE58" s="1" t="s">
        <v>85</v>
      </c>
      <c r="AF58" s="1" t="s">
        <v>85</v>
      </c>
      <c r="AG58" s="1" t="s">
        <v>85</v>
      </c>
      <c r="AH58" s="1" t="s">
        <v>85</v>
      </c>
      <c r="AI58" s="1" t="s">
        <v>85</v>
      </c>
      <c r="AJ58" s="1" t="s">
        <v>85</v>
      </c>
    </row>
    <row r="59" spans="1:36" x14ac:dyDescent="0.25">
      <c r="A59" t="s">
        <v>136</v>
      </c>
      <c r="B59" s="20">
        <v>44621</v>
      </c>
      <c r="C59" s="8" t="s">
        <v>102</v>
      </c>
      <c r="D59" s="1">
        <v>1</v>
      </c>
      <c r="E59" s="1" t="s">
        <v>57</v>
      </c>
      <c r="F59" s="1">
        <v>110</v>
      </c>
      <c r="G59" s="1">
        <v>211</v>
      </c>
      <c r="H59" s="1">
        <v>109</v>
      </c>
      <c r="I59" s="22" t="s">
        <v>38</v>
      </c>
      <c r="J59" s="24" t="s">
        <v>137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V59" s="1">
        <v>0</v>
      </c>
      <c r="W59" s="1">
        <f t="shared" si="0"/>
        <v>0</v>
      </c>
      <c r="X59" s="1">
        <f t="shared" si="1"/>
        <v>0</v>
      </c>
      <c r="Y59" s="1">
        <f t="shared" si="3"/>
        <v>0</v>
      </c>
      <c r="Z59" s="1" t="s">
        <v>138</v>
      </c>
      <c r="AA59" s="1">
        <v>49</v>
      </c>
      <c r="AB59" s="1" t="s">
        <v>85</v>
      </c>
      <c r="AC59" s="1" t="s">
        <v>85</v>
      </c>
      <c r="AD59" s="1" t="s">
        <v>85</v>
      </c>
      <c r="AE59" s="1" t="s">
        <v>85</v>
      </c>
      <c r="AF59" s="1" t="s">
        <v>85</v>
      </c>
      <c r="AG59" s="1" t="s">
        <v>85</v>
      </c>
      <c r="AH59" s="1" t="s">
        <v>85</v>
      </c>
      <c r="AI59" s="1" t="s">
        <v>85</v>
      </c>
      <c r="AJ59" s="1" t="s">
        <v>85</v>
      </c>
    </row>
    <row r="60" spans="1:36" x14ac:dyDescent="0.25">
      <c r="A60" t="s">
        <v>139</v>
      </c>
      <c r="B60" s="20">
        <v>44621</v>
      </c>
      <c r="C60" s="8" t="s">
        <v>102</v>
      </c>
      <c r="D60" s="1">
        <v>1</v>
      </c>
      <c r="E60" s="1" t="s">
        <v>57</v>
      </c>
      <c r="F60" s="1">
        <v>169</v>
      </c>
      <c r="G60" s="1">
        <v>237</v>
      </c>
      <c r="H60" s="1">
        <v>128</v>
      </c>
      <c r="I60" s="22" t="s">
        <v>38</v>
      </c>
      <c r="J60" s="24"/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  <c r="V60" s="1">
        <v>0</v>
      </c>
      <c r="W60" s="1">
        <f t="shared" si="0"/>
        <v>0</v>
      </c>
      <c r="X60" s="1">
        <f t="shared" si="1"/>
        <v>0</v>
      </c>
      <c r="Y60" s="1">
        <f t="shared" si="3"/>
        <v>0</v>
      </c>
      <c r="Z60" s="1" t="s">
        <v>40</v>
      </c>
      <c r="AA60" s="1" t="s">
        <v>85</v>
      </c>
      <c r="AB60" s="1" t="s">
        <v>85</v>
      </c>
      <c r="AC60" s="1" t="s">
        <v>85</v>
      </c>
      <c r="AD60" s="1" t="s">
        <v>85</v>
      </c>
      <c r="AE60" s="1" t="s">
        <v>85</v>
      </c>
      <c r="AF60" s="1" t="s">
        <v>85</v>
      </c>
      <c r="AG60" s="1" t="s">
        <v>85</v>
      </c>
      <c r="AH60" s="1" t="s">
        <v>85</v>
      </c>
      <c r="AI60" s="1" t="s">
        <v>85</v>
      </c>
      <c r="AJ60" s="1" t="s">
        <v>85</v>
      </c>
    </row>
    <row r="61" spans="1:36" x14ac:dyDescent="0.25">
      <c r="A61" t="s">
        <v>140</v>
      </c>
      <c r="B61" s="20">
        <v>44621</v>
      </c>
      <c r="C61" s="8" t="s">
        <v>102</v>
      </c>
      <c r="D61" s="1">
        <v>1</v>
      </c>
      <c r="E61" s="1" t="s">
        <v>57</v>
      </c>
      <c r="F61" s="1">
        <v>175</v>
      </c>
      <c r="G61" s="1">
        <v>235</v>
      </c>
      <c r="H61" s="1">
        <v>137</v>
      </c>
      <c r="I61" s="22" t="s">
        <v>38</v>
      </c>
      <c r="J61" s="24"/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  <c r="W61" s="1">
        <f t="shared" si="0"/>
        <v>0</v>
      </c>
      <c r="X61" s="1">
        <f t="shared" si="1"/>
        <v>0</v>
      </c>
      <c r="Y61" s="1">
        <f t="shared" si="3"/>
        <v>0</v>
      </c>
      <c r="Z61" s="1" t="s">
        <v>40</v>
      </c>
      <c r="AA61" s="1" t="s">
        <v>85</v>
      </c>
      <c r="AB61" s="1" t="s">
        <v>85</v>
      </c>
      <c r="AC61" s="1" t="s">
        <v>85</v>
      </c>
      <c r="AD61" s="1" t="s">
        <v>85</v>
      </c>
      <c r="AE61" s="1" t="s">
        <v>85</v>
      </c>
      <c r="AF61" s="1" t="s">
        <v>85</v>
      </c>
      <c r="AG61" s="1" t="s">
        <v>85</v>
      </c>
      <c r="AH61" s="1" t="s">
        <v>85</v>
      </c>
      <c r="AI61" s="1" t="s">
        <v>85</v>
      </c>
      <c r="AJ61" s="1" t="s">
        <v>85</v>
      </c>
    </row>
    <row r="62" spans="1:36" x14ac:dyDescent="0.25">
      <c r="A62" t="s">
        <v>141</v>
      </c>
      <c r="B62" s="20">
        <v>44621</v>
      </c>
      <c r="C62" s="8" t="s">
        <v>102</v>
      </c>
      <c r="D62" s="1">
        <v>2</v>
      </c>
      <c r="E62" s="1" t="s">
        <v>37</v>
      </c>
      <c r="F62" s="1">
        <v>220</v>
      </c>
      <c r="G62" s="1">
        <v>259</v>
      </c>
      <c r="H62" s="1">
        <v>145</v>
      </c>
      <c r="I62" s="22" t="s">
        <v>110</v>
      </c>
      <c r="J62" s="24"/>
      <c r="K62" s="1">
        <v>2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  <c r="W62" s="1">
        <f t="shared" si="0"/>
        <v>2</v>
      </c>
      <c r="X62" s="1">
        <f t="shared" si="1"/>
        <v>0</v>
      </c>
      <c r="Y62" s="1">
        <f t="shared" si="3"/>
        <v>2</v>
      </c>
      <c r="Z62" s="1" t="s">
        <v>40</v>
      </c>
      <c r="AA62" s="1">
        <v>52</v>
      </c>
      <c r="AB62" s="1" t="s">
        <v>312</v>
      </c>
      <c r="AC62" s="1" t="s">
        <v>42</v>
      </c>
      <c r="AD62" s="1" t="s">
        <v>41</v>
      </c>
      <c r="AE62" s="1" t="s">
        <v>42</v>
      </c>
      <c r="AF62" s="1" t="s">
        <v>42</v>
      </c>
      <c r="AG62" s="1" t="s">
        <v>41</v>
      </c>
      <c r="AH62" s="1" t="s">
        <v>41</v>
      </c>
      <c r="AI62" s="1" t="s">
        <v>41</v>
      </c>
      <c r="AJ62" s="1" t="s">
        <v>41</v>
      </c>
    </row>
    <row r="63" spans="1:36" x14ac:dyDescent="0.25">
      <c r="A63" t="s">
        <v>142</v>
      </c>
      <c r="B63" s="20">
        <v>44621</v>
      </c>
      <c r="C63" s="8" t="s">
        <v>102</v>
      </c>
      <c r="D63" s="1">
        <v>2</v>
      </c>
      <c r="E63" s="1" t="s">
        <v>37</v>
      </c>
      <c r="F63" s="1">
        <v>189</v>
      </c>
      <c r="G63" s="1">
        <v>235</v>
      </c>
      <c r="H63" s="1">
        <v>140</v>
      </c>
      <c r="I63" s="22" t="s">
        <v>51</v>
      </c>
      <c r="J63" s="24"/>
      <c r="K63" s="1">
        <v>0</v>
      </c>
      <c r="L63" s="1">
        <v>1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0</v>
      </c>
      <c r="W63" s="1">
        <f t="shared" si="0"/>
        <v>1</v>
      </c>
      <c r="X63" s="1">
        <f t="shared" si="1"/>
        <v>0</v>
      </c>
      <c r="Y63" s="1">
        <f t="shared" si="3"/>
        <v>1</v>
      </c>
      <c r="Z63" s="1" t="s">
        <v>40</v>
      </c>
      <c r="AA63" s="1">
        <v>53</v>
      </c>
      <c r="AB63" s="1" t="s">
        <v>312</v>
      </c>
      <c r="AC63" s="1" t="s">
        <v>41</v>
      </c>
      <c r="AD63" s="1" t="s">
        <v>41</v>
      </c>
      <c r="AE63" s="1" t="s">
        <v>42</v>
      </c>
      <c r="AF63" s="1" t="s">
        <v>42</v>
      </c>
      <c r="AG63" s="1" t="s">
        <v>41</v>
      </c>
      <c r="AH63" s="1" t="s">
        <v>41</v>
      </c>
      <c r="AI63" s="1" t="s">
        <v>41</v>
      </c>
      <c r="AJ63" s="1" t="s">
        <v>41</v>
      </c>
    </row>
    <row r="64" spans="1:36" ht="30" x14ac:dyDescent="0.25">
      <c r="A64" t="s">
        <v>143</v>
      </c>
      <c r="B64" s="20">
        <v>44621</v>
      </c>
      <c r="C64" s="8" t="s">
        <v>102</v>
      </c>
      <c r="D64" s="1">
        <v>2</v>
      </c>
      <c r="E64" s="1" t="s">
        <v>37</v>
      </c>
      <c r="F64" s="1">
        <v>271</v>
      </c>
      <c r="G64" s="1">
        <v>269</v>
      </c>
      <c r="H64" s="1">
        <v>157</v>
      </c>
      <c r="I64" s="22" t="s">
        <v>144</v>
      </c>
      <c r="J64" s="24" t="s">
        <v>145</v>
      </c>
      <c r="K64" s="1">
        <v>1</v>
      </c>
      <c r="L64" s="1">
        <v>1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1">
        <f t="shared" si="0"/>
        <v>2</v>
      </c>
      <c r="X64" s="1">
        <f t="shared" si="1"/>
        <v>0</v>
      </c>
      <c r="Y64" s="1">
        <f t="shared" si="3"/>
        <v>2</v>
      </c>
      <c r="Z64" s="1" t="s">
        <v>40</v>
      </c>
      <c r="AA64" s="1">
        <v>54</v>
      </c>
      <c r="AB64" s="1" t="s">
        <v>312</v>
      </c>
      <c r="AC64" s="1" t="s">
        <v>42</v>
      </c>
      <c r="AD64" s="1" t="s">
        <v>42</v>
      </c>
      <c r="AE64" s="1" t="s">
        <v>45</v>
      </c>
      <c r="AF64" s="1" t="s">
        <v>45</v>
      </c>
      <c r="AG64" s="1" t="s">
        <v>41</v>
      </c>
      <c r="AH64" s="1" t="s">
        <v>41</v>
      </c>
      <c r="AI64" s="1" t="s">
        <v>41</v>
      </c>
      <c r="AJ64" s="1" t="s">
        <v>41</v>
      </c>
    </row>
    <row r="65" spans="1:36" x14ac:dyDescent="0.25">
      <c r="A65" t="s">
        <v>146</v>
      </c>
      <c r="B65" s="20">
        <v>44621</v>
      </c>
      <c r="C65" s="8" t="s">
        <v>102</v>
      </c>
      <c r="D65" s="1">
        <v>2</v>
      </c>
      <c r="E65" s="1" t="s">
        <v>37</v>
      </c>
      <c r="F65" s="1">
        <v>154</v>
      </c>
      <c r="G65" s="1">
        <v>225</v>
      </c>
      <c r="H65" s="1">
        <v>128</v>
      </c>
      <c r="I65" s="22" t="s">
        <v>65</v>
      </c>
      <c r="J65" s="24" t="s">
        <v>147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  <c r="W65" s="1">
        <f t="shared" si="0"/>
        <v>0</v>
      </c>
      <c r="X65" s="1">
        <f t="shared" si="1"/>
        <v>0</v>
      </c>
      <c r="Y65" s="1">
        <f t="shared" si="3"/>
        <v>0</v>
      </c>
      <c r="Z65" s="1" t="s">
        <v>40</v>
      </c>
      <c r="AA65" s="1">
        <v>55</v>
      </c>
      <c r="AB65" s="1" t="s">
        <v>312</v>
      </c>
      <c r="AC65" s="1" t="s">
        <v>42</v>
      </c>
      <c r="AD65" s="1" t="s">
        <v>41</v>
      </c>
      <c r="AE65" s="1" t="s">
        <v>55</v>
      </c>
      <c r="AF65" s="1" t="s">
        <v>42</v>
      </c>
      <c r="AG65" s="1" t="s">
        <v>41</v>
      </c>
      <c r="AH65" s="1" t="s">
        <v>41</v>
      </c>
      <c r="AI65" s="1" t="s">
        <v>41</v>
      </c>
      <c r="AJ65" s="1" t="s">
        <v>41</v>
      </c>
    </row>
    <row r="66" spans="1:36" x14ac:dyDescent="0.25">
      <c r="A66" t="s">
        <v>148</v>
      </c>
      <c r="B66" s="20">
        <v>44621</v>
      </c>
      <c r="C66" s="8" t="s">
        <v>102</v>
      </c>
      <c r="D66" s="1">
        <v>2</v>
      </c>
      <c r="E66" s="1" t="s">
        <v>37</v>
      </c>
      <c r="F66" s="1">
        <v>183</v>
      </c>
      <c r="G66" s="1">
        <v>250</v>
      </c>
      <c r="H66" s="1">
        <v>137</v>
      </c>
      <c r="I66" s="22" t="s">
        <v>65</v>
      </c>
      <c r="J66" s="24"/>
      <c r="K66" s="1">
        <v>1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  <c r="W66" s="1">
        <f t="shared" si="0"/>
        <v>1</v>
      </c>
      <c r="X66" s="1">
        <f t="shared" si="1"/>
        <v>0</v>
      </c>
      <c r="Y66" s="1">
        <f t="shared" si="3"/>
        <v>1</v>
      </c>
      <c r="Z66" s="1" t="s">
        <v>40</v>
      </c>
      <c r="AA66" s="1">
        <v>56</v>
      </c>
      <c r="AB66" s="1" t="s">
        <v>312</v>
      </c>
      <c r="AC66" s="1" t="s">
        <v>42</v>
      </c>
      <c r="AD66" s="1" t="s">
        <v>41</v>
      </c>
      <c r="AE66" s="1" t="s">
        <v>41</v>
      </c>
      <c r="AF66" s="1" t="s">
        <v>41</v>
      </c>
      <c r="AG66" s="1" t="s">
        <v>41</v>
      </c>
      <c r="AH66" s="1" t="s">
        <v>41</v>
      </c>
      <c r="AI66" s="1" t="s">
        <v>41</v>
      </c>
      <c r="AJ66" s="1" t="s">
        <v>41</v>
      </c>
    </row>
    <row r="67" spans="1:36" x14ac:dyDescent="0.25">
      <c r="A67" t="s">
        <v>149</v>
      </c>
      <c r="B67" s="20">
        <v>44621</v>
      </c>
      <c r="C67" s="8" t="s">
        <v>102</v>
      </c>
      <c r="D67" s="1">
        <v>2</v>
      </c>
      <c r="E67" s="1" t="s">
        <v>37</v>
      </c>
      <c r="F67" s="1">
        <v>247</v>
      </c>
      <c r="G67" s="1">
        <v>264</v>
      </c>
      <c r="H67" s="1">
        <v>152</v>
      </c>
      <c r="I67" s="22" t="s">
        <v>150</v>
      </c>
      <c r="J67" s="24" t="s">
        <v>151</v>
      </c>
      <c r="K67" s="1">
        <v>1</v>
      </c>
      <c r="L67" s="1">
        <v>1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f t="shared" ref="W67:W130" si="4">SUM(K67:P67)</f>
        <v>2</v>
      </c>
      <c r="X67" s="1">
        <f t="shared" ref="X67:X130" si="5">SUM(Q67:V67)</f>
        <v>0</v>
      </c>
      <c r="Y67" s="1">
        <f>(SUM(K67:L67,Q67:R67)*1)+(SUM(M67:N67,S67:T67)*2)+(SUM(O67:P67,U67:V67)*3)</f>
        <v>2</v>
      </c>
      <c r="Z67" s="1" t="s">
        <v>40</v>
      </c>
      <c r="AA67" s="1">
        <v>57</v>
      </c>
      <c r="AB67" s="1" t="s">
        <v>312</v>
      </c>
      <c r="AC67" s="1" t="s">
        <v>41</v>
      </c>
      <c r="AD67" s="1" t="s">
        <v>41</v>
      </c>
      <c r="AE67" s="1" t="s">
        <v>42</v>
      </c>
      <c r="AF67" s="1" t="s">
        <v>41</v>
      </c>
      <c r="AG67" s="1" t="s">
        <v>41</v>
      </c>
      <c r="AH67" s="1" t="s">
        <v>41</v>
      </c>
      <c r="AI67" s="1" t="s">
        <v>41</v>
      </c>
      <c r="AJ67" s="1" t="s">
        <v>41</v>
      </c>
    </row>
    <row r="68" spans="1:36" x14ac:dyDescent="0.25">
      <c r="A68" t="s">
        <v>152</v>
      </c>
      <c r="B68" s="20">
        <v>44621</v>
      </c>
      <c r="C68" s="8" t="s">
        <v>102</v>
      </c>
      <c r="D68" s="1">
        <v>2</v>
      </c>
      <c r="E68" s="1" t="s">
        <v>37</v>
      </c>
      <c r="F68" s="1">
        <v>158</v>
      </c>
      <c r="G68" s="1">
        <v>232</v>
      </c>
      <c r="H68" s="1">
        <v>130</v>
      </c>
      <c r="I68" s="22" t="s">
        <v>38</v>
      </c>
      <c r="J68" s="24"/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1">
        <v>0</v>
      </c>
      <c r="W68" s="1">
        <f t="shared" si="4"/>
        <v>0</v>
      </c>
      <c r="X68" s="1">
        <f t="shared" si="5"/>
        <v>0</v>
      </c>
      <c r="Y68" s="1">
        <f t="shared" si="3"/>
        <v>0</v>
      </c>
      <c r="Z68" s="1" t="s">
        <v>40</v>
      </c>
      <c r="AA68" s="1">
        <v>58</v>
      </c>
      <c r="AB68" s="1" t="s">
        <v>311</v>
      </c>
      <c r="AC68" s="1" t="s">
        <v>42</v>
      </c>
      <c r="AD68" s="1" t="s">
        <v>41</v>
      </c>
      <c r="AE68" s="1" t="s">
        <v>55</v>
      </c>
      <c r="AF68" s="1" t="s">
        <v>42</v>
      </c>
      <c r="AG68" s="1" t="s">
        <v>41</v>
      </c>
      <c r="AH68" s="1" t="s">
        <v>41</v>
      </c>
      <c r="AI68" s="1" t="s">
        <v>41</v>
      </c>
      <c r="AJ68" s="1" t="s">
        <v>41</v>
      </c>
    </row>
    <row r="69" spans="1:36" x14ac:dyDescent="0.25">
      <c r="A69" t="s">
        <v>153</v>
      </c>
      <c r="B69" s="20">
        <v>44621</v>
      </c>
      <c r="C69" s="8" t="s">
        <v>102</v>
      </c>
      <c r="D69" s="1">
        <v>2</v>
      </c>
      <c r="E69" s="1" t="s">
        <v>37</v>
      </c>
      <c r="F69" s="1">
        <v>188</v>
      </c>
      <c r="G69" s="1">
        <v>250</v>
      </c>
      <c r="H69" s="1">
        <v>134</v>
      </c>
      <c r="I69" s="22" t="s">
        <v>65</v>
      </c>
      <c r="J69" s="24"/>
      <c r="K69" s="1">
        <v>1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  <c r="W69" s="1">
        <f t="shared" si="4"/>
        <v>1</v>
      </c>
      <c r="X69" s="1">
        <f t="shared" si="5"/>
        <v>0</v>
      </c>
      <c r="Y69" s="1">
        <f t="shared" si="3"/>
        <v>1</v>
      </c>
      <c r="Z69" s="1" t="s">
        <v>40</v>
      </c>
      <c r="AA69" s="1" t="s">
        <v>85</v>
      </c>
      <c r="AB69" s="1" t="s">
        <v>85</v>
      </c>
      <c r="AC69" s="1" t="s">
        <v>85</v>
      </c>
      <c r="AD69" s="1" t="s">
        <v>85</v>
      </c>
      <c r="AE69" s="1" t="s">
        <v>85</v>
      </c>
      <c r="AF69" s="1" t="s">
        <v>85</v>
      </c>
      <c r="AG69" s="1" t="s">
        <v>85</v>
      </c>
      <c r="AH69" s="1" t="s">
        <v>85</v>
      </c>
      <c r="AI69" s="1" t="s">
        <v>85</v>
      </c>
      <c r="AJ69" s="1" t="s">
        <v>85</v>
      </c>
    </row>
    <row r="70" spans="1:36" x14ac:dyDescent="0.25">
      <c r="A70" t="s">
        <v>154</v>
      </c>
      <c r="B70" s="20">
        <v>44621</v>
      </c>
      <c r="C70" s="8" t="s">
        <v>102</v>
      </c>
      <c r="D70" s="1">
        <v>2</v>
      </c>
      <c r="E70" s="1" t="s">
        <v>37</v>
      </c>
      <c r="F70" s="1">
        <v>125</v>
      </c>
      <c r="G70" s="1">
        <v>219</v>
      </c>
      <c r="H70" s="1">
        <v>128</v>
      </c>
      <c r="I70" s="22" t="s">
        <v>38</v>
      </c>
      <c r="J70" s="24"/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1">
        <v>0</v>
      </c>
      <c r="W70" s="1">
        <f t="shared" si="4"/>
        <v>0</v>
      </c>
      <c r="X70" s="1">
        <f t="shared" si="5"/>
        <v>0</v>
      </c>
      <c r="Y70" s="1">
        <f t="shared" si="3"/>
        <v>0</v>
      </c>
      <c r="Z70" s="1" t="s">
        <v>155</v>
      </c>
      <c r="AA70" s="1">
        <v>60</v>
      </c>
      <c r="AB70" s="1" t="s">
        <v>311</v>
      </c>
      <c r="AC70" s="1" t="s">
        <v>41</v>
      </c>
      <c r="AD70" s="1" t="s">
        <v>41</v>
      </c>
      <c r="AE70" s="1" t="s">
        <v>42</v>
      </c>
      <c r="AF70" s="1" t="s">
        <v>41</v>
      </c>
      <c r="AG70" s="1" t="s">
        <v>41</v>
      </c>
      <c r="AH70" s="1" t="s">
        <v>41</v>
      </c>
      <c r="AI70" s="1" t="s">
        <v>41</v>
      </c>
      <c r="AJ70" s="1" t="s">
        <v>41</v>
      </c>
    </row>
    <row r="71" spans="1:36" x14ac:dyDescent="0.25">
      <c r="A71" t="s">
        <v>156</v>
      </c>
      <c r="B71" s="20">
        <v>44621</v>
      </c>
      <c r="C71" s="8" t="s">
        <v>102</v>
      </c>
      <c r="D71" s="1">
        <v>2</v>
      </c>
      <c r="E71" s="1" t="s">
        <v>37</v>
      </c>
      <c r="F71" s="1">
        <v>157</v>
      </c>
      <c r="G71" s="1">
        <v>233</v>
      </c>
      <c r="H71" s="1">
        <v>128</v>
      </c>
      <c r="I71" s="22" t="s">
        <v>157</v>
      </c>
      <c r="J71" s="24"/>
      <c r="K71" s="1">
        <v>1</v>
      </c>
      <c r="L71" s="1">
        <v>2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  <c r="V71" s="1">
        <v>0</v>
      </c>
      <c r="W71" s="1">
        <f t="shared" si="4"/>
        <v>3</v>
      </c>
      <c r="X71" s="1">
        <f t="shared" si="5"/>
        <v>0</v>
      </c>
      <c r="Y71" s="1">
        <f t="shared" ref="Y71:Y134" si="6">(SUM(K71:L71,Q71:R71)*1)+(SUM(M71:N71,S71:T71)*2)+(SUM(O71:P71,U71:V71)*3)</f>
        <v>3</v>
      </c>
      <c r="Z71" s="1" t="s">
        <v>40</v>
      </c>
      <c r="AA71" s="1" t="s">
        <v>85</v>
      </c>
      <c r="AB71" s="1" t="s">
        <v>85</v>
      </c>
      <c r="AC71" s="1" t="s">
        <v>85</v>
      </c>
      <c r="AD71" s="1" t="s">
        <v>85</v>
      </c>
      <c r="AE71" s="1" t="s">
        <v>85</v>
      </c>
      <c r="AF71" s="1" t="s">
        <v>85</v>
      </c>
      <c r="AG71" s="1" t="s">
        <v>85</v>
      </c>
      <c r="AH71" s="1" t="s">
        <v>85</v>
      </c>
      <c r="AI71" s="1" t="s">
        <v>85</v>
      </c>
      <c r="AJ71" s="1" t="s">
        <v>85</v>
      </c>
    </row>
    <row r="72" spans="1:36" x14ac:dyDescent="0.25">
      <c r="A72" t="s">
        <v>158</v>
      </c>
      <c r="B72" s="20">
        <v>44621</v>
      </c>
      <c r="C72" s="8" t="s">
        <v>102</v>
      </c>
      <c r="D72" s="1">
        <v>2</v>
      </c>
      <c r="E72" s="1" t="s">
        <v>37</v>
      </c>
      <c r="F72" s="1">
        <v>130</v>
      </c>
      <c r="G72" s="1">
        <v>217</v>
      </c>
      <c r="H72" s="1">
        <v>118</v>
      </c>
      <c r="I72" s="22" t="s">
        <v>38</v>
      </c>
      <c r="J72" s="24"/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1">
        <f t="shared" si="4"/>
        <v>0</v>
      </c>
      <c r="X72" s="1">
        <f t="shared" si="5"/>
        <v>0</v>
      </c>
      <c r="Y72" s="1">
        <f t="shared" si="6"/>
        <v>0</v>
      </c>
      <c r="Z72" s="1" t="s">
        <v>40</v>
      </c>
      <c r="AA72" s="1">
        <v>62</v>
      </c>
      <c r="AB72" s="1" t="s">
        <v>311</v>
      </c>
      <c r="AC72" s="1" t="s">
        <v>42</v>
      </c>
      <c r="AD72" s="1" t="s">
        <v>41</v>
      </c>
      <c r="AE72" s="1" t="s">
        <v>45</v>
      </c>
      <c r="AF72" s="1" t="s">
        <v>41</v>
      </c>
      <c r="AG72" s="1" t="s">
        <v>41</v>
      </c>
      <c r="AH72" s="1" t="s">
        <v>41</v>
      </c>
      <c r="AI72" s="1" t="s">
        <v>41</v>
      </c>
      <c r="AJ72" s="1" t="s">
        <v>41</v>
      </c>
    </row>
    <row r="73" spans="1:36" x14ac:dyDescent="0.25">
      <c r="A73" t="s">
        <v>159</v>
      </c>
      <c r="B73" s="20">
        <v>44621</v>
      </c>
      <c r="C73" s="8" t="s">
        <v>102</v>
      </c>
      <c r="D73" s="1">
        <v>2</v>
      </c>
      <c r="E73" s="1" t="s">
        <v>37</v>
      </c>
      <c r="F73" s="1">
        <v>184</v>
      </c>
      <c r="G73" s="1">
        <v>243</v>
      </c>
      <c r="H73" s="1">
        <v>133</v>
      </c>
      <c r="I73" s="22" t="s">
        <v>38</v>
      </c>
      <c r="J73" s="24"/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>
        <v>0</v>
      </c>
      <c r="W73" s="1">
        <f t="shared" si="4"/>
        <v>0</v>
      </c>
      <c r="X73" s="1">
        <f t="shared" si="5"/>
        <v>0</v>
      </c>
      <c r="Y73" s="1">
        <f t="shared" si="6"/>
        <v>0</v>
      </c>
      <c r="Z73" s="1" t="s">
        <v>40</v>
      </c>
      <c r="AA73" s="1">
        <v>63</v>
      </c>
      <c r="AB73" s="1" t="s">
        <v>311</v>
      </c>
      <c r="AC73" s="1" t="s">
        <v>42</v>
      </c>
      <c r="AD73" s="1" t="s">
        <v>42</v>
      </c>
      <c r="AE73" s="1" t="s">
        <v>55</v>
      </c>
      <c r="AF73" s="1" t="s">
        <v>42</v>
      </c>
      <c r="AG73" s="1" t="s">
        <v>41</v>
      </c>
      <c r="AH73" s="1" t="s">
        <v>41</v>
      </c>
      <c r="AI73" s="1" t="s">
        <v>41</v>
      </c>
      <c r="AJ73" s="1" t="s">
        <v>41</v>
      </c>
    </row>
    <row r="74" spans="1:36" x14ac:dyDescent="0.25">
      <c r="A74" t="s">
        <v>160</v>
      </c>
      <c r="B74" s="20">
        <v>44621</v>
      </c>
      <c r="C74" s="8" t="s">
        <v>102</v>
      </c>
      <c r="D74" s="1">
        <v>2</v>
      </c>
      <c r="E74" s="1" t="s">
        <v>37</v>
      </c>
      <c r="F74" s="1">
        <v>167</v>
      </c>
      <c r="G74" s="1">
        <v>235</v>
      </c>
      <c r="H74" s="1">
        <v>127</v>
      </c>
      <c r="I74" s="22" t="s">
        <v>38</v>
      </c>
      <c r="J74" s="24"/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V74" s="1">
        <v>0</v>
      </c>
      <c r="W74" s="1">
        <f t="shared" si="4"/>
        <v>0</v>
      </c>
      <c r="X74" s="1">
        <f t="shared" si="5"/>
        <v>0</v>
      </c>
      <c r="Y74" s="1">
        <f t="shared" si="6"/>
        <v>0</v>
      </c>
      <c r="Z74" s="1" t="s">
        <v>40</v>
      </c>
      <c r="AA74" s="1">
        <v>64</v>
      </c>
      <c r="AB74" s="1" t="s">
        <v>311</v>
      </c>
      <c r="AC74" s="1" t="s">
        <v>41</v>
      </c>
      <c r="AD74" s="1" t="s">
        <v>41</v>
      </c>
      <c r="AE74" s="1" t="s">
        <v>55</v>
      </c>
      <c r="AF74" s="1" t="s">
        <v>41</v>
      </c>
      <c r="AG74" s="1" t="s">
        <v>41</v>
      </c>
      <c r="AH74" s="1" t="s">
        <v>41</v>
      </c>
      <c r="AI74" s="1" t="s">
        <v>41</v>
      </c>
      <c r="AJ74" s="1" t="s">
        <v>41</v>
      </c>
    </row>
    <row r="75" spans="1:36" x14ac:dyDescent="0.25">
      <c r="A75" t="s">
        <v>161</v>
      </c>
      <c r="B75" s="20">
        <v>44621</v>
      </c>
      <c r="C75" s="8" t="s">
        <v>102</v>
      </c>
      <c r="D75" s="1">
        <v>2</v>
      </c>
      <c r="E75" s="1" t="s">
        <v>37</v>
      </c>
      <c r="F75" s="1">
        <v>98</v>
      </c>
      <c r="G75" s="1">
        <v>199</v>
      </c>
      <c r="H75" s="1">
        <v>101</v>
      </c>
      <c r="I75" s="22" t="s">
        <v>38</v>
      </c>
      <c r="J75" s="24"/>
      <c r="K75" s="1">
        <v>0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">
        <v>0</v>
      </c>
      <c r="W75" s="1">
        <f t="shared" si="4"/>
        <v>0</v>
      </c>
      <c r="X75" s="1">
        <f t="shared" si="5"/>
        <v>0</v>
      </c>
      <c r="Y75" s="1">
        <f t="shared" si="6"/>
        <v>0</v>
      </c>
      <c r="Z75" s="1" t="s">
        <v>40</v>
      </c>
      <c r="AA75" s="1">
        <v>65</v>
      </c>
      <c r="AB75" s="1" t="s">
        <v>311</v>
      </c>
      <c r="AC75" s="1" t="s">
        <v>42</v>
      </c>
      <c r="AD75" s="1" t="s">
        <v>42</v>
      </c>
      <c r="AE75" s="1" t="s">
        <v>45</v>
      </c>
      <c r="AF75" s="1" t="s">
        <v>42</v>
      </c>
      <c r="AG75" s="1" t="s">
        <v>41</v>
      </c>
      <c r="AH75" s="1" t="s">
        <v>41</v>
      </c>
      <c r="AI75" s="1" t="s">
        <v>41</v>
      </c>
      <c r="AJ75" s="1" t="s">
        <v>41</v>
      </c>
    </row>
    <row r="76" spans="1:36" x14ac:dyDescent="0.25">
      <c r="A76" t="s">
        <v>162</v>
      </c>
      <c r="B76" s="20">
        <v>44621</v>
      </c>
      <c r="C76" s="8" t="s">
        <v>102</v>
      </c>
      <c r="D76" s="1">
        <v>2</v>
      </c>
      <c r="E76" s="1" t="s">
        <v>37</v>
      </c>
      <c r="F76" s="1">
        <v>128</v>
      </c>
      <c r="G76" s="1">
        <v>227</v>
      </c>
      <c r="H76" s="1">
        <v>121</v>
      </c>
      <c r="I76" s="22" t="s">
        <v>163</v>
      </c>
      <c r="J76" s="24"/>
      <c r="K76" s="1">
        <v>3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  <c r="W76" s="1">
        <f t="shared" si="4"/>
        <v>3</v>
      </c>
      <c r="X76" s="1">
        <f t="shared" si="5"/>
        <v>0</v>
      </c>
      <c r="Y76" s="1">
        <f t="shared" si="6"/>
        <v>3</v>
      </c>
      <c r="Z76" s="1" t="s">
        <v>40</v>
      </c>
      <c r="AA76" s="1" t="s">
        <v>85</v>
      </c>
      <c r="AB76" s="1" t="s">
        <v>85</v>
      </c>
      <c r="AC76" s="1" t="s">
        <v>85</v>
      </c>
      <c r="AD76" s="1" t="s">
        <v>85</v>
      </c>
      <c r="AE76" s="1" t="s">
        <v>85</v>
      </c>
      <c r="AF76" s="1" t="s">
        <v>85</v>
      </c>
      <c r="AG76" s="1" t="s">
        <v>85</v>
      </c>
      <c r="AH76" s="1" t="s">
        <v>85</v>
      </c>
      <c r="AI76" s="1" t="s">
        <v>85</v>
      </c>
      <c r="AJ76" s="1" t="s">
        <v>85</v>
      </c>
    </row>
    <row r="77" spans="1:36" x14ac:dyDescent="0.25">
      <c r="A77" t="s">
        <v>164</v>
      </c>
      <c r="B77" s="20">
        <v>44621</v>
      </c>
      <c r="C77" s="8" t="s">
        <v>102</v>
      </c>
      <c r="D77" s="1">
        <v>2</v>
      </c>
      <c r="E77" s="1" t="s">
        <v>37</v>
      </c>
      <c r="F77" s="1">
        <v>186</v>
      </c>
      <c r="G77" s="1">
        <v>235</v>
      </c>
      <c r="H77" s="1">
        <v>138</v>
      </c>
      <c r="I77" s="22" t="s">
        <v>38</v>
      </c>
      <c r="J77" s="24"/>
      <c r="K77" s="1">
        <v>0</v>
      </c>
      <c r="L77" s="1">
        <v>0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  <c r="R77" s="1">
        <v>0</v>
      </c>
      <c r="S77" s="1">
        <v>0</v>
      </c>
      <c r="T77" s="1">
        <v>0</v>
      </c>
      <c r="U77" s="1">
        <v>0</v>
      </c>
      <c r="V77" s="1">
        <v>0</v>
      </c>
      <c r="W77" s="1">
        <f t="shared" si="4"/>
        <v>0</v>
      </c>
      <c r="X77" s="1">
        <f t="shared" si="5"/>
        <v>0</v>
      </c>
      <c r="Y77" s="1">
        <f t="shared" si="6"/>
        <v>0</v>
      </c>
      <c r="Z77" s="1" t="s">
        <v>40</v>
      </c>
      <c r="AA77" s="1" t="s">
        <v>85</v>
      </c>
      <c r="AB77" s="1" t="s">
        <v>85</v>
      </c>
      <c r="AC77" s="1" t="s">
        <v>85</v>
      </c>
      <c r="AD77" s="1" t="s">
        <v>85</v>
      </c>
      <c r="AE77" s="1" t="s">
        <v>85</v>
      </c>
      <c r="AF77" s="1" t="s">
        <v>85</v>
      </c>
      <c r="AG77" s="1" t="s">
        <v>85</v>
      </c>
      <c r="AH77" s="1" t="s">
        <v>85</v>
      </c>
      <c r="AI77" s="1" t="s">
        <v>85</v>
      </c>
      <c r="AJ77" s="1" t="s">
        <v>85</v>
      </c>
    </row>
    <row r="78" spans="1:36" x14ac:dyDescent="0.25">
      <c r="A78" t="s">
        <v>165</v>
      </c>
      <c r="B78" s="20">
        <v>44621</v>
      </c>
      <c r="C78" s="8" t="s">
        <v>102</v>
      </c>
      <c r="D78" s="1">
        <v>2</v>
      </c>
      <c r="E78" s="1" t="s">
        <v>37</v>
      </c>
      <c r="F78" s="1">
        <v>162</v>
      </c>
      <c r="G78" s="1">
        <v>234</v>
      </c>
      <c r="H78" s="1">
        <v>129</v>
      </c>
      <c r="I78" s="22" t="s">
        <v>65</v>
      </c>
      <c r="J78" s="24"/>
      <c r="K78" s="1">
        <v>1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  <c r="S78" s="1">
        <v>0</v>
      </c>
      <c r="T78" s="1">
        <v>0</v>
      </c>
      <c r="U78" s="1">
        <v>0</v>
      </c>
      <c r="V78" s="1">
        <v>0</v>
      </c>
      <c r="W78" s="1">
        <f t="shared" si="4"/>
        <v>1</v>
      </c>
      <c r="X78" s="1">
        <f t="shared" si="5"/>
        <v>0</v>
      </c>
      <c r="Y78" s="1">
        <f t="shared" si="6"/>
        <v>1</v>
      </c>
      <c r="Z78" s="1" t="s">
        <v>40</v>
      </c>
      <c r="AA78" s="1" t="s">
        <v>85</v>
      </c>
      <c r="AB78" s="1" t="s">
        <v>85</v>
      </c>
      <c r="AC78" s="1" t="s">
        <v>85</v>
      </c>
      <c r="AD78" s="1" t="s">
        <v>85</v>
      </c>
      <c r="AE78" s="1" t="s">
        <v>85</v>
      </c>
      <c r="AF78" s="1" t="s">
        <v>85</v>
      </c>
      <c r="AG78" s="1" t="s">
        <v>85</v>
      </c>
      <c r="AH78" s="1" t="s">
        <v>85</v>
      </c>
      <c r="AI78" s="1" t="s">
        <v>85</v>
      </c>
      <c r="AJ78" s="1" t="s">
        <v>85</v>
      </c>
    </row>
    <row r="79" spans="1:36" x14ac:dyDescent="0.25">
      <c r="A79" t="s">
        <v>166</v>
      </c>
      <c r="B79" s="20">
        <v>44621</v>
      </c>
      <c r="C79" s="8" t="s">
        <v>102</v>
      </c>
      <c r="D79" s="1">
        <v>2</v>
      </c>
      <c r="E79" s="1" t="s">
        <v>37</v>
      </c>
      <c r="F79" s="1">
        <v>240</v>
      </c>
      <c r="G79" s="1">
        <v>258</v>
      </c>
      <c r="H79" s="1">
        <v>154</v>
      </c>
      <c r="I79" s="22" t="s">
        <v>38</v>
      </c>
      <c r="J79" s="24"/>
      <c r="K79" s="1">
        <v>0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>
        <v>0</v>
      </c>
      <c r="W79" s="1">
        <f t="shared" si="4"/>
        <v>0</v>
      </c>
      <c r="X79" s="1">
        <f t="shared" si="5"/>
        <v>0</v>
      </c>
      <c r="Y79" s="1">
        <f t="shared" si="6"/>
        <v>0</v>
      </c>
      <c r="Z79" s="1" t="s">
        <v>40</v>
      </c>
      <c r="AA79" s="1" t="s">
        <v>85</v>
      </c>
      <c r="AB79" s="1" t="s">
        <v>85</v>
      </c>
      <c r="AC79" s="1" t="s">
        <v>85</v>
      </c>
      <c r="AD79" s="1" t="s">
        <v>85</v>
      </c>
      <c r="AE79" s="1" t="s">
        <v>85</v>
      </c>
      <c r="AF79" s="1" t="s">
        <v>85</v>
      </c>
      <c r="AG79" s="1" t="s">
        <v>85</v>
      </c>
      <c r="AH79" s="1" t="s">
        <v>85</v>
      </c>
      <c r="AI79" s="1" t="s">
        <v>85</v>
      </c>
      <c r="AJ79" s="1" t="s">
        <v>85</v>
      </c>
    </row>
    <row r="80" spans="1:36" x14ac:dyDescent="0.25">
      <c r="A80" t="s">
        <v>167</v>
      </c>
      <c r="B80" s="20">
        <v>44621</v>
      </c>
      <c r="C80" s="8" t="s">
        <v>102</v>
      </c>
      <c r="D80" s="1">
        <v>2</v>
      </c>
      <c r="E80" s="1" t="s">
        <v>37</v>
      </c>
      <c r="F80" s="1">
        <v>276</v>
      </c>
      <c r="G80" s="1">
        <v>265</v>
      </c>
      <c r="H80" s="1">
        <v>163</v>
      </c>
      <c r="I80" s="22" t="s">
        <v>157</v>
      </c>
      <c r="J80" s="24"/>
      <c r="K80" s="1">
        <v>1</v>
      </c>
      <c r="L80" s="1">
        <v>2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1">
        <v>0</v>
      </c>
      <c r="W80" s="1">
        <f t="shared" si="4"/>
        <v>3</v>
      </c>
      <c r="X80" s="1">
        <f t="shared" si="5"/>
        <v>0</v>
      </c>
      <c r="Y80" s="1">
        <f t="shared" si="6"/>
        <v>3</v>
      </c>
      <c r="Z80" s="1" t="s">
        <v>40</v>
      </c>
      <c r="AA80" s="1" t="s">
        <v>85</v>
      </c>
      <c r="AB80" s="1" t="s">
        <v>85</v>
      </c>
      <c r="AC80" s="1" t="s">
        <v>85</v>
      </c>
      <c r="AD80" s="1" t="s">
        <v>85</v>
      </c>
      <c r="AE80" s="1" t="s">
        <v>85</v>
      </c>
      <c r="AF80" s="1" t="s">
        <v>85</v>
      </c>
      <c r="AG80" s="1" t="s">
        <v>85</v>
      </c>
      <c r="AH80" s="1" t="s">
        <v>85</v>
      </c>
      <c r="AI80" s="1" t="s">
        <v>85</v>
      </c>
      <c r="AJ80" s="1" t="s">
        <v>85</v>
      </c>
    </row>
    <row r="81" spans="1:36" x14ac:dyDescent="0.25">
      <c r="A81" t="s">
        <v>168</v>
      </c>
      <c r="B81" s="20">
        <v>44621</v>
      </c>
      <c r="C81" s="8" t="s">
        <v>102</v>
      </c>
      <c r="D81" s="1">
        <v>2</v>
      </c>
      <c r="E81" s="1" t="s">
        <v>37</v>
      </c>
      <c r="F81" s="1">
        <v>154</v>
      </c>
      <c r="G81" s="1">
        <v>231</v>
      </c>
      <c r="H81" s="1">
        <v>126</v>
      </c>
      <c r="I81" s="22" t="s">
        <v>38</v>
      </c>
      <c r="J81" s="24"/>
      <c r="K81" s="1">
        <v>0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  <c r="R81" s="1">
        <v>0</v>
      </c>
      <c r="S81" s="1">
        <v>0</v>
      </c>
      <c r="T81" s="1">
        <v>0</v>
      </c>
      <c r="U81" s="1">
        <v>0</v>
      </c>
      <c r="V81" s="1">
        <v>0</v>
      </c>
      <c r="W81" s="1">
        <f t="shared" si="4"/>
        <v>0</v>
      </c>
      <c r="X81" s="1">
        <f t="shared" si="5"/>
        <v>0</v>
      </c>
      <c r="Y81" s="1">
        <f t="shared" si="6"/>
        <v>0</v>
      </c>
      <c r="Z81" s="1" t="s">
        <v>40</v>
      </c>
      <c r="AA81" s="1" t="s">
        <v>85</v>
      </c>
      <c r="AB81" s="1" t="s">
        <v>85</v>
      </c>
      <c r="AC81" s="1" t="s">
        <v>85</v>
      </c>
      <c r="AD81" s="1" t="s">
        <v>85</v>
      </c>
      <c r="AE81" s="1" t="s">
        <v>85</v>
      </c>
      <c r="AF81" s="1" t="s">
        <v>85</v>
      </c>
      <c r="AG81" s="1" t="s">
        <v>85</v>
      </c>
      <c r="AH81" s="1" t="s">
        <v>85</v>
      </c>
      <c r="AI81" s="1" t="s">
        <v>85</v>
      </c>
      <c r="AJ81" s="1" t="s">
        <v>85</v>
      </c>
    </row>
    <row r="82" spans="1:36" x14ac:dyDescent="0.25">
      <c r="A82" t="s">
        <v>169</v>
      </c>
      <c r="B82" s="20">
        <v>44621</v>
      </c>
      <c r="C82" s="8" t="s">
        <v>102</v>
      </c>
      <c r="D82" s="1">
        <v>2</v>
      </c>
      <c r="E82" s="1" t="s">
        <v>37</v>
      </c>
      <c r="F82" s="1">
        <v>86</v>
      </c>
      <c r="G82" s="1">
        <v>206</v>
      </c>
      <c r="H82" s="1">
        <v>95</v>
      </c>
      <c r="I82" s="22" t="s">
        <v>38</v>
      </c>
      <c r="J82" s="24"/>
      <c r="K82" s="1">
        <v>0</v>
      </c>
      <c r="L82" s="1">
        <v>0</v>
      </c>
      <c r="M82" s="1">
        <v>0</v>
      </c>
      <c r="N82" s="1">
        <v>0</v>
      </c>
      <c r="O82" s="1">
        <v>0</v>
      </c>
      <c r="P82" s="1">
        <v>0</v>
      </c>
      <c r="Q82" s="1">
        <v>0</v>
      </c>
      <c r="R82" s="1">
        <v>0</v>
      </c>
      <c r="S82" s="1">
        <v>0</v>
      </c>
      <c r="T82" s="1">
        <v>0</v>
      </c>
      <c r="U82" s="1">
        <v>0</v>
      </c>
      <c r="V82" s="1">
        <v>0</v>
      </c>
      <c r="W82" s="1">
        <f t="shared" si="4"/>
        <v>0</v>
      </c>
      <c r="X82" s="1">
        <f t="shared" si="5"/>
        <v>0</v>
      </c>
      <c r="Y82" s="1">
        <f t="shared" si="6"/>
        <v>0</v>
      </c>
      <c r="Z82" s="1" t="s">
        <v>40</v>
      </c>
      <c r="AA82" s="1" t="s">
        <v>85</v>
      </c>
      <c r="AB82" s="1" t="s">
        <v>85</v>
      </c>
      <c r="AC82" s="1" t="s">
        <v>85</v>
      </c>
      <c r="AD82" s="1" t="s">
        <v>85</v>
      </c>
      <c r="AE82" s="1" t="s">
        <v>85</v>
      </c>
      <c r="AF82" s="1" t="s">
        <v>85</v>
      </c>
      <c r="AG82" s="1" t="s">
        <v>85</v>
      </c>
      <c r="AH82" s="1" t="s">
        <v>85</v>
      </c>
      <c r="AI82" s="1" t="s">
        <v>85</v>
      </c>
      <c r="AJ82" s="1" t="s">
        <v>85</v>
      </c>
    </row>
    <row r="83" spans="1:36" x14ac:dyDescent="0.25">
      <c r="A83" t="s">
        <v>170</v>
      </c>
      <c r="B83" s="20">
        <v>44621</v>
      </c>
      <c r="C83" s="8" t="s">
        <v>102</v>
      </c>
      <c r="D83" s="1">
        <v>2</v>
      </c>
      <c r="E83" s="1" t="s">
        <v>37</v>
      </c>
      <c r="F83" s="1">
        <v>155</v>
      </c>
      <c r="G83" s="1">
        <v>238</v>
      </c>
      <c r="H83" s="1">
        <v>130</v>
      </c>
      <c r="I83" s="22" t="s">
        <v>51</v>
      </c>
      <c r="J83" s="24"/>
      <c r="K83" s="1">
        <v>0</v>
      </c>
      <c r="L83" s="1">
        <v>1</v>
      </c>
      <c r="M83" s="1">
        <v>0</v>
      </c>
      <c r="N83" s="1">
        <v>0</v>
      </c>
      <c r="O83" s="1">
        <v>0</v>
      </c>
      <c r="P83" s="1">
        <v>0</v>
      </c>
      <c r="Q83" s="1">
        <v>0</v>
      </c>
      <c r="R83" s="1">
        <v>0</v>
      </c>
      <c r="S83" s="1">
        <v>0</v>
      </c>
      <c r="T83" s="1">
        <v>0</v>
      </c>
      <c r="U83" s="1">
        <v>0</v>
      </c>
      <c r="V83" s="1">
        <v>0</v>
      </c>
      <c r="W83" s="1">
        <f t="shared" si="4"/>
        <v>1</v>
      </c>
      <c r="X83" s="1">
        <f t="shared" si="5"/>
        <v>0</v>
      </c>
      <c r="Y83" s="1">
        <f t="shared" si="6"/>
        <v>1</v>
      </c>
      <c r="Z83" s="1" t="s">
        <v>40</v>
      </c>
      <c r="AA83" s="1" t="s">
        <v>85</v>
      </c>
      <c r="AB83" s="1" t="s">
        <v>85</v>
      </c>
      <c r="AC83" s="1" t="s">
        <v>85</v>
      </c>
      <c r="AD83" s="1" t="s">
        <v>85</v>
      </c>
      <c r="AE83" s="1" t="s">
        <v>85</v>
      </c>
      <c r="AF83" s="1" t="s">
        <v>85</v>
      </c>
      <c r="AG83" s="1" t="s">
        <v>85</v>
      </c>
      <c r="AH83" s="1" t="s">
        <v>85</v>
      </c>
      <c r="AI83" s="1" t="s">
        <v>85</v>
      </c>
      <c r="AJ83" s="1" t="s">
        <v>85</v>
      </c>
    </row>
    <row r="84" spans="1:36" x14ac:dyDescent="0.25">
      <c r="A84" t="s">
        <v>171</v>
      </c>
      <c r="B84" s="20">
        <v>44621</v>
      </c>
      <c r="C84" s="8" t="s">
        <v>102</v>
      </c>
      <c r="D84" s="1">
        <v>2</v>
      </c>
      <c r="E84" s="1" t="s">
        <v>37</v>
      </c>
      <c r="F84" s="1">
        <v>208</v>
      </c>
      <c r="G84" s="1">
        <v>248</v>
      </c>
      <c r="H84" s="1">
        <v>144</v>
      </c>
      <c r="I84" s="22" t="s">
        <v>38</v>
      </c>
      <c r="J84" s="24"/>
      <c r="K84" s="1">
        <v>0</v>
      </c>
      <c r="L84" s="1">
        <v>0</v>
      </c>
      <c r="M84" s="1">
        <v>0</v>
      </c>
      <c r="N84" s="1">
        <v>0</v>
      </c>
      <c r="O84" s="1">
        <v>0</v>
      </c>
      <c r="P84" s="1">
        <v>0</v>
      </c>
      <c r="Q84" s="1">
        <v>0</v>
      </c>
      <c r="R84" s="1">
        <v>0</v>
      </c>
      <c r="S84" s="1">
        <v>0</v>
      </c>
      <c r="T84" s="1">
        <v>0</v>
      </c>
      <c r="U84" s="1">
        <v>0</v>
      </c>
      <c r="V84" s="1">
        <v>0</v>
      </c>
      <c r="W84" s="1">
        <f t="shared" si="4"/>
        <v>0</v>
      </c>
      <c r="X84" s="1">
        <f t="shared" si="5"/>
        <v>0</v>
      </c>
      <c r="Y84" s="1">
        <f t="shared" si="6"/>
        <v>0</v>
      </c>
      <c r="Z84" s="1" t="s">
        <v>40</v>
      </c>
      <c r="AA84" s="1" t="s">
        <v>85</v>
      </c>
      <c r="AB84" s="1" t="s">
        <v>85</v>
      </c>
      <c r="AC84" s="1" t="s">
        <v>85</v>
      </c>
      <c r="AD84" s="1" t="s">
        <v>85</v>
      </c>
      <c r="AE84" s="1" t="s">
        <v>85</v>
      </c>
      <c r="AF84" s="1" t="s">
        <v>85</v>
      </c>
      <c r="AG84" s="1" t="s">
        <v>85</v>
      </c>
      <c r="AH84" s="1" t="s">
        <v>85</v>
      </c>
      <c r="AI84" s="1" t="s">
        <v>85</v>
      </c>
      <c r="AJ84" s="1" t="s">
        <v>85</v>
      </c>
    </row>
    <row r="85" spans="1:36" x14ac:dyDescent="0.25">
      <c r="A85" t="s">
        <v>172</v>
      </c>
      <c r="B85" s="20">
        <v>44621</v>
      </c>
      <c r="C85" s="8" t="s">
        <v>102</v>
      </c>
      <c r="D85" s="1">
        <v>2</v>
      </c>
      <c r="E85" s="1" t="s">
        <v>37</v>
      </c>
      <c r="F85" s="1">
        <v>180</v>
      </c>
      <c r="G85" s="1">
        <v>229</v>
      </c>
      <c r="H85" s="1">
        <v>138</v>
      </c>
      <c r="I85" s="22" t="s">
        <v>38</v>
      </c>
      <c r="J85" s="24"/>
      <c r="K85" s="1">
        <v>0</v>
      </c>
      <c r="L85" s="1">
        <v>0</v>
      </c>
      <c r="M85" s="1">
        <v>0</v>
      </c>
      <c r="N85" s="1">
        <v>0</v>
      </c>
      <c r="O85" s="1">
        <v>0</v>
      </c>
      <c r="P85" s="1">
        <v>0</v>
      </c>
      <c r="Q85" s="1">
        <v>0</v>
      </c>
      <c r="R85" s="1">
        <v>0</v>
      </c>
      <c r="S85" s="1">
        <v>0</v>
      </c>
      <c r="T85" s="1">
        <v>0</v>
      </c>
      <c r="U85" s="1">
        <v>0</v>
      </c>
      <c r="V85" s="1">
        <v>0</v>
      </c>
      <c r="W85" s="1">
        <f t="shared" si="4"/>
        <v>0</v>
      </c>
      <c r="X85" s="1">
        <f t="shared" si="5"/>
        <v>0</v>
      </c>
      <c r="Y85" s="1">
        <f t="shared" si="6"/>
        <v>0</v>
      </c>
      <c r="Z85" s="1" t="s">
        <v>40</v>
      </c>
      <c r="AA85" s="1" t="s">
        <v>85</v>
      </c>
      <c r="AB85" s="1" t="s">
        <v>85</v>
      </c>
      <c r="AC85" s="1" t="s">
        <v>85</v>
      </c>
      <c r="AD85" s="1" t="s">
        <v>85</v>
      </c>
      <c r="AE85" s="1" t="s">
        <v>85</v>
      </c>
      <c r="AF85" s="1" t="s">
        <v>85</v>
      </c>
      <c r="AG85" s="1" t="s">
        <v>85</v>
      </c>
      <c r="AH85" s="1" t="s">
        <v>85</v>
      </c>
      <c r="AI85" s="1" t="s">
        <v>85</v>
      </c>
      <c r="AJ85" s="1" t="s">
        <v>85</v>
      </c>
    </row>
    <row r="86" spans="1:36" x14ac:dyDescent="0.25">
      <c r="A86" t="s">
        <v>173</v>
      </c>
      <c r="B86" s="20">
        <v>44621</v>
      </c>
      <c r="C86" s="8" t="s">
        <v>102</v>
      </c>
      <c r="D86" s="1">
        <v>2</v>
      </c>
      <c r="E86" s="1" t="s">
        <v>37</v>
      </c>
      <c r="F86" s="1">
        <v>188</v>
      </c>
      <c r="G86" s="1">
        <v>233</v>
      </c>
      <c r="H86" s="1">
        <v>138</v>
      </c>
      <c r="I86" s="22" t="s">
        <v>38</v>
      </c>
      <c r="J86" s="24"/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1">
        <v>0</v>
      </c>
      <c r="Q86" s="1">
        <v>0</v>
      </c>
      <c r="R86" s="1">
        <v>0</v>
      </c>
      <c r="S86" s="1">
        <v>0</v>
      </c>
      <c r="T86" s="1">
        <v>0</v>
      </c>
      <c r="U86" s="1">
        <v>0</v>
      </c>
      <c r="V86" s="1">
        <v>0</v>
      </c>
      <c r="W86" s="1">
        <f t="shared" si="4"/>
        <v>0</v>
      </c>
      <c r="X86" s="1">
        <f t="shared" si="5"/>
        <v>0</v>
      </c>
      <c r="Y86" s="1">
        <f t="shared" si="6"/>
        <v>0</v>
      </c>
      <c r="Z86" s="1" t="s">
        <v>40</v>
      </c>
      <c r="AA86" s="1" t="s">
        <v>85</v>
      </c>
      <c r="AB86" s="1" t="s">
        <v>85</v>
      </c>
      <c r="AC86" s="1" t="s">
        <v>85</v>
      </c>
      <c r="AD86" s="1" t="s">
        <v>85</v>
      </c>
      <c r="AE86" s="1" t="s">
        <v>85</v>
      </c>
      <c r="AF86" s="1" t="s">
        <v>85</v>
      </c>
      <c r="AG86" s="1" t="s">
        <v>85</v>
      </c>
      <c r="AH86" s="1" t="s">
        <v>85</v>
      </c>
      <c r="AI86" s="1" t="s">
        <v>85</v>
      </c>
      <c r="AJ86" s="1" t="s">
        <v>85</v>
      </c>
    </row>
    <row r="87" spans="1:36" x14ac:dyDescent="0.25">
      <c r="A87" t="s">
        <v>174</v>
      </c>
      <c r="B87" s="20">
        <v>44621</v>
      </c>
      <c r="C87" s="8" t="s">
        <v>102</v>
      </c>
      <c r="D87" s="1">
        <v>2</v>
      </c>
      <c r="E87" s="1" t="s">
        <v>37</v>
      </c>
      <c r="F87" s="1">
        <v>175</v>
      </c>
      <c r="G87" s="1">
        <v>247</v>
      </c>
      <c r="H87" s="1">
        <v>134</v>
      </c>
      <c r="I87" s="22" t="s">
        <v>51</v>
      </c>
      <c r="J87" s="24" t="s">
        <v>175</v>
      </c>
      <c r="K87" s="1">
        <v>0</v>
      </c>
      <c r="L87" s="1">
        <v>0</v>
      </c>
      <c r="M87" s="1">
        <v>0</v>
      </c>
      <c r="N87" s="1">
        <v>0</v>
      </c>
      <c r="O87" s="1">
        <v>0</v>
      </c>
      <c r="P87" s="1">
        <v>0</v>
      </c>
      <c r="Q87" s="1">
        <v>0</v>
      </c>
      <c r="R87" s="1">
        <v>0</v>
      </c>
      <c r="S87" s="1">
        <v>0</v>
      </c>
      <c r="T87" s="1">
        <v>0</v>
      </c>
      <c r="U87" s="1">
        <v>0</v>
      </c>
      <c r="V87" s="1">
        <v>0</v>
      </c>
      <c r="W87" s="1">
        <f t="shared" si="4"/>
        <v>0</v>
      </c>
      <c r="X87" s="1">
        <f t="shared" si="5"/>
        <v>0</v>
      </c>
      <c r="Y87" s="1">
        <f t="shared" si="6"/>
        <v>0</v>
      </c>
      <c r="Z87" s="1" t="s">
        <v>40</v>
      </c>
      <c r="AA87" s="1" t="s">
        <v>85</v>
      </c>
      <c r="AB87" s="1" t="s">
        <v>85</v>
      </c>
      <c r="AC87" s="1" t="s">
        <v>85</v>
      </c>
      <c r="AD87" s="1" t="s">
        <v>85</v>
      </c>
      <c r="AE87" s="1" t="s">
        <v>85</v>
      </c>
      <c r="AF87" s="1" t="s">
        <v>85</v>
      </c>
      <c r="AG87" s="1" t="s">
        <v>85</v>
      </c>
      <c r="AH87" s="1" t="s">
        <v>85</v>
      </c>
      <c r="AI87" s="1" t="s">
        <v>85</v>
      </c>
      <c r="AJ87" s="1" t="s">
        <v>85</v>
      </c>
    </row>
    <row r="88" spans="1:36" x14ac:dyDescent="0.25">
      <c r="A88" t="s">
        <v>176</v>
      </c>
      <c r="B88" s="20">
        <v>44621</v>
      </c>
      <c r="C88" s="8" t="s">
        <v>102</v>
      </c>
      <c r="D88" s="1">
        <v>2</v>
      </c>
      <c r="E88" s="1" t="s">
        <v>37</v>
      </c>
      <c r="F88" s="1">
        <v>203</v>
      </c>
      <c r="G88" s="1">
        <v>252</v>
      </c>
      <c r="H88" s="1">
        <v>137</v>
      </c>
      <c r="I88" s="22" t="s">
        <v>38</v>
      </c>
      <c r="J88" s="24"/>
      <c r="K88" s="1">
        <v>0</v>
      </c>
      <c r="L88" s="1">
        <v>0</v>
      </c>
      <c r="M88" s="1">
        <v>0</v>
      </c>
      <c r="N88" s="1">
        <v>0</v>
      </c>
      <c r="O88" s="1">
        <v>0</v>
      </c>
      <c r="P88" s="1">
        <v>0</v>
      </c>
      <c r="Q88" s="1">
        <v>0</v>
      </c>
      <c r="R88" s="1">
        <v>0</v>
      </c>
      <c r="S88" s="1">
        <v>0</v>
      </c>
      <c r="T88" s="1">
        <v>0</v>
      </c>
      <c r="U88" s="1">
        <v>0</v>
      </c>
      <c r="V88" s="1">
        <v>0</v>
      </c>
      <c r="W88" s="1">
        <f t="shared" si="4"/>
        <v>0</v>
      </c>
      <c r="X88" s="1">
        <f t="shared" si="5"/>
        <v>0</v>
      </c>
      <c r="Y88" s="1">
        <f t="shared" si="6"/>
        <v>0</v>
      </c>
      <c r="Z88" s="1" t="s">
        <v>40</v>
      </c>
      <c r="AA88" s="1" t="s">
        <v>85</v>
      </c>
      <c r="AB88" s="1" t="s">
        <v>85</v>
      </c>
      <c r="AC88" s="1" t="s">
        <v>85</v>
      </c>
      <c r="AD88" s="1" t="s">
        <v>85</v>
      </c>
      <c r="AE88" s="1" t="s">
        <v>85</v>
      </c>
      <c r="AF88" s="1" t="s">
        <v>85</v>
      </c>
      <c r="AG88" s="1" t="s">
        <v>85</v>
      </c>
      <c r="AH88" s="1" t="s">
        <v>85</v>
      </c>
      <c r="AI88" s="1" t="s">
        <v>85</v>
      </c>
      <c r="AJ88" s="1" t="s">
        <v>85</v>
      </c>
    </row>
    <row r="89" spans="1:36" x14ac:dyDescent="0.25">
      <c r="A89" t="s">
        <v>177</v>
      </c>
      <c r="B89" s="20">
        <v>44621</v>
      </c>
      <c r="C89" s="8" t="s">
        <v>102</v>
      </c>
      <c r="D89" s="1">
        <v>3</v>
      </c>
      <c r="E89" s="1" t="s">
        <v>57</v>
      </c>
      <c r="F89" s="1">
        <v>222</v>
      </c>
      <c r="G89" s="1">
        <v>250</v>
      </c>
      <c r="H89" s="1">
        <v>138</v>
      </c>
      <c r="I89" s="22" t="s">
        <v>157</v>
      </c>
      <c r="J89" s="24" t="s">
        <v>178</v>
      </c>
      <c r="K89" s="1">
        <v>1</v>
      </c>
      <c r="L89" s="1">
        <v>2</v>
      </c>
      <c r="M89" s="1">
        <v>0</v>
      </c>
      <c r="N89" s="1">
        <v>0</v>
      </c>
      <c r="O89" s="1">
        <v>0</v>
      </c>
      <c r="P89" s="1">
        <v>0</v>
      </c>
      <c r="Q89" s="1">
        <v>0</v>
      </c>
      <c r="R89" s="1">
        <v>0</v>
      </c>
      <c r="S89" s="1">
        <v>0</v>
      </c>
      <c r="T89" s="1">
        <v>0</v>
      </c>
      <c r="U89" s="1">
        <v>0</v>
      </c>
      <c r="V89" s="1">
        <v>0</v>
      </c>
      <c r="W89" s="1">
        <f t="shared" si="4"/>
        <v>3</v>
      </c>
      <c r="X89" s="1">
        <f t="shared" si="5"/>
        <v>0</v>
      </c>
      <c r="Y89" s="1">
        <f t="shared" si="6"/>
        <v>3</v>
      </c>
      <c r="Z89" s="1" t="s">
        <v>40</v>
      </c>
      <c r="AA89" s="1">
        <v>103</v>
      </c>
      <c r="AB89" s="1" t="s">
        <v>312</v>
      </c>
      <c r="AC89" s="1" t="s">
        <v>41</v>
      </c>
      <c r="AD89" s="1" t="s">
        <v>41</v>
      </c>
      <c r="AE89" s="1" t="s">
        <v>41</v>
      </c>
      <c r="AF89" s="1" t="s">
        <v>41</v>
      </c>
      <c r="AG89" s="1" t="s">
        <v>41</v>
      </c>
      <c r="AH89" s="1" t="s">
        <v>41</v>
      </c>
      <c r="AI89" s="1" t="s">
        <v>41</v>
      </c>
      <c r="AJ89" s="1" t="s">
        <v>41</v>
      </c>
    </row>
    <row r="90" spans="1:36" x14ac:dyDescent="0.25">
      <c r="A90" t="s">
        <v>179</v>
      </c>
      <c r="B90" s="20">
        <v>44621</v>
      </c>
      <c r="C90" s="8" t="s">
        <v>102</v>
      </c>
      <c r="D90" s="1">
        <v>3</v>
      </c>
      <c r="E90" s="1" t="s">
        <v>57</v>
      </c>
      <c r="F90" s="1">
        <v>168</v>
      </c>
      <c r="G90" s="1">
        <v>230</v>
      </c>
      <c r="H90" s="1">
        <v>131</v>
      </c>
      <c r="I90" s="22" t="s">
        <v>51</v>
      </c>
      <c r="J90" s="24"/>
      <c r="K90" s="1">
        <v>0</v>
      </c>
      <c r="L90" s="1">
        <v>1</v>
      </c>
      <c r="M90" s="1">
        <v>0</v>
      </c>
      <c r="N90" s="1">
        <v>0</v>
      </c>
      <c r="O90" s="1">
        <v>0</v>
      </c>
      <c r="P90" s="1">
        <v>0</v>
      </c>
      <c r="Q90" s="1">
        <v>0</v>
      </c>
      <c r="R90" s="1">
        <v>0</v>
      </c>
      <c r="S90" s="1">
        <v>0</v>
      </c>
      <c r="T90" s="1">
        <v>0</v>
      </c>
      <c r="U90" s="1">
        <v>0</v>
      </c>
      <c r="V90" s="1">
        <v>0</v>
      </c>
      <c r="W90" s="1">
        <f t="shared" si="4"/>
        <v>1</v>
      </c>
      <c r="X90" s="1">
        <f t="shared" si="5"/>
        <v>0</v>
      </c>
      <c r="Y90" s="1">
        <f t="shared" si="6"/>
        <v>1</v>
      </c>
      <c r="Z90" s="1" t="s">
        <v>40</v>
      </c>
      <c r="AA90" s="1">
        <v>104</v>
      </c>
      <c r="AB90" s="1" t="s">
        <v>312</v>
      </c>
      <c r="AC90" s="1" t="s">
        <v>41</v>
      </c>
      <c r="AD90" s="1" t="s">
        <v>41</v>
      </c>
      <c r="AE90" s="1" t="s">
        <v>42</v>
      </c>
      <c r="AF90" s="1" t="s">
        <v>41</v>
      </c>
      <c r="AG90" s="1" t="s">
        <v>41</v>
      </c>
      <c r="AH90" s="1" t="s">
        <v>41</v>
      </c>
      <c r="AI90" s="1" t="s">
        <v>41</v>
      </c>
      <c r="AJ90" s="1" t="s">
        <v>41</v>
      </c>
    </row>
    <row r="91" spans="1:36" x14ac:dyDescent="0.25">
      <c r="A91" t="s">
        <v>180</v>
      </c>
      <c r="B91" s="20">
        <v>44621</v>
      </c>
      <c r="C91" s="8" t="s">
        <v>102</v>
      </c>
      <c r="D91" s="1">
        <v>3</v>
      </c>
      <c r="E91" s="1" t="s">
        <v>57</v>
      </c>
      <c r="F91" s="1">
        <v>178</v>
      </c>
      <c r="G91" s="1">
        <v>239</v>
      </c>
      <c r="H91" s="1">
        <v>126</v>
      </c>
      <c r="I91" s="22" t="s">
        <v>51</v>
      </c>
      <c r="J91" s="24"/>
      <c r="K91" s="1">
        <v>0</v>
      </c>
      <c r="L91" s="1">
        <v>1</v>
      </c>
      <c r="M91" s="1">
        <v>0</v>
      </c>
      <c r="N91" s="1">
        <v>0</v>
      </c>
      <c r="O91" s="1">
        <v>0</v>
      </c>
      <c r="P91" s="1">
        <v>0</v>
      </c>
      <c r="Q91" s="1">
        <v>0</v>
      </c>
      <c r="R91" s="1">
        <v>0</v>
      </c>
      <c r="S91" s="1">
        <v>0</v>
      </c>
      <c r="T91" s="1">
        <v>0</v>
      </c>
      <c r="U91" s="1">
        <v>0</v>
      </c>
      <c r="V91" s="1">
        <v>0</v>
      </c>
      <c r="W91" s="1">
        <f t="shared" si="4"/>
        <v>1</v>
      </c>
      <c r="X91" s="1">
        <f t="shared" si="5"/>
        <v>0</v>
      </c>
      <c r="Y91" s="1">
        <f t="shared" si="6"/>
        <v>1</v>
      </c>
      <c r="Z91" s="1" t="s">
        <v>181</v>
      </c>
      <c r="AA91" s="1">
        <v>105</v>
      </c>
      <c r="AB91" s="1" t="s">
        <v>312</v>
      </c>
      <c r="AC91" s="1" t="s">
        <v>42</v>
      </c>
      <c r="AD91" s="1" t="s">
        <v>42</v>
      </c>
      <c r="AE91" s="1" t="s">
        <v>45</v>
      </c>
      <c r="AF91" s="1" t="s">
        <v>41</v>
      </c>
      <c r="AG91" s="1" t="s">
        <v>41</v>
      </c>
      <c r="AH91" s="1" t="s">
        <v>41</v>
      </c>
      <c r="AI91" s="1" t="s">
        <v>41</v>
      </c>
      <c r="AJ91" s="1" t="s">
        <v>41</v>
      </c>
    </row>
    <row r="92" spans="1:36" x14ac:dyDescent="0.25">
      <c r="A92" t="s">
        <v>182</v>
      </c>
      <c r="B92" s="20">
        <v>44621</v>
      </c>
      <c r="C92" s="8" t="s">
        <v>102</v>
      </c>
      <c r="D92" s="1">
        <v>3</v>
      </c>
      <c r="E92" s="1" t="s">
        <v>57</v>
      </c>
      <c r="F92" s="1">
        <v>192</v>
      </c>
      <c r="G92" s="1">
        <v>246</v>
      </c>
      <c r="H92" s="1">
        <v>142</v>
      </c>
      <c r="I92" s="22" t="s">
        <v>65</v>
      </c>
      <c r="J92" s="24" t="s">
        <v>183</v>
      </c>
      <c r="K92" s="1">
        <v>0</v>
      </c>
      <c r="L92" s="1">
        <v>0</v>
      </c>
      <c r="M92" s="1">
        <v>0</v>
      </c>
      <c r="N92" s="1">
        <v>0</v>
      </c>
      <c r="O92" s="1">
        <v>0</v>
      </c>
      <c r="P92" s="1">
        <v>0</v>
      </c>
      <c r="Q92" s="1">
        <v>0</v>
      </c>
      <c r="R92" s="1">
        <v>0</v>
      </c>
      <c r="S92" s="1">
        <v>0</v>
      </c>
      <c r="T92" s="1">
        <v>0</v>
      </c>
      <c r="U92" s="1">
        <v>0</v>
      </c>
      <c r="V92" s="1">
        <v>0</v>
      </c>
      <c r="W92" s="1">
        <f t="shared" si="4"/>
        <v>0</v>
      </c>
      <c r="X92" s="1">
        <f t="shared" si="5"/>
        <v>0</v>
      </c>
      <c r="Y92" s="1">
        <f t="shared" si="6"/>
        <v>0</v>
      </c>
      <c r="Z92" s="1" t="s">
        <v>40</v>
      </c>
      <c r="AA92" s="1">
        <v>106</v>
      </c>
      <c r="AB92" s="1" t="s">
        <v>312</v>
      </c>
      <c r="AC92" s="1" t="s">
        <v>41</v>
      </c>
      <c r="AD92" s="1" t="s">
        <v>41</v>
      </c>
      <c r="AE92" s="1" t="s">
        <v>42</v>
      </c>
      <c r="AF92" s="1" t="s">
        <v>41</v>
      </c>
      <c r="AG92" s="1" t="s">
        <v>41</v>
      </c>
      <c r="AH92" s="1" t="s">
        <v>41</v>
      </c>
      <c r="AI92" s="1" t="s">
        <v>41</v>
      </c>
      <c r="AJ92" s="1" t="s">
        <v>41</v>
      </c>
    </row>
    <row r="93" spans="1:36" x14ac:dyDescent="0.25">
      <c r="A93" t="s">
        <v>184</v>
      </c>
      <c r="B93" s="20">
        <v>44621</v>
      </c>
      <c r="C93" s="8" t="s">
        <v>102</v>
      </c>
      <c r="D93" s="1">
        <v>3</v>
      </c>
      <c r="E93" s="1" t="s">
        <v>57</v>
      </c>
      <c r="F93" s="1">
        <v>218</v>
      </c>
      <c r="G93" s="1">
        <v>257</v>
      </c>
      <c r="H93" s="1">
        <v>141</v>
      </c>
      <c r="I93" s="22" t="s">
        <v>51</v>
      </c>
      <c r="J93" s="24"/>
      <c r="K93" s="1">
        <v>0</v>
      </c>
      <c r="L93" s="1">
        <v>1</v>
      </c>
      <c r="M93" s="1">
        <v>0</v>
      </c>
      <c r="N93" s="1">
        <v>0</v>
      </c>
      <c r="O93" s="1">
        <v>0</v>
      </c>
      <c r="P93" s="1">
        <v>0</v>
      </c>
      <c r="Q93" s="1">
        <v>0</v>
      </c>
      <c r="R93" s="1">
        <v>0</v>
      </c>
      <c r="S93" s="1">
        <v>0</v>
      </c>
      <c r="T93" s="1">
        <v>0</v>
      </c>
      <c r="U93" s="1">
        <v>0</v>
      </c>
      <c r="V93" s="1">
        <v>0</v>
      </c>
      <c r="W93" s="1">
        <f t="shared" si="4"/>
        <v>1</v>
      </c>
      <c r="X93" s="1">
        <f t="shared" si="5"/>
        <v>0</v>
      </c>
      <c r="Y93" s="1">
        <f t="shared" si="6"/>
        <v>1</v>
      </c>
      <c r="Z93" s="1" t="s">
        <v>40</v>
      </c>
      <c r="AA93" s="1">
        <v>107</v>
      </c>
      <c r="AB93" s="1" t="s">
        <v>312</v>
      </c>
      <c r="AC93" s="1" t="s">
        <v>41</v>
      </c>
      <c r="AD93" s="1" t="s">
        <v>41</v>
      </c>
      <c r="AE93" s="1" t="s">
        <v>41</v>
      </c>
      <c r="AF93" s="1" t="s">
        <v>41</v>
      </c>
      <c r="AG93" s="1" t="s">
        <v>41</v>
      </c>
      <c r="AH93" s="1" t="s">
        <v>41</v>
      </c>
      <c r="AI93" s="1" t="s">
        <v>41</v>
      </c>
      <c r="AJ93" s="1" t="s">
        <v>41</v>
      </c>
    </row>
    <row r="94" spans="1:36" x14ac:dyDescent="0.25">
      <c r="A94" t="s">
        <v>185</v>
      </c>
      <c r="B94" s="20">
        <v>44621</v>
      </c>
      <c r="C94" s="8" t="s">
        <v>102</v>
      </c>
      <c r="D94" s="1">
        <v>3</v>
      </c>
      <c r="E94" s="1" t="s">
        <v>57</v>
      </c>
      <c r="F94" s="1">
        <v>192</v>
      </c>
      <c r="G94" s="1">
        <v>235</v>
      </c>
      <c r="H94" s="1">
        <v>133</v>
      </c>
      <c r="I94" s="22" t="s">
        <v>51</v>
      </c>
      <c r="J94" s="24"/>
      <c r="K94" s="1">
        <v>0</v>
      </c>
      <c r="L94" s="1">
        <v>1</v>
      </c>
      <c r="M94" s="1">
        <v>0</v>
      </c>
      <c r="N94" s="1">
        <v>0</v>
      </c>
      <c r="O94" s="1">
        <v>0</v>
      </c>
      <c r="P94" s="1">
        <v>0</v>
      </c>
      <c r="Q94" s="1">
        <v>0</v>
      </c>
      <c r="R94" s="1">
        <v>0</v>
      </c>
      <c r="S94" s="1">
        <v>0</v>
      </c>
      <c r="T94" s="1">
        <v>0</v>
      </c>
      <c r="U94" s="1">
        <v>0</v>
      </c>
      <c r="V94" s="1">
        <v>0</v>
      </c>
      <c r="W94" s="1">
        <f t="shared" si="4"/>
        <v>1</v>
      </c>
      <c r="X94" s="1">
        <f t="shared" si="5"/>
        <v>0</v>
      </c>
      <c r="Y94" s="1">
        <f t="shared" si="6"/>
        <v>1</v>
      </c>
      <c r="Z94" s="1" t="s">
        <v>40</v>
      </c>
      <c r="AA94" s="1">
        <v>108</v>
      </c>
      <c r="AB94" s="1" t="s">
        <v>312</v>
      </c>
      <c r="AC94" s="1" t="s">
        <v>41</v>
      </c>
      <c r="AD94" s="1" t="s">
        <v>41</v>
      </c>
      <c r="AE94" s="1" t="s">
        <v>42</v>
      </c>
      <c r="AF94" s="1" t="s">
        <v>41</v>
      </c>
      <c r="AG94" s="1" t="s">
        <v>41</v>
      </c>
      <c r="AH94" s="1" t="s">
        <v>41</v>
      </c>
      <c r="AI94" s="1" t="s">
        <v>41</v>
      </c>
      <c r="AJ94" s="1" t="s">
        <v>41</v>
      </c>
    </row>
    <row r="95" spans="1:36" x14ac:dyDescent="0.25">
      <c r="A95" t="s">
        <v>186</v>
      </c>
      <c r="B95" s="20">
        <v>44621</v>
      </c>
      <c r="C95" s="8" t="s">
        <v>102</v>
      </c>
      <c r="D95" s="1">
        <v>3</v>
      </c>
      <c r="E95" s="1" t="s">
        <v>57</v>
      </c>
      <c r="F95" s="1">
        <v>168</v>
      </c>
      <c r="G95" s="1">
        <v>230</v>
      </c>
      <c r="H95" s="1">
        <v>124</v>
      </c>
      <c r="I95" s="22" t="s">
        <v>51</v>
      </c>
      <c r="J95" s="24"/>
      <c r="K95" s="1">
        <v>0</v>
      </c>
      <c r="L95" s="1">
        <v>1</v>
      </c>
      <c r="M95" s="1">
        <v>0</v>
      </c>
      <c r="N95" s="1">
        <v>0</v>
      </c>
      <c r="O95" s="1">
        <v>0</v>
      </c>
      <c r="P95" s="1">
        <v>0</v>
      </c>
      <c r="Q95" s="1">
        <v>0</v>
      </c>
      <c r="R95" s="1">
        <v>0</v>
      </c>
      <c r="S95" s="1">
        <v>0</v>
      </c>
      <c r="T95" s="1">
        <v>0</v>
      </c>
      <c r="U95" s="1">
        <v>0</v>
      </c>
      <c r="V95" s="1">
        <v>0</v>
      </c>
      <c r="W95" s="1">
        <f t="shared" si="4"/>
        <v>1</v>
      </c>
      <c r="X95" s="1">
        <f t="shared" si="5"/>
        <v>0</v>
      </c>
      <c r="Y95" s="1">
        <f t="shared" si="6"/>
        <v>1</v>
      </c>
      <c r="Z95" s="1" t="s">
        <v>40</v>
      </c>
      <c r="AA95" s="1" t="s">
        <v>85</v>
      </c>
      <c r="AB95" s="1" t="s">
        <v>85</v>
      </c>
      <c r="AC95" s="1" t="s">
        <v>85</v>
      </c>
      <c r="AD95" s="1" t="s">
        <v>85</v>
      </c>
      <c r="AE95" s="1" t="s">
        <v>85</v>
      </c>
      <c r="AF95" s="1" t="s">
        <v>85</v>
      </c>
      <c r="AG95" s="1" t="s">
        <v>85</v>
      </c>
      <c r="AH95" s="1" t="s">
        <v>85</v>
      </c>
      <c r="AI95" s="1" t="s">
        <v>85</v>
      </c>
      <c r="AJ95" s="1" t="s">
        <v>85</v>
      </c>
    </row>
    <row r="96" spans="1:36" x14ac:dyDescent="0.25">
      <c r="A96" t="s">
        <v>187</v>
      </c>
      <c r="B96" s="20">
        <v>44621</v>
      </c>
      <c r="C96" s="8" t="s">
        <v>102</v>
      </c>
      <c r="D96" s="1">
        <v>3</v>
      </c>
      <c r="E96" s="1" t="s">
        <v>57</v>
      </c>
      <c r="F96" s="1">
        <v>218</v>
      </c>
      <c r="G96" s="1">
        <v>254</v>
      </c>
      <c r="H96" s="1">
        <v>133</v>
      </c>
      <c r="I96" s="22" t="s">
        <v>38</v>
      </c>
      <c r="J96" s="24"/>
      <c r="K96" s="1">
        <v>0</v>
      </c>
      <c r="L96" s="1">
        <v>0</v>
      </c>
      <c r="M96" s="1">
        <v>0</v>
      </c>
      <c r="N96" s="1">
        <v>0</v>
      </c>
      <c r="O96" s="1">
        <v>0</v>
      </c>
      <c r="P96" s="1">
        <v>0</v>
      </c>
      <c r="Q96" s="1">
        <v>0</v>
      </c>
      <c r="R96" s="1">
        <v>0</v>
      </c>
      <c r="S96" s="1">
        <v>0</v>
      </c>
      <c r="T96" s="1">
        <v>0</v>
      </c>
      <c r="U96" s="1">
        <v>0</v>
      </c>
      <c r="V96" s="1">
        <v>0</v>
      </c>
      <c r="W96" s="1">
        <f t="shared" si="4"/>
        <v>0</v>
      </c>
      <c r="X96" s="1">
        <f t="shared" si="5"/>
        <v>0</v>
      </c>
      <c r="Y96" s="1">
        <f t="shared" si="6"/>
        <v>0</v>
      </c>
      <c r="Z96" s="1" t="s">
        <v>40</v>
      </c>
      <c r="AA96" s="1">
        <v>110</v>
      </c>
      <c r="AB96" s="1" t="s">
        <v>311</v>
      </c>
      <c r="AC96" s="1" t="s">
        <v>41</v>
      </c>
      <c r="AD96" s="1" t="s">
        <v>41</v>
      </c>
      <c r="AE96" s="1" t="s">
        <v>42</v>
      </c>
      <c r="AF96" s="1" t="s">
        <v>41</v>
      </c>
      <c r="AG96" s="1" t="s">
        <v>41</v>
      </c>
      <c r="AH96" s="1" t="s">
        <v>41</v>
      </c>
      <c r="AI96" s="1" t="s">
        <v>41</v>
      </c>
      <c r="AJ96" s="1" t="s">
        <v>41</v>
      </c>
    </row>
    <row r="97" spans="1:36" x14ac:dyDescent="0.25">
      <c r="A97" t="s">
        <v>188</v>
      </c>
      <c r="B97" s="20">
        <v>44621</v>
      </c>
      <c r="C97" s="8" t="s">
        <v>102</v>
      </c>
      <c r="D97" s="1">
        <v>3</v>
      </c>
      <c r="E97" s="1" t="s">
        <v>57</v>
      </c>
      <c r="F97" s="1">
        <v>189</v>
      </c>
      <c r="G97" s="1">
        <v>249</v>
      </c>
      <c r="H97" s="1">
        <v>140</v>
      </c>
      <c r="I97" s="22" t="s">
        <v>65</v>
      </c>
      <c r="J97" s="24"/>
      <c r="K97" s="1">
        <v>1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  <c r="Q97" s="1">
        <v>0</v>
      </c>
      <c r="R97" s="1">
        <v>0</v>
      </c>
      <c r="S97" s="1">
        <v>0</v>
      </c>
      <c r="T97" s="1">
        <v>0</v>
      </c>
      <c r="U97" s="1">
        <v>0</v>
      </c>
      <c r="V97" s="1">
        <v>0</v>
      </c>
      <c r="W97" s="1">
        <f t="shared" si="4"/>
        <v>1</v>
      </c>
      <c r="X97" s="1">
        <f t="shared" si="5"/>
        <v>0</v>
      </c>
      <c r="Y97" s="1">
        <f t="shared" si="6"/>
        <v>1</v>
      </c>
      <c r="Z97" s="1" t="s">
        <v>40</v>
      </c>
      <c r="AA97" s="1" t="s">
        <v>85</v>
      </c>
      <c r="AB97" s="1" t="s">
        <v>85</v>
      </c>
      <c r="AC97" s="1" t="s">
        <v>85</v>
      </c>
      <c r="AD97" s="1" t="s">
        <v>85</v>
      </c>
      <c r="AE97" s="1" t="s">
        <v>85</v>
      </c>
      <c r="AF97" s="1" t="s">
        <v>85</v>
      </c>
      <c r="AG97" s="1" t="s">
        <v>85</v>
      </c>
      <c r="AH97" s="1" t="s">
        <v>85</v>
      </c>
      <c r="AI97" s="1" t="s">
        <v>85</v>
      </c>
      <c r="AJ97" s="1" t="s">
        <v>85</v>
      </c>
    </row>
    <row r="98" spans="1:36" x14ac:dyDescent="0.25">
      <c r="A98" t="s">
        <v>189</v>
      </c>
      <c r="B98" s="20">
        <v>44621</v>
      </c>
      <c r="C98" s="8" t="s">
        <v>102</v>
      </c>
      <c r="D98" s="1">
        <v>3</v>
      </c>
      <c r="E98" s="1" t="s">
        <v>57</v>
      </c>
      <c r="F98" s="1">
        <v>148</v>
      </c>
      <c r="G98" s="1">
        <v>228</v>
      </c>
      <c r="H98" s="1">
        <v>131</v>
      </c>
      <c r="I98" s="22" t="s">
        <v>38</v>
      </c>
      <c r="J98" s="24"/>
      <c r="K98" s="1">
        <v>0</v>
      </c>
      <c r="L98" s="1">
        <v>0</v>
      </c>
      <c r="M98" s="1">
        <v>0</v>
      </c>
      <c r="N98" s="1">
        <v>0</v>
      </c>
      <c r="O98" s="1">
        <v>0</v>
      </c>
      <c r="P98" s="1">
        <v>0</v>
      </c>
      <c r="Q98" s="1">
        <v>0</v>
      </c>
      <c r="R98" s="1">
        <v>0</v>
      </c>
      <c r="S98" s="1">
        <v>0</v>
      </c>
      <c r="T98" s="1">
        <v>0</v>
      </c>
      <c r="U98" s="1">
        <v>0</v>
      </c>
      <c r="V98" s="1">
        <v>0</v>
      </c>
      <c r="W98" s="1">
        <f t="shared" si="4"/>
        <v>0</v>
      </c>
      <c r="X98" s="1">
        <f t="shared" si="5"/>
        <v>0</v>
      </c>
      <c r="Y98" s="1">
        <f t="shared" si="6"/>
        <v>0</v>
      </c>
      <c r="Z98" s="1" t="s">
        <v>40</v>
      </c>
      <c r="AA98" s="1">
        <v>112</v>
      </c>
      <c r="AB98" s="1" t="s">
        <v>311</v>
      </c>
      <c r="AC98" s="1" t="s">
        <v>41</v>
      </c>
      <c r="AD98" s="1" t="s">
        <v>41</v>
      </c>
      <c r="AE98" s="1" t="s">
        <v>41</v>
      </c>
      <c r="AF98" s="1" t="s">
        <v>41</v>
      </c>
      <c r="AG98" s="1" t="s">
        <v>41</v>
      </c>
      <c r="AH98" s="1" t="s">
        <v>41</v>
      </c>
      <c r="AI98" s="1" t="s">
        <v>41</v>
      </c>
      <c r="AJ98" s="1" t="s">
        <v>41</v>
      </c>
    </row>
    <row r="99" spans="1:36" x14ac:dyDescent="0.25">
      <c r="A99" t="s">
        <v>190</v>
      </c>
      <c r="B99" s="20">
        <v>44621</v>
      </c>
      <c r="C99" s="8" t="s">
        <v>102</v>
      </c>
      <c r="D99" s="1">
        <v>3</v>
      </c>
      <c r="E99" s="1" t="s">
        <v>57</v>
      </c>
      <c r="F99" s="1">
        <v>145</v>
      </c>
      <c r="G99" s="1">
        <v>224</v>
      </c>
      <c r="H99" s="1">
        <v>121</v>
      </c>
      <c r="I99" s="22" t="s">
        <v>38</v>
      </c>
      <c r="J99" s="24"/>
      <c r="K99" s="1">
        <v>0</v>
      </c>
      <c r="L99" s="1">
        <v>0</v>
      </c>
      <c r="M99" s="1">
        <v>0</v>
      </c>
      <c r="N99" s="1">
        <v>0</v>
      </c>
      <c r="O99" s="1">
        <v>0</v>
      </c>
      <c r="P99" s="1">
        <v>0</v>
      </c>
      <c r="Q99" s="1">
        <v>0</v>
      </c>
      <c r="R99" s="1">
        <v>0</v>
      </c>
      <c r="S99" s="1">
        <v>0</v>
      </c>
      <c r="T99" s="1">
        <v>0</v>
      </c>
      <c r="U99" s="1">
        <v>0</v>
      </c>
      <c r="V99" s="1">
        <v>0</v>
      </c>
      <c r="W99" s="1">
        <f t="shared" si="4"/>
        <v>0</v>
      </c>
      <c r="X99" s="1">
        <f t="shared" si="5"/>
        <v>0</v>
      </c>
      <c r="Y99" s="1">
        <f t="shared" si="6"/>
        <v>0</v>
      </c>
      <c r="Z99" s="1" t="s">
        <v>40</v>
      </c>
      <c r="AA99" s="1">
        <v>113</v>
      </c>
      <c r="AB99" s="1" t="s">
        <v>311</v>
      </c>
      <c r="AC99" s="1" t="s">
        <v>41</v>
      </c>
      <c r="AD99" s="1" t="s">
        <v>42</v>
      </c>
      <c r="AE99" s="1" t="s">
        <v>42</v>
      </c>
      <c r="AF99" s="1" t="s">
        <v>41</v>
      </c>
      <c r="AG99" s="1" t="s">
        <v>41</v>
      </c>
      <c r="AH99" s="1" t="s">
        <v>41</v>
      </c>
      <c r="AI99" s="1" t="s">
        <v>41</v>
      </c>
      <c r="AJ99" s="1" t="s">
        <v>41</v>
      </c>
    </row>
    <row r="100" spans="1:36" x14ac:dyDescent="0.25">
      <c r="A100" t="s">
        <v>191</v>
      </c>
      <c r="B100" s="20">
        <v>44621</v>
      </c>
      <c r="C100" s="8" t="s">
        <v>102</v>
      </c>
      <c r="D100" s="1">
        <v>3</v>
      </c>
      <c r="E100" s="1" t="s">
        <v>57</v>
      </c>
      <c r="F100" s="1">
        <v>194</v>
      </c>
      <c r="G100" s="1">
        <v>237</v>
      </c>
      <c r="H100" s="1">
        <v>131</v>
      </c>
      <c r="I100" s="22" t="s">
        <v>38</v>
      </c>
      <c r="J100" s="24"/>
      <c r="K100" s="1">
        <v>0</v>
      </c>
      <c r="L100" s="1">
        <v>0</v>
      </c>
      <c r="M100" s="1">
        <v>0</v>
      </c>
      <c r="N100" s="1">
        <v>0</v>
      </c>
      <c r="O100" s="1">
        <v>0</v>
      </c>
      <c r="P100" s="1">
        <v>0</v>
      </c>
      <c r="Q100" s="1">
        <v>0</v>
      </c>
      <c r="R100" s="1">
        <v>0</v>
      </c>
      <c r="S100" s="1">
        <v>0</v>
      </c>
      <c r="T100" s="1">
        <v>0</v>
      </c>
      <c r="U100" s="1">
        <v>0</v>
      </c>
      <c r="V100" s="1">
        <v>0</v>
      </c>
      <c r="W100" s="1">
        <f t="shared" si="4"/>
        <v>0</v>
      </c>
      <c r="X100" s="1">
        <f t="shared" si="5"/>
        <v>0</v>
      </c>
      <c r="Y100" s="1">
        <f t="shared" si="6"/>
        <v>0</v>
      </c>
      <c r="Z100" s="1" t="s">
        <v>40</v>
      </c>
      <c r="AA100" s="1">
        <v>114</v>
      </c>
      <c r="AB100" s="1" t="s">
        <v>311</v>
      </c>
      <c r="AC100" s="1" t="s">
        <v>41</v>
      </c>
      <c r="AD100" s="1" t="s">
        <v>41</v>
      </c>
      <c r="AE100" s="1" t="s">
        <v>41</v>
      </c>
      <c r="AF100" s="1" t="s">
        <v>41</v>
      </c>
      <c r="AG100" s="1" t="s">
        <v>41</v>
      </c>
      <c r="AH100" s="1" t="s">
        <v>41</v>
      </c>
      <c r="AI100" s="1" t="s">
        <v>41</v>
      </c>
      <c r="AJ100" s="1" t="s">
        <v>41</v>
      </c>
    </row>
    <row r="101" spans="1:36" x14ac:dyDescent="0.25">
      <c r="A101" t="s">
        <v>192</v>
      </c>
      <c r="B101" s="20">
        <v>44621</v>
      </c>
      <c r="C101" s="8" t="s">
        <v>102</v>
      </c>
      <c r="D101" s="1">
        <v>3</v>
      </c>
      <c r="E101" s="1" t="s">
        <v>57</v>
      </c>
      <c r="F101" s="1">
        <v>189</v>
      </c>
      <c r="G101" s="1">
        <v>239</v>
      </c>
      <c r="H101" s="1">
        <v>146</v>
      </c>
      <c r="I101" s="22" t="s">
        <v>65</v>
      </c>
      <c r="J101" s="24"/>
      <c r="K101" s="1">
        <v>1</v>
      </c>
      <c r="L101" s="1">
        <v>0</v>
      </c>
      <c r="M101" s="1">
        <v>0</v>
      </c>
      <c r="N101" s="1">
        <v>0</v>
      </c>
      <c r="O101" s="1">
        <v>0</v>
      </c>
      <c r="P101" s="1">
        <v>0</v>
      </c>
      <c r="Q101" s="1">
        <v>0</v>
      </c>
      <c r="R101" s="1">
        <v>0</v>
      </c>
      <c r="S101" s="1">
        <v>0</v>
      </c>
      <c r="T101" s="1">
        <v>0</v>
      </c>
      <c r="U101" s="1">
        <v>0</v>
      </c>
      <c r="V101" s="1">
        <v>0</v>
      </c>
      <c r="W101" s="1">
        <f t="shared" si="4"/>
        <v>1</v>
      </c>
      <c r="X101" s="1">
        <f t="shared" si="5"/>
        <v>0</v>
      </c>
      <c r="Y101" s="1">
        <f t="shared" si="6"/>
        <v>1</v>
      </c>
      <c r="Z101" s="1" t="s">
        <v>40</v>
      </c>
      <c r="AA101" s="1" t="s">
        <v>85</v>
      </c>
      <c r="AB101" s="1" t="s">
        <v>85</v>
      </c>
      <c r="AC101" s="1" t="s">
        <v>85</v>
      </c>
      <c r="AD101" s="1" t="s">
        <v>85</v>
      </c>
      <c r="AE101" s="1" t="s">
        <v>85</v>
      </c>
      <c r="AF101" s="1" t="s">
        <v>85</v>
      </c>
      <c r="AG101" s="1" t="s">
        <v>85</v>
      </c>
      <c r="AH101" s="1" t="s">
        <v>85</v>
      </c>
      <c r="AI101" s="1" t="s">
        <v>85</v>
      </c>
      <c r="AJ101" s="1" t="s">
        <v>85</v>
      </c>
    </row>
    <row r="102" spans="1:36" x14ac:dyDescent="0.25">
      <c r="A102" t="s">
        <v>193</v>
      </c>
      <c r="B102" s="20">
        <v>44621</v>
      </c>
      <c r="C102" s="8" t="s">
        <v>102</v>
      </c>
      <c r="D102" s="1">
        <v>3</v>
      </c>
      <c r="E102" s="1" t="s">
        <v>57</v>
      </c>
      <c r="F102" s="1">
        <v>156</v>
      </c>
      <c r="G102" s="1">
        <v>226</v>
      </c>
      <c r="H102" s="1">
        <v>123</v>
      </c>
      <c r="I102" s="22" t="s">
        <v>51</v>
      </c>
      <c r="J102" s="24"/>
      <c r="K102" s="1">
        <v>0</v>
      </c>
      <c r="L102" s="1">
        <v>1</v>
      </c>
      <c r="M102" s="1">
        <v>0</v>
      </c>
      <c r="N102" s="1">
        <v>0</v>
      </c>
      <c r="O102" s="1">
        <v>0</v>
      </c>
      <c r="P102" s="1">
        <v>0</v>
      </c>
      <c r="Q102" s="1">
        <v>0</v>
      </c>
      <c r="R102" s="1">
        <v>0</v>
      </c>
      <c r="S102" s="1">
        <v>0</v>
      </c>
      <c r="T102" s="1">
        <v>0</v>
      </c>
      <c r="U102" s="1">
        <v>0</v>
      </c>
      <c r="V102" s="1">
        <v>0</v>
      </c>
      <c r="W102" s="1">
        <f t="shared" si="4"/>
        <v>1</v>
      </c>
      <c r="X102" s="1">
        <f t="shared" si="5"/>
        <v>0</v>
      </c>
      <c r="Y102" s="1">
        <f t="shared" si="6"/>
        <v>1</v>
      </c>
      <c r="Z102" s="1" t="s">
        <v>40</v>
      </c>
      <c r="AA102" s="1" t="s">
        <v>85</v>
      </c>
      <c r="AB102" s="1" t="s">
        <v>85</v>
      </c>
      <c r="AC102" s="1" t="s">
        <v>85</v>
      </c>
      <c r="AD102" s="1" t="s">
        <v>85</v>
      </c>
      <c r="AE102" s="1" t="s">
        <v>85</v>
      </c>
      <c r="AF102" s="1" t="s">
        <v>85</v>
      </c>
      <c r="AG102" s="1" t="s">
        <v>85</v>
      </c>
      <c r="AH102" s="1" t="s">
        <v>85</v>
      </c>
      <c r="AI102" s="1" t="s">
        <v>85</v>
      </c>
      <c r="AJ102" s="1" t="s">
        <v>85</v>
      </c>
    </row>
    <row r="103" spans="1:36" x14ac:dyDescent="0.25">
      <c r="A103" t="s">
        <v>194</v>
      </c>
      <c r="B103" s="20">
        <v>44621</v>
      </c>
      <c r="C103" s="8" t="s">
        <v>102</v>
      </c>
      <c r="D103" s="1">
        <v>3</v>
      </c>
      <c r="E103" s="1" t="s">
        <v>57</v>
      </c>
      <c r="F103" s="1">
        <v>209</v>
      </c>
      <c r="G103" s="1">
        <v>248</v>
      </c>
      <c r="H103" s="1">
        <v>142</v>
      </c>
      <c r="I103" s="22" t="s">
        <v>65</v>
      </c>
      <c r="J103" s="24"/>
      <c r="K103" s="1">
        <v>1</v>
      </c>
      <c r="L103" s="1">
        <v>0</v>
      </c>
      <c r="M103" s="1">
        <v>0</v>
      </c>
      <c r="N103" s="1">
        <v>0</v>
      </c>
      <c r="O103" s="1">
        <v>0</v>
      </c>
      <c r="P103" s="1">
        <v>0</v>
      </c>
      <c r="Q103" s="1">
        <v>0</v>
      </c>
      <c r="R103" s="1">
        <v>0</v>
      </c>
      <c r="S103" s="1">
        <v>0</v>
      </c>
      <c r="T103" s="1">
        <v>0</v>
      </c>
      <c r="U103" s="1">
        <v>0</v>
      </c>
      <c r="V103" s="1">
        <v>0</v>
      </c>
      <c r="W103" s="1">
        <f t="shared" si="4"/>
        <v>1</v>
      </c>
      <c r="X103" s="1">
        <f t="shared" si="5"/>
        <v>0</v>
      </c>
      <c r="Y103" s="1">
        <f t="shared" si="6"/>
        <v>1</v>
      </c>
      <c r="Z103" s="1" t="s">
        <v>40</v>
      </c>
      <c r="AA103" s="1" t="s">
        <v>85</v>
      </c>
      <c r="AB103" s="1" t="s">
        <v>85</v>
      </c>
      <c r="AC103" s="1" t="s">
        <v>85</v>
      </c>
      <c r="AD103" s="1" t="s">
        <v>85</v>
      </c>
      <c r="AE103" s="1" t="s">
        <v>85</v>
      </c>
      <c r="AF103" s="1" t="s">
        <v>85</v>
      </c>
      <c r="AG103" s="1" t="s">
        <v>85</v>
      </c>
      <c r="AH103" s="1" t="s">
        <v>85</v>
      </c>
      <c r="AI103" s="1" t="s">
        <v>85</v>
      </c>
      <c r="AJ103" s="1" t="s">
        <v>85</v>
      </c>
    </row>
    <row r="104" spans="1:36" x14ac:dyDescent="0.25">
      <c r="A104" t="s">
        <v>195</v>
      </c>
      <c r="B104" s="20">
        <v>44621</v>
      </c>
      <c r="C104" s="8" t="s">
        <v>102</v>
      </c>
      <c r="D104" s="1">
        <v>3</v>
      </c>
      <c r="E104" s="1" t="s">
        <v>57</v>
      </c>
      <c r="F104" s="1">
        <v>189</v>
      </c>
      <c r="G104" s="1">
        <v>248</v>
      </c>
      <c r="H104" s="1">
        <v>137</v>
      </c>
      <c r="I104" s="22" t="s">
        <v>110</v>
      </c>
      <c r="J104" s="24"/>
      <c r="K104" s="1">
        <v>2</v>
      </c>
      <c r="L104" s="1">
        <v>0</v>
      </c>
      <c r="M104" s="1">
        <v>0</v>
      </c>
      <c r="N104" s="1">
        <v>0</v>
      </c>
      <c r="O104" s="1">
        <v>0</v>
      </c>
      <c r="P104" s="1">
        <v>0</v>
      </c>
      <c r="Q104" s="1">
        <v>0</v>
      </c>
      <c r="R104" s="1">
        <v>0</v>
      </c>
      <c r="S104" s="1">
        <v>0</v>
      </c>
      <c r="T104" s="1">
        <v>0</v>
      </c>
      <c r="U104" s="1">
        <v>0</v>
      </c>
      <c r="V104" s="1">
        <v>0</v>
      </c>
      <c r="W104" s="1">
        <f t="shared" si="4"/>
        <v>2</v>
      </c>
      <c r="X104" s="1">
        <f t="shared" si="5"/>
        <v>0</v>
      </c>
      <c r="Y104" s="1">
        <f t="shared" si="6"/>
        <v>2</v>
      </c>
      <c r="Z104" s="1" t="s">
        <v>40</v>
      </c>
      <c r="AA104" s="1" t="s">
        <v>85</v>
      </c>
      <c r="AB104" s="1" t="s">
        <v>85</v>
      </c>
      <c r="AC104" s="1" t="s">
        <v>85</v>
      </c>
      <c r="AD104" s="1" t="s">
        <v>85</v>
      </c>
      <c r="AE104" s="1" t="s">
        <v>85</v>
      </c>
      <c r="AF104" s="1" t="s">
        <v>85</v>
      </c>
      <c r="AG104" s="1" t="s">
        <v>85</v>
      </c>
      <c r="AH104" s="1" t="s">
        <v>85</v>
      </c>
      <c r="AI104" s="1" t="s">
        <v>85</v>
      </c>
      <c r="AJ104" s="1" t="s">
        <v>85</v>
      </c>
    </row>
    <row r="105" spans="1:36" x14ac:dyDescent="0.25">
      <c r="A105" t="s">
        <v>196</v>
      </c>
      <c r="B105" s="20">
        <v>44621</v>
      </c>
      <c r="C105" s="8" t="s">
        <v>102</v>
      </c>
      <c r="D105" s="1">
        <v>3</v>
      </c>
      <c r="E105" s="1" t="s">
        <v>57</v>
      </c>
      <c r="F105" s="1">
        <v>114</v>
      </c>
      <c r="G105" s="1">
        <v>221</v>
      </c>
      <c r="H105" s="1">
        <v>105</v>
      </c>
      <c r="I105" s="22" t="s">
        <v>38</v>
      </c>
      <c r="J105" s="24"/>
      <c r="K105" s="1">
        <v>0</v>
      </c>
      <c r="L105" s="1">
        <v>0</v>
      </c>
      <c r="M105" s="1">
        <v>0</v>
      </c>
      <c r="N105" s="1">
        <v>0</v>
      </c>
      <c r="O105" s="1">
        <v>0</v>
      </c>
      <c r="P105" s="1">
        <v>0</v>
      </c>
      <c r="Q105" s="1">
        <v>0</v>
      </c>
      <c r="R105" s="1">
        <v>0</v>
      </c>
      <c r="S105" s="1">
        <v>0</v>
      </c>
      <c r="T105" s="1">
        <v>0</v>
      </c>
      <c r="U105" s="1">
        <v>0</v>
      </c>
      <c r="V105" s="1">
        <v>0</v>
      </c>
      <c r="W105" s="1">
        <f t="shared" si="4"/>
        <v>0</v>
      </c>
      <c r="X105" s="1">
        <f t="shared" si="5"/>
        <v>0</v>
      </c>
      <c r="Y105" s="1">
        <f t="shared" si="6"/>
        <v>0</v>
      </c>
      <c r="Z105" s="1" t="s">
        <v>40</v>
      </c>
      <c r="AA105" s="1">
        <v>119</v>
      </c>
      <c r="AB105" s="1" t="s">
        <v>311</v>
      </c>
      <c r="AC105" s="1" t="s">
        <v>41</v>
      </c>
      <c r="AD105" s="1" t="s">
        <v>42</v>
      </c>
      <c r="AE105" s="1" t="s">
        <v>42</v>
      </c>
      <c r="AF105" s="1" t="s">
        <v>41</v>
      </c>
      <c r="AG105" s="1" t="s">
        <v>41</v>
      </c>
      <c r="AH105" s="1" t="s">
        <v>41</v>
      </c>
      <c r="AI105" s="1" t="s">
        <v>41</v>
      </c>
      <c r="AJ105" s="1" t="s">
        <v>41</v>
      </c>
    </row>
    <row r="106" spans="1:36" x14ac:dyDescent="0.25">
      <c r="A106" t="s">
        <v>197</v>
      </c>
      <c r="B106" s="20">
        <v>44621</v>
      </c>
      <c r="C106" s="8" t="s">
        <v>102</v>
      </c>
      <c r="D106" s="1">
        <v>3</v>
      </c>
      <c r="E106" s="1" t="s">
        <v>57</v>
      </c>
      <c r="F106" s="1">
        <v>170</v>
      </c>
      <c r="G106" s="1">
        <v>244</v>
      </c>
      <c r="H106" s="1">
        <v>136</v>
      </c>
      <c r="I106" s="22" t="s">
        <v>65</v>
      </c>
      <c r="J106" s="24"/>
      <c r="K106" s="1">
        <v>1</v>
      </c>
      <c r="L106" s="1">
        <v>0</v>
      </c>
      <c r="M106" s="1">
        <v>0</v>
      </c>
      <c r="N106" s="1">
        <v>0</v>
      </c>
      <c r="O106" s="1">
        <v>0</v>
      </c>
      <c r="P106" s="1">
        <v>0</v>
      </c>
      <c r="Q106" s="1">
        <v>0</v>
      </c>
      <c r="R106" s="1">
        <v>0</v>
      </c>
      <c r="S106" s="1">
        <v>0</v>
      </c>
      <c r="T106" s="1">
        <v>0</v>
      </c>
      <c r="U106" s="1">
        <v>0</v>
      </c>
      <c r="V106" s="1">
        <v>0</v>
      </c>
      <c r="W106" s="1">
        <f t="shared" si="4"/>
        <v>1</v>
      </c>
      <c r="X106" s="1">
        <f t="shared" si="5"/>
        <v>0</v>
      </c>
      <c r="Y106" s="1">
        <f t="shared" si="6"/>
        <v>1</v>
      </c>
      <c r="Z106" s="1" t="s">
        <v>40</v>
      </c>
      <c r="AA106" s="1" t="s">
        <v>85</v>
      </c>
      <c r="AB106" s="1" t="s">
        <v>85</v>
      </c>
      <c r="AC106" s="1" t="s">
        <v>85</v>
      </c>
      <c r="AD106" s="1" t="s">
        <v>85</v>
      </c>
      <c r="AE106" s="1" t="s">
        <v>85</v>
      </c>
      <c r="AF106" s="1" t="s">
        <v>85</v>
      </c>
      <c r="AG106" s="1" t="s">
        <v>85</v>
      </c>
      <c r="AH106" s="1" t="s">
        <v>85</v>
      </c>
      <c r="AI106" s="1" t="s">
        <v>85</v>
      </c>
      <c r="AJ106" s="1" t="s">
        <v>85</v>
      </c>
    </row>
    <row r="107" spans="1:36" x14ac:dyDescent="0.25">
      <c r="A107" t="s">
        <v>198</v>
      </c>
      <c r="B107" s="20">
        <v>44621</v>
      </c>
      <c r="C107" s="8" t="s">
        <v>102</v>
      </c>
      <c r="D107" s="1">
        <v>3</v>
      </c>
      <c r="E107" s="1" t="s">
        <v>57</v>
      </c>
      <c r="F107" s="1">
        <v>149</v>
      </c>
      <c r="G107" s="1">
        <v>229</v>
      </c>
      <c r="H107" s="1">
        <v>114</v>
      </c>
      <c r="I107" s="22" t="s">
        <v>38</v>
      </c>
      <c r="J107" s="24"/>
      <c r="K107" s="1">
        <v>0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  <c r="S107" s="1">
        <v>0</v>
      </c>
      <c r="T107" s="1">
        <v>0</v>
      </c>
      <c r="U107" s="1">
        <v>0</v>
      </c>
      <c r="V107" s="1">
        <v>0</v>
      </c>
      <c r="W107" s="1">
        <f t="shared" si="4"/>
        <v>0</v>
      </c>
      <c r="X107" s="1">
        <f t="shared" si="5"/>
        <v>0</v>
      </c>
      <c r="Y107" s="1">
        <f t="shared" si="6"/>
        <v>0</v>
      </c>
      <c r="Z107" s="1" t="s">
        <v>40</v>
      </c>
      <c r="AA107" s="1">
        <v>121</v>
      </c>
      <c r="AB107" s="1" t="s">
        <v>311</v>
      </c>
      <c r="AC107" s="1" t="s">
        <v>41</v>
      </c>
      <c r="AD107" s="1" t="s">
        <v>42</v>
      </c>
      <c r="AE107" s="1" t="s">
        <v>42</v>
      </c>
      <c r="AF107" s="1" t="s">
        <v>41</v>
      </c>
      <c r="AG107" s="1" t="s">
        <v>41</v>
      </c>
      <c r="AH107" s="1" t="s">
        <v>41</v>
      </c>
      <c r="AI107" s="1" t="s">
        <v>41</v>
      </c>
      <c r="AJ107" s="1" t="s">
        <v>41</v>
      </c>
    </row>
    <row r="108" spans="1:36" x14ac:dyDescent="0.25">
      <c r="A108" t="s">
        <v>199</v>
      </c>
      <c r="B108" s="20">
        <v>44621</v>
      </c>
      <c r="C108" s="8" t="s">
        <v>102</v>
      </c>
      <c r="D108" s="1">
        <v>3</v>
      </c>
      <c r="E108" s="1" t="s">
        <v>57</v>
      </c>
      <c r="F108" s="1">
        <v>228</v>
      </c>
      <c r="G108" s="1">
        <v>255</v>
      </c>
      <c r="H108" s="1">
        <v>152</v>
      </c>
      <c r="I108" s="22" t="s">
        <v>38</v>
      </c>
      <c r="J108" s="24"/>
      <c r="K108" s="1">
        <v>0</v>
      </c>
      <c r="L108" s="1">
        <v>0</v>
      </c>
      <c r="M108" s="1">
        <v>0</v>
      </c>
      <c r="N108" s="1">
        <v>0</v>
      </c>
      <c r="O108" s="1">
        <v>0</v>
      </c>
      <c r="P108" s="1">
        <v>0</v>
      </c>
      <c r="Q108" s="1">
        <v>0</v>
      </c>
      <c r="R108" s="1">
        <v>0</v>
      </c>
      <c r="S108" s="1">
        <v>0</v>
      </c>
      <c r="T108" s="1">
        <v>0</v>
      </c>
      <c r="U108" s="1">
        <v>0</v>
      </c>
      <c r="V108" s="1">
        <v>0</v>
      </c>
      <c r="W108" s="1">
        <f t="shared" si="4"/>
        <v>0</v>
      </c>
      <c r="X108" s="1">
        <f t="shared" si="5"/>
        <v>0</v>
      </c>
      <c r="Y108" s="1">
        <f t="shared" si="6"/>
        <v>0</v>
      </c>
      <c r="Z108" s="1" t="s">
        <v>40</v>
      </c>
      <c r="AA108" s="1" t="s">
        <v>85</v>
      </c>
      <c r="AB108" s="1" t="s">
        <v>85</v>
      </c>
      <c r="AC108" s="1" t="s">
        <v>85</v>
      </c>
      <c r="AD108" s="1" t="s">
        <v>85</v>
      </c>
      <c r="AE108" s="1" t="s">
        <v>85</v>
      </c>
      <c r="AF108" s="1" t="s">
        <v>85</v>
      </c>
      <c r="AG108" s="1" t="s">
        <v>85</v>
      </c>
      <c r="AH108" s="1" t="s">
        <v>85</v>
      </c>
      <c r="AI108" s="1" t="s">
        <v>85</v>
      </c>
      <c r="AJ108" s="1" t="s">
        <v>85</v>
      </c>
    </row>
    <row r="109" spans="1:36" x14ac:dyDescent="0.25">
      <c r="A109" t="s">
        <v>200</v>
      </c>
      <c r="B109" s="20">
        <v>44621</v>
      </c>
      <c r="C109" s="8" t="s">
        <v>102</v>
      </c>
      <c r="D109" s="1">
        <v>3</v>
      </c>
      <c r="E109" s="1" t="s">
        <v>57</v>
      </c>
      <c r="F109" s="1">
        <v>179</v>
      </c>
      <c r="G109" s="1">
        <v>228</v>
      </c>
      <c r="H109" s="1">
        <v>127</v>
      </c>
      <c r="I109" s="22" t="s">
        <v>38</v>
      </c>
      <c r="J109" s="24"/>
      <c r="K109" s="1">
        <v>0</v>
      </c>
      <c r="L109" s="1">
        <v>0</v>
      </c>
      <c r="M109" s="1">
        <v>0</v>
      </c>
      <c r="N109" s="1">
        <v>0</v>
      </c>
      <c r="O109" s="1">
        <v>0</v>
      </c>
      <c r="P109" s="1">
        <v>0</v>
      </c>
      <c r="Q109" s="1">
        <v>0</v>
      </c>
      <c r="R109" s="1">
        <v>0</v>
      </c>
      <c r="S109" s="1">
        <v>0</v>
      </c>
      <c r="T109" s="1">
        <v>0</v>
      </c>
      <c r="U109" s="1">
        <v>0</v>
      </c>
      <c r="V109" s="1">
        <v>0</v>
      </c>
      <c r="W109" s="1">
        <f t="shared" si="4"/>
        <v>0</v>
      </c>
      <c r="X109" s="1">
        <f t="shared" si="5"/>
        <v>0</v>
      </c>
      <c r="Y109" s="1">
        <f t="shared" si="6"/>
        <v>0</v>
      </c>
      <c r="Z109" s="1" t="s">
        <v>40</v>
      </c>
      <c r="AA109" s="1" t="s">
        <v>85</v>
      </c>
      <c r="AB109" s="1" t="s">
        <v>85</v>
      </c>
      <c r="AC109" s="1" t="s">
        <v>85</v>
      </c>
      <c r="AD109" s="1" t="s">
        <v>85</v>
      </c>
      <c r="AE109" s="1" t="s">
        <v>85</v>
      </c>
      <c r="AF109" s="1" t="s">
        <v>85</v>
      </c>
      <c r="AG109" s="1" t="s">
        <v>85</v>
      </c>
      <c r="AH109" s="1" t="s">
        <v>85</v>
      </c>
      <c r="AI109" s="1" t="s">
        <v>85</v>
      </c>
      <c r="AJ109" s="1" t="s">
        <v>85</v>
      </c>
    </row>
    <row r="110" spans="1:36" x14ac:dyDescent="0.25">
      <c r="A110" t="s">
        <v>201</v>
      </c>
      <c r="B110" s="20">
        <v>44621</v>
      </c>
      <c r="C110" s="8" t="s">
        <v>102</v>
      </c>
      <c r="D110" s="1">
        <v>3</v>
      </c>
      <c r="E110" s="1" t="s">
        <v>57</v>
      </c>
      <c r="F110" s="1">
        <v>221</v>
      </c>
      <c r="G110" s="1">
        <v>252</v>
      </c>
      <c r="H110" s="1">
        <v>143</v>
      </c>
      <c r="I110" s="22" t="s">
        <v>38</v>
      </c>
      <c r="J110" s="24"/>
      <c r="K110" s="1">
        <v>0</v>
      </c>
      <c r="L110" s="1">
        <v>0</v>
      </c>
      <c r="M110" s="1">
        <v>0</v>
      </c>
      <c r="N110" s="1">
        <v>0</v>
      </c>
      <c r="O110" s="1">
        <v>0</v>
      </c>
      <c r="P110" s="1">
        <v>0</v>
      </c>
      <c r="Q110" s="1">
        <v>0</v>
      </c>
      <c r="R110" s="1">
        <v>0</v>
      </c>
      <c r="S110" s="1">
        <v>0</v>
      </c>
      <c r="T110" s="1">
        <v>0</v>
      </c>
      <c r="U110" s="1">
        <v>0</v>
      </c>
      <c r="V110" s="1">
        <v>0</v>
      </c>
      <c r="W110" s="1">
        <f t="shared" si="4"/>
        <v>0</v>
      </c>
      <c r="X110" s="1">
        <f t="shared" si="5"/>
        <v>0</v>
      </c>
      <c r="Y110" s="1">
        <f t="shared" si="6"/>
        <v>0</v>
      </c>
      <c r="Z110" s="1" t="s">
        <v>40</v>
      </c>
      <c r="AA110" s="1" t="s">
        <v>85</v>
      </c>
      <c r="AB110" s="1" t="s">
        <v>85</v>
      </c>
      <c r="AC110" s="1" t="s">
        <v>85</v>
      </c>
      <c r="AD110" s="1" t="s">
        <v>85</v>
      </c>
      <c r="AE110" s="1" t="s">
        <v>85</v>
      </c>
      <c r="AF110" s="1" t="s">
        <v>85</v>
      </c>
      <c r="AG110" s="1" t="s">
        <v>85</v>
      </c>
      <c r="AH110" s="1" t="s">
        <v>85</v>
      </c>
      <c r="AI110" s="1" t="s">
        <v>85</v>
      </c>
      <c r="AJ110" s="1" t="s">
        <v>85</v>
      </c>
    </row>
    <row r="111" spans="1:36" x14ac:dyDescent="0.25">
      <c r="A111" t="s">
        <v>202</v>
      </c>
      <c r="B111" s="20">
        <v>44621</v>
      </c>
      <c r="C111" s="8" t="s">
        <v>102</v>
      </c>
      <c r="D111" s="1">
        <v>3</v>
      </c>
      <c r="E111" s="1" t="s">
        <v>57</v>
      </c>
      <c r="F111" s="1">
        <v>180</v>
      </c>
      <c r="G111" s="1">
        <v>236</v>
      </c>
      <c r="H111" s="1">
        <v>130</v>
      </c>
      <c r="I111" s="22" t="s">
        <v>203</v>
      </c>
      <c r="J111" s="24" t="s">
        <v>129</v>
      </c>
      <c r="K111" s="1">
        <v>0</v>
      </c>
      <c r="L111" s="1">
        <v>0</v>
      </c>
      <c r="M111" s="1">
        <v>0</v>
      </c>
      <c r="N111" s="1">
        <v>0</v>
      </c>
      <c r="O111" s="1">
        <v>0</v>
      </c>
      <c r="P111" s="1">
        <v>0</v>
      </c>
      <c r="Q111" s="1">
        <v>0</v>
      </c>
      <c r="R111" s="1">
        <v>0</v>
      </c>
      <c r="S111" s="1">
        <v>0</v>
      </c>
      <c r="T111" s="1">
        <v>0</v>
      </c>
      <c r="U111" s="1">
        <v>0</v>
      </c>
      <c r="V111" s="1">
        <v>0</v>
      </c>
      <c r="W111" s="1">
        <f t="shared" si="4"/>
        <v>0</v>
      </c>
      <c r="X111" s="1">
        <f t="shared" si="5"/>
        <v>0</v>
      </c>
      <c r="Y111" s="1">
        <f t="shared" si="6"/>
        <v>0</v>
      </c>
      <c r="Z111" s="1" t="s">
        <v>40</v>
      </c>
      <c r="AA111" s="1" t="s">
        <v>85</v>
      </c>
      <c r="AB111" s="1" t="s">
        <v>85</v>
      </c>
      <c r="AC111" s="1" t="s">
        <v>85</v>
      </c>
      <c r="AD111" s="1" t="s">
        <v>85</v>
      </c>
      <c r="AE111" s="1" t="s">
        <v>85</v>
      </c>
      <c r="AF111" s="1" t="s">
        <v>85</v>
      </c>
      <c r="AG111" s="1" t="s">
        <v>85</v>
      </c>
      <c r="AH111" s="1" t="s">
        <v>85</v>
      </c>
      <c r="AI111" s="1" t="s">
        <v>85</v>
      </c>
      <c r="AJ111" s="1" t="s">
        <v>85</v>
      </c>
    </row>
    <row r="112" spans="1:36" x14ac:dyDescent="0.25">
      <c r="A112" t="s">
        <v>204</v>
      </c>
      <c r="B112" s="20">
        <v>44621</v>
      </c>
      <c r="C112" s="8" t="s">
        <v>102</v>
      </c>
      <c r="D112" s="1">
        <v>3</v>
      </c>
      <c r="E112" s="1" t="s">
        <v>57</v>
      </c>
      <c r="F112" s="1" t="s">
        <v>85</v>
      </c>
      <c r="G112" s="1">
        <v>234</v>
      </c>
      <c r="H112" s="1">
        <v>127</v>
      </c>
      <c r="I112" s="22" t="s">
        <v>38</v>
      </c>
      <c r="J112" s="24"/>
      <c r="K112" s="1">
        <v>0</v>
      </c>
      <c r="L112" s="1">
        <v>0</v>
      </c>
      <c r="M112" s="1">
        <v>0</v>
      </c>
      <c r="N112" s="1">
        <v>0</v>
      </c>
      <c r="O112" s="1">
        <v>0</v>
      </c>
      <c r="P112" s="1">
        <v>0</v>
      </c>
      <c r="Q112" s="1">
        <v>0</v>
      </c>
      <c r="R112" s="1">
        <v>0</v>
      </c>
      <c r="S112" s="1">
        <v>0</v>
      </c>
      <c r="T112" s="1">
        <v>0</v>
      </c>
      <c r="U112" s="1">
        <v>0</v>
      </c>
      <c r="V112" s="1">
        <v>0</v>
      </c>
      <c r="W112" s="1">
        <f t="shared" si="4"/>
        <v>0</v>
      </c>
      <c r="X112" s="1">
        <f t="shared" si="5"/>
        <v>0</v>
      </c>
      <c r="Y112" s="1">
        <f t="shared" si="6"/>
        <v>0</v>
      </c>
      <c r="Z112" s="1" t="s">
        <v>40</v>
      </c>
      <c r="AA112" s="1" t="s">
        <v>85</v>
      </c>
      <c r="AB112" s="1" t="s">
        <v>85</v>
      </c>
      <c r="AC112" s="1" t="s">
        <v>85</v>
      </c>
      <c r="AD112" s="1" t="s">
        <v>85</v>
      </c>
      <c r="AE112" s="1" t="s">
        <v>85</v>
      </c>
      <c r="AF112" s="1" t="s">
        <v>85</v>
      </c>
      <c r="AG112" s="1" t="s">
        <v>85</v>
      </c>
      <c r="AH112" s="1" t="s">
        <v>85</v>
      </c>
      <c r="AI112" s="1" t="s">
        <v>85</v>
      </c>
      <c r="AJ112" s="1" t="s">
        <v>85</v>
      </c>
    </row>
    <row r="113" spans="1:36" x14ac:dyDescent="0.25">
      <c r="A113" t="s">
        <v>205</v>
      </c>
      <c r="B113" s="20">
        <v>44621</v>
      </c>
      <c r="C113" s="8" t="s">
        <v>102</v>
      </c>
      <c r="D113" s="1">
        <v>3</v>
      </c>
      <c r="E113" s="1" t="s">
        <v>57</v>
      </c>
      <c r="F113" s="1" t="s">
        <v>85</v>
      </c>
      <c r="G113" s="1">
        <v>212</v>
      </c>
      <c r="H113" s="1">
        <v>115</v>
      </c>
      <c r="I113" s="22" t="s">
        <v>38</v>
      </c>
      <c r="J113" s="24"/>
      <c r="K113" s="1">
        <v>0</v>
      </c>
      <c r="L113" s="1">
        <v>0</v>
      </c>
      <c r="M113" s="1">
        <v>0</v>
      </c>
      <c r="N113" s="1">
        <v>0</v>
      </c>
      <c r="O113" s="1">
        <v>0</v>
      </c>
      <c r="P113" s="1">
        <v>0</v>
      </c>
      <c r="Q113" s="1">
        <v>0</v>
      </c>
      <c r="R113" s="1">
        <v>0</v>
      </c>
      <c r="S113" s="1">
        <v>0</v>
      </c>
      <c r="T113" s="1">
        <v>0</v>
      </c>
      <c r="U113" s="1">
        <v>0</v>
      </c>
      <c r="V113" s="1">
        <v>0</v>
      </c>
      <c r="W113" s="1">
        <f t="shared" si="4"/>
        <v>0</v>
      </c>
      <c r="X113" s="1">
        <f t="shared" si="5"/>
        <v>0</v>
      </c>
      <c r="Y113" s="1">
        <f t="shared" si="6"/>
        <v>0</v>
      </c>
      <c r="Z113" s="1" t="s">
        <v>40</v>
      </c>
      <c r="AA113" s="1" t="s">
        <v>85</v>
      </c>
      <c r="AB113" s="1" t="s">
        <v>85</v>
      </c>
      <c r="AC113" s="1" t="s">
        <v>85</v>
      </c>
      <c r="AD113" s="1" t="s">
        <v>85</v>
      </c>
      <c r="AE113" s="1" t="s">
        <v>85</v>
      </c>
      <c r="AF113" s="1" t="s">
        <v>85</v>
      </c>
      <c r="AG113" s="1" t="s">
        <v>85</v>
      </c>
      <c r="AH113" s="1" t="s">
        <v>85</v>
      </c>
      <c r="AI113" s="1" t="s">
        <v>85</v>
      </c>
      <c r="AJ113" s="1" t="s">
        <v>85</v>
      </c>
    </row>
    <row r="114" spans="1:36" x14ac:dyDescent="0.25">
      <c r="A114" t="s">
        <v>206</v>
      </c>
      <c r="B114" s="20">
        <v>44621</v>
      </c>
      <c r="C114" s="8" t="s">
        <v>102</v>
      </c>
      <c r="D114" s="1">
        <v>3</v>
      </c>
      <c r="E114" s="1" t="s">
        <v>57</v>
      </c>
      <c r="F114" s="1" t="s">
        <v>85</v>
      </c>
      <c r="G114" s="1">
        <v>242</v>
      </c>
      <c r="H114" s="1">
        <v>133</v>
      </c>
      <c r="I114" s="22" t="s">
        <v>38</v>
      </c>
      <c r="J114" s="24"/>
      <c r="K114" s="1">
        <v>0</v>
      </c>
      <c r="L114" s="1">
        <v>0</v>
      </c>
      <c r="M114" s="1">
        <v>0</v>
      </c>
      <c r="N114" s="1">
        <v>0</v>
      </c>
      <c r="O114" s="1">
        <v>0</v>
      </c>
      <c r="P114" s="1">
        <v>0</v>
      </c>
      <c r="Q114" s="1">
        <v>0</v>
      </c>
      <c r="R114" s="1">
        <v>0</v>
      </c>
      <c r="S114" s="1">
        <v>0</v>
      </c>
      <c r="T114" s="1">
        <v>0</v>
      </c>
      <c r="U114" s="1">
        <v>0</v>
      </c>
      <c r="V114" s="1">
        <v>0</v>
      </c>
      <c r="W114" s="1">
        <f t="shared" si="4"/>
        <v>0</v>
      </c>
      <c r="X114" s="1">
        <f t="shared" si="5"/>
        <v>0</v>
      </c>
      <c r="Y114" s="1">
        <f t="shared" si="6"/>
        <v>0</v>
      </c>
      <c r="Z114" s="1" t="s">
        <v>40</v>
      </c>
      <c r="AA114" s="1" t="s">
        <v>85</v>
      </c>
      <c r="AB114" s="1" t="s">
        <v>85</v>
      </c>
      <c r="AC114" s="1" t="s">
        <v>85</v>
      </c>
      <c r="AD114" s="1" t="s">
        <v>85</v>
      </c>
      <c r="AE114" s="1" t="s">
        <v>85</v>
      </c>
      <c r="AF114" s="1" t="s">
        <v>85</v>
      </c>
      <c r="AG114" s="1" t="s">
        <v>85</v>
      </c>
      <c r="AH114" s="1" t="s">
        <v>85</v>
      </c>
      <c r="AI114" s="1" t="s">
        <v>85</v>
      </c>
      <c r="AJ114" s="1" t="s">
        <v>85</v>
      </c>
    </row>
    <row r="115" spans="1:36" x14ac:dyDescent="0.25">
      <c r="A115" t="s">
        <v>207</v>
      </c>
      <c r="B115" s="20">
        <v>44621</v>
      </c>
      <c r="C115" s="8" t="s">
        <v>102</v>
      </c>
      <c r="D115" s="1">
        <v>3</v>
      </c>
      <c r="E115" s="1" t="s">
        <v>57</v>
      </c>
      <c r="F115" s="1" t="s">
        <v>85</v>
      </c>
      <c r="G115" s="1">
        <v>220</v>
      </c>
      <c r="H115" s="1">
        <v>121</v>
      </c>
      <c r="I115" s="22" t="s">
        <v>38</v>
      </c>
      <c r="J115" s="24"/>
      <c r="K115" s="1">
        <v>0</v>
      </c>
      <c r="L115" s="1">
        <v>0</v>
      </c>
      <c r="M115" s="1">
        <v>0</v>
      </c>
      <c r="N115" s="1">
        <v>0</v>
      </c>
      <c r="O115" s="1">
        <v>0</v>
      </c>
      <c r="P115" s="1">
        <v>0</v>
      </c>
      <c r="Q115" s="1">
        <v>0</v>
      </c>
      <c r="R115" s="1">
        <v>0</v>
      </c>
      <c r="S115" s="1">
        <v>0</v>
      </c>
      <c r="T115" s="1">
        <v>0</v>
      </c>
      <c r="U115" s="1">
        <v>0</v>
      </c>
      <c r="V115" s="1">
        <v>0</v>
      </c>
      <c r="W115" s="1">
        <f t="shared" si="4"/>
        <v>0</v>
      </c>
      <c r="X115" s="1">
        <f t="shared" si="5"/>
        <v>0</v>
      </c>
      <c r="Y115" s="1">
        <f t="shared" si="6"/>
        <v>0</v>
      </c>
      <c r="Z115" s="1" t="s">
        <v>40</v>
      </c>
      <c r="AA115" s="1" t="s">
        <v>85</v>
      </c>
      <c r="AB115" s="1" t="s">
        <v>85</v>
      </c>
      <c r="AC115" s="1" t="s">
        <v>85</v>
      </c>
      <c r="AD115" s="1" t="s">
        <v>85</v>
      </c>
      <c r="AE115" s="1" t="s">
        <v>85</v>
      </c>
      <c r="AF115" s="1" t="s">
        <v>85</v>
      </c>
      <c r="AG115" s="1" t="s">
        <v>85</v>
      </c>
      <c r="AH115" s="1" t="s">
        <v>85</v>
      </c>
      <c r="AI115" s="1" t="s">
        <v>85</v>
      </c>
      <c r="AJ115" s="1" t="s">
        <v>85</v>
      </c>
    </row>
    <row r="116" spans="1:36" x14ac:dyDescent="0.25">
      <c r="A116" t="s">
        <v>208</v>
      </c>
      <c r="B116" s="20">
        <v>44621</v>
      </c>
      <c r="C116" s="8" t="s">
        <v>102</v>
      </c>
      <c r="D116" s="1">
        <v>3</v>
      </c>
      <c r="E116" s="1" t="s">
        <v>57</v>
      </c>
      <c r="F116" s="1" t="s">
        <v>85</v>
      </c>
      <c r="G116" s="1">
        <v>250</v>
      </c>
      <c r="H116" s="1">
        <v>137</v>
      </c>
      <c r="I116" s="22" t="s">
        <v>38</v>
      </c>
      <c r="J116" s="24"/>
      <c r="K116" s="1">
        <v>0</v>
      </c>
      <c r="L116" s="1">
        <v>0</v>
      </c>
      <c r="M116" s="1">
        <v>0</v>
      </c>
      <c r="N116" s="1">
        <v>0</v>
      </c>
      <c r="O116" s="1">
        <v>0</v>
      </c>
      <c r="P116" s="1">
        <v>0</v>
      </c>
      <c r="Q116" s="1">
        <v>0</v>
      </c>
      <c r="R116" s="1">
        <v>0</v>
      </c>
      <c r="S116" s="1">
        <v>0</v>
      </c>
      <c r="T116" s="1">
        <v>0</v>
      </c>
      <c r="U116" s="1">
        <v>0</v>
      </c>
      <c r="V116" s="1">
        <v>0</v>
      </c>
      <c r="W116" s="1">
        <f t="shared" si="4"/>
        <v>0</v>
      </c>
      <c r="X116" s="1">
        <f t="shared" si="5"/>
        <v>0</v>
      </c>
      <c r="Y116" s="1">
        <f t="shared" si="6"/>
        <v>0</v>
      </c>
      <c r="Z116" s="1" t="s">
        <v>40</v>
      </c>
      <c r="AA116" s="1" t="s">
        <v>85</v>
      </c>
      <c r="AB116" s="1" t="s">
        <v>85</v>
      </c>
      <c r="AC116" s="1" t="s">
        <v>85</v>
      </c>
      <c r="AD116" s="1" t="s">
        <v>85</v>
      </c>
      <c r="AE116" s="1" t="s">
        <v>85</v>
      </c>
      <c r="AF116" s="1" t="s">
        <v>85</v>
      </c>
      <c r="AG116" s="1" t="s">
        <v>85</v>
      </c>
      <c r="AH116" s="1" t="s">
        <v>85</v>
      </c>
      <c r="AI116" s="1" t="s">
        <v>85</v>
      </c>
      <c r="AJ116" s="1" t="s">
        <v>85</v>
      </c>
    </row>
    <row r="117" spans="1:36" x14ac:dyDescent="0.25">
      <c r="A117" t="s">
        <v>209</v>
      </c>
      <c r="B117" s="20">
        <v>44621</v>
      </c>
      <c r="C117" s="8" t="s">
        <v>102</v>
      </c>
      <c r="D117" s="1">
        <v>4</v>
      </c>
      <c r="E117" s="1" t="s">
        <v>37</v>
      </c>
      <c r="F117" s="1">
        <v>260</v>
      </c>
      <c r="G117" s="1">
        <v>264</v>
      </c>
      <c r="H117" s="1">
        <v>155</v>
      </c>
      <c r="I117" s="22" t="s">
        <v>51</v>
      </c>
      <c r="J117" s="24"/>
      <c r="K117" s="1">
        <v>0</v>
      </c>
      <c r="L117" s="1">
        <v>1</v>
      </c>
      <c r="M117" s="1">
        <v>0</v>
      </c>
      <c r="N117" s="1">
        <v>0</v>
      </c>
      <c r="O117" s="1">
        <v>0</v>
      </c>
      <c r="P117" s="1">
        <v>0</v>
      </c>
      <c r="Q117" s="1">
        <v>0</v>
      </c>
      <c r="R117" s="1">
        <v>0</v>
      </c>
      <c r="S117" s="1">
        <v>0</v>
      </c>
      <c r="T117" s="1">
        <v>0</v>
      </c>
      <c r="U117" s="1">
        <v>0</v>
      </c>
      <c r="V117" s="1">
        <v>0</v>
      </c>
      <c r="W117" s="1">
        <f t="shared" si="4"/>
        <v>1</v>
      </c>
      <c r="X117" s="1">
        <f t="shared" si="5"/>
        <v>0</v>
      </c>
      <c r="Y117" s="1">
        <f t="shared" si="6"/>
        <v>1</v>
      </c>
      <c r="Z117" s="1" t="s">
        <v>40</v>
      </c>
      <c r="AA117" s="1">
        <v>79</v>
      </c>
      <c r="AB117" s="1" t="s">
        <v>312</v>
      </c>
      <c r="AC117" s="1" t="s">
        <v>41</v>
      </c>
      <c r="AD117" s="1" t="s">
        <v>41</v>
      </c>
      <c r="AE117" s="1" t="s">
        <v>41</v>
      </c>
      <c r="AF117" s="1" t="s">
        <v>41</v>
      </c>
      <c r="AG117" s="1" t="s">
        <v>41</v>
      </c>
      <c r="AH117" s="1" t="s">
        <v>41</v>
      </c>
      <c r="AI117" s="1" t="s">
        <v>41</v>
      </c>
      <c r="AJ117" s="1" t="s">
        <v>41</v>
      </c>
    </row>
    <row r="118" spans="1:36" x14ac:dyDescent="0.25">
      <c r="A118" t="s">
        <v>210</v>
      </c>
      <c r="B118" s="20">
        <v>44621</v>
      </c>
      <c r="C118" s="8" t="s">
        <v>102</v>
      </c>
      <c r="D118" s="1">
        <v>4</v>
      </c>
      <c r="E118" s="1" t="s">
        <v>37</v>
      </c>
      <c r="F118" s="1">
        <v>190</v>
      </c>
      <c r="G118" s="1">
        <v>246</v>
      </c>
      <c r="H118" s="1">
        <v>141</v>
      </c>
      <c r="I118" s="22" t="s">
        <v>110</v>
      </c>
      <c r="J118" s="24" t="s">
        <v>211</v>
      </c>
      <c r="K118" s="1">
        <v>2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  <c r="Q118" s="1">
        <v>0</v>
      </c>
      <c r="R118" s="1">
        <v>0</v>
      </c>
      <c r="S118" s="1">
        <v>0</v>
      </c>
      <c r="T118" s="1">
        <v>0</v>
      </c>
      <c r="U118" s="1">
        <v>0</v>
      </c>
      <c r="V118" s="1">
        <v>0</v>
      </c>
      <c r="W118" s="1">
        <f t="shared" si="4"/>
        <v>2</v>
      </c>
      <c r="X118" s="1">
        <f t="shared" si="5"/>
        <v>0</v>
      </c>
      <c r="Y118" s="1">
        <f t="shared" si="6"/>
        <v>2</v>
      </c>
      <c r="Z118" s="1" t="s">
        <v>40</v>
      </c>
      <c r="AA118" s="1">
        <v>80</v>
      </c>
      <c r="AB118" s="1" t="s">
        <v>312</v>
      </c>
      <c r="AC118" s="1" t="s">
        <v>42</v>
      </c>
      <c r="AD118" s="1" t="s">
        <v>42</v>
      </c>
      <c r="AE118" s="1" t="s">
        <v>42</v>
      </c>
      <c r="AF118" s="1" t="s">
        <v>41</v>
      </c>
      <c r="AG118" s="1" t="s">
        <v>41</v>
      </c>
      <c r="AH118" s="1" t="s">
        <v>41</v>
      </c>
      <c r="AI118" s="1" t="s">
        <v>41</v>
      </c>
      <c r="AJ118" s="1" t="s">
        <v>41</v>
      </c>
    </row>
    <row r="119" spans="1:36" x14ac:dyDescent="0.25">
      <c r="A119" t="s">
        <v>212</v>
      </c>
      <c r="B119" s="20">
        <v>44621</v>
      </c>
      <c r="C119" s="8" t="s">
        <v>102</v>
      </c>
      <c r="D119" s="1">
        <v>4</v>
      </c>
      <c r="E119" s="1" t="s">
        <v>37</v>
      </c>
      <c r="F119" s="1">
        <v>223</v>
      </c>
      <c r="G119" s="1">
        <v>244</v>
      </c>
      <c r="H119" s="1">
        <v>145</v>
      </c>
      <c r="I119" s="22" t="s">
        <v>114</v>
      </c>
      <c r="J119" s="24" t="s">
        <v>213</v>
      </c>
      <c r="K119" s="1">
        <v>1</v>
      </c>
      <c r="L119" s="1">
        <v>1</v>
      </c>
      <c r="M119" s="1">
        <v>0</v>
      </c>
      <c r="N119" s="1">
        <v>0</v>
      </c>
      <c r="O119" s="1">
        <v>0</v>
      </c>
      <c r="P119" s="1">
        <v>0</v>
      </c>
      <c r="Q119" s="1">
        <v>0</v>
      </c>
      <c r="R119" s="1">
        <v>0</v>
      </c>
      <c r="S119" s="1">
        <v>0</v>
      </c>
      <c r="T119" s="1">
        <v>0</v>
      </c>
      <c r="U119" s="1">
        <v>0</v>
      </c>
      <c r="V119" s="1">
        <v>0</v>
      </c>
      <c r="W119" s="1">
        <f t="shared" si="4"/>
        <v>2</v>
      </c>
      <c r="X119" s="1">
        <f t="shared" si="5"/>
        <v>0</v>
      </c>
      <c r="Y119" s="1">
        <f t="shared" si="6"/>
        <v>2</v>
      </c>
      <c r="Z119" s="1" t="s">
        <v>40</v>
      </c>
      <c r="AA119" s="1">
        <v>81</v>
      </c>
      <c r="AB119" s="1" t="s">
        <v>312</v>
      </c>
      <c r="AC119" s="1" t="s">
        <v>41</v>
      </c>
      <c r="AD119" s="1" t="s">
        <v>42</v>
      </c>
      <c r="AE119" s="1" t="s">
        <v>42</v>
      </c>
      <c r="AF119" s="1" t="s">
        <v>41</v>
      </c>
      <c r="AG119" s="1" t="s">
        <v>41</v>
      </c>
      <c r="AH119" s="1" t="s">
        <v>41</v>
      </c>
      <c r="AI119" s="1" t="s">
        <v>41</v>
      </c>
      <c r="AJ119" s="1" t="s">
        <v>41</v>
      </c>
    </row>
    <row r="120" spans="1:36" x14ac:dyDescent="0.25">
      <c r="A120" t="s">
        <v>214</v>
      </c>
      <c r="B120" s="20">
        <v>44621</v>
      </c>
      <c r="C120" s="8" t="s">
        <v>102</v>
      </c>
      <c r="D120" s="1">
        <v>4</v>
      </c>
      <c r="E120" s="1" t="s">
        <v>37</v>
      </c>
      <c r="F120" s="1">
        <v>208</v>
      </c>
      <c r="G120" s="1">
        <v>254</v>
      </c>
      <c r="H120" s="1">
        <v>143</v>
      </c>
      <c r="I120" s="22" t="s">
        <v>51</v>
      </c>
      <c r="J120" s="24"/>
      <c r="K120" s="1">
        <v>0</v>
      </c>
      <c r="L120" s="1">
        <v>1</v>
      </c>
      <c r="M120" s="1">
        <v>0</v>
      </c>
      <c r="N120" s="1">
        <v>0</v>
      </c>
      <c r="O120" s="1">
        <v>0</v>
      </c>
      <c r="P120" s="1">
        <v>0</v>
      </c>
      <c r="Q120" s="1">
        <v>0</v>
      </c>
      <c r="R120" s="1">
        <v>0</v>
      </c>
      <c r="S120" s="1">
        <v>0</v>
      </c>
      <c r="T120" s="1">
        <v>0</v>
      </c>
      <c r="U120" s="1">
        <v>0</v>
      </c>
      <c r="V120" s="1">
        <v>0</v>
      </c>
      <c r="W120" s="1">
        <f t="shared" si="4"/>
        <v>1</v>
      </c>
      <c r="X120" s="1">
        <f t="shared" si="5"/>
        <v>0</v>
      </c>
      <c r="Y120" s="1">
        <f t="shared" si="6"/>
        <v>1</v>
      </c>
      <c r="Z120" s="1" t="s">
        <v>40</v>
      </c>
      <c r="AA120" s="1">
        <v>82</v>
      </c>
      <c r="AB120" s="1" t="s">
        <v>312</v>
      </c>
      <c r="AC120" s="1" t="s">
        <v>42</v>
      </c>
      <c r="AD120" s="1" t="s">
        <v>42</v>
      </c>
      <c r="AE120" s="1" t="s">
        <v>45</v>
      </c>
      <c r="AF120" s="1" t="s">
        <v>42</v>
      </c>
      <c r="AG120" s="1" t="s">
        <v>41</v>
      </c>
      <c r="AH120" s="1" t="s">
        <v>41</v>
      </c>
      <c r="AI120" s="1" t="s">
        <v>41</v>
      </c>
      <c r="AJ120" s="1" t="s">
        <v>41</v>
      </c>
    </row>
    <row r="121" spans="1:36" x14ac:dyDescent="0.25">
      <c r="A121" t="s">
        <v>215</v>
      </c>
      <c r="B121" s="20">
        <v>44621</v>
      </c>
      <c r="C121" s="8" t="s">
        <v>102</v>
      </c>
      <c r="D121" s="1">
        <v>4</v>
      </c>
      <c r="E121" s="1" t="s">
        <v>37</v>
      </c>
      <c r="F121" s="1">
        <v>151</v>
      </c>
      <c r="G121" s="1">
        <v>220</v>
      </c>
      <c r="H121" s="1">
        <v>129</v>
      </c>
      <c r="I121" s="22" t="s">
        <v>38</v>
      </c>
      <c r="J121" s="24"/>
      <c r="K121" s="1">
        <v>0</v>
      </c>
      <c r="L121" s="1">
        <v>0</v>
      </c>
      <c r="M121" s="1">
        <v>0</v>
      </c>
      <c r="N121" s="1">
        <v>0</v>
      </c>
      <c r="O121" s="1">
        <v>0</v>
      </c>
      <c r="P121" s="1">
        <v>0</v>
      </c>
      <c r="Q121" s="1">
        <v>0</v>
      </c>
      <c r="R121" s="1">
        <v>0</v>
      </c>
      <c r="S121" s="1">
        <v>0</v>
      </c>
      <c r="T121" s="1">
        <v>0</v>
      </c>
      <c r="U121" s="1">
        <v>0</v>
      </c>
      <c r="V121" s="1">
        <v>0</v>
      </c>
      <c r="W121" s="1">
        <f t="shared" si="4"/>
        <v>0</v>
      </c>
      <c r="X121" s="1">
        <f t="shared" si="5"/>
        <v>0</v>
      </c>
      <c r="Y121" s="1">
        <f t="shared" si="6"/>
        <v>0</v>
      </c>
      <c r="Z121" s="1" t="s">
        <v>40</v>
      </c>
      <c r="AA121" s="1">
        <v>83</v>
      </c>
      <c r="AB121" s="1" t="s">
        <v>311</v>
      </c>
      <c r="AC121" s="1" t="s">
        <v>41</v>
      </c>
      <c r="AD121" s="1" t="s">
        <v>42</v>
      </c>
      <c r="AE121" s="1" t="s">
        <v>55</v>
      </c>
      <c r="AF121" s="1" t="s">
        <v>41</v>
      </c>
      <c r="AG121" s="1" t="s">
        <v>41</v>
      </c>
      <c r="AH121" s="1" t="s">
        <v>41</v>
      </c>
      <c r="AI121" s="1" t="s">
        <v>41</v>
      </c>
      <c r="AJ121" s="1" t="s">
        <v>41</v>
      </c>
    </row>
    <row r="122" spans="1:36" x14ac:dyDescent="0.25">
      <c r="A122" t="s">
        <v>216</v>
      </c>
      <c r="B122" s="20">
        <v>44621</v>
      </c>
      <c r="C122" s="8" t="s">
        <v>102</v>
      </c>
      <c r="D122" s="1">
        <v>4</v>
      </c>
      <c r="E122" s="1" t="s">
        <v>37</v>
      </c>
      <c r="F122" s="1">
        <v>203</v>
      </c>
      <c r="G122" s="1">
        <v>248</v>
      </c>
      <c r="H122" s="1">
        <v>142</v>
      </c>
      <c r="I122" s="22" t="s">
        <v>38</v>
      </c>
      <c r="J122" s="24"/>
      <c r="K122" s="1">
        <v>0</v>
      </c>
      <c r="L122" s="1">
        <v>0</v>
      </c>
      <c r="M122" s="1">
        <v>0</v>
      </c>
      <c r="N122" s="1">
        <v>0</v>
      </c>
      <c r="O122" s="1">
        <v>0</v>
      </c>
      <c r="P122" s="1">
        <v>0</v>
      </c>
      <c r="Q122" s="1">
        <v>0</v>
      </c>
      <c r="R122" s="1">
        <v>0</v>
      </c>
      <c r="S122" s="1">
        <v>0</v>
      </c>
      <c r="T122" s="1">
        <v>0</v>
      </c>
      <c r="U122" s="1">
        <v>0</v>
      </c>
      <c r="V122" s="1">
        <v>0</v>
      </c>
      <c r="W122" s="1">
        <f t="shared" si="4"/>
        <v>0</v>
      </c>
      <c r="X122" s="1">
        <f t="shared" si="5"/>
        <v>0</v>
      </c>
      <c r="Y122" s="1">
        <f t="shared" si="6"/>
        <v>0</v>
      </c>
      <c r="Z122" s="1" t="s">
        <v>40</v>
      </c>
      <c r="AA122" s="1">
        <v>84</v>
      </c>
      <c r="AB122" s="1" t="s">
        <v>311</v>
      </c>
      <c r="AC122" s="1" t="s">
        <v>41</v>
      </c>
      <c r="AD122" s="1" t="s">
        <v>41</v>
      </c>
      <c r="AE122" s="1" t="s">
        <v>42</v>
      </c>
      <c r="AF122" s="1" t="s">
        <v>41</v>
      </c>
      <c r="AG122" s="1" t="s">
        <v>41</v>
      </c>
      <c r="AH122" s="1" t="s">
        <v>41</v>
      </c>
      <c r="AI122" s="1" t="s">
        <v>41</v>
      </c>
      <c r="AJ122" s="1" t="s">
        <v>41</v>
      </c>
    </row>
    <row r="123" spans="1:36" x14ac:dyDescent="0.25">
      <c r="A123" t="s">
        <v>217</v>
      </c>
      <c r="B123" s="20">
        <v>44621</v>
      </c>
      <c r="C123" s="8" t="s">
        <v>102</v>
      </c>
      <c r="D123" s="1">
        <v>4</v>
      </c>
      <c r="E123" s="1" t="s">
        <v>37</v>
      </c>
      <c r="F123" s="1">
        <v>232</v>
      </c>
      <c r="G123" s="1">
        <v>251</v>
      </c>
      <c r="H123" s="1">
        <v>153</v>
      </c>
      <c r="I123" s="22" t="s">
        <v>38</v>
      </c>
      <c r="J123" s="24"/>
      <c r="K123" s="1">
        <v>0</v>
      </c>
      <c r="L123" s="1">
        <v>0</v>
      </c>
      <c r="M123" s="1">
        <v>0</v>
      </c>
      <c r="N123" s="1">
        <v>0</v>
      </c>
      <c r="O123" s="1">
        <v>0</v>
      </c>
      <c r="P123" s="1">
        <v>0</v>
      </c>
      <c r="Q123" s="1">
        <v>0</v>
      </c>
      <c r="R123" s="1">
        <v>0</v>
      </c>
      <c r="S123" s="1">
        <v>0</v>
      </c>
      <c r="T123" s="1">
        <v>0</v>
      </c>
      <c r="U123" s="1">
        <v>0</v>
      </c>
      <c r="V123" s="1">
        <v>0</v>
      </c>
      <c r="W123" s="1">
        <f t="shared" si="4"/>
        <v>0</v>
      </c>
      <c r="X123" s="1">
        <f t="shared" si="5"/>
        <v>0</v>
      </c>
      <c r="Y123" s="1">
        <f t="shared" si="6"/>
        <v>0</v>
      </c>
      <c r="Z123" s="1" t="s">
        <v>40</v>
      </c>
      <c r="AA123" s="1">
        <v>85</v>
      </c>
      <c r="AB123" s="1" t="s">
        <v>311</v>
      </c>
      <c r="AC123" s="1" t="s">
        <v>42</v>
      </c>
      <c r="AD123" s="1" t="s">
        <v>42</v>
      </c>
      <c r="AE123" s="1" t="s">
        <v>55</v>
      </c>
      <c r="AF123" s="1" t="s">
        <v>42</v>
      </c>
      <c r="AG123" s="1" t="s">
        <v>41</v>
      </c>
      <c r="AH123" s="1" t="s">
        <v>41</v>
      </c>
      <c r="AI123" s="1" t="s">
        <v>41</v>
      </c>
      <c r="AJ123" s="1" t="s">
        <v>41</v>
      </c>
    </row>
    <row r="124" spans="1:36" x14ac:dyDescent="0.25">
      <c r="A124" t="s">
        <v>218</v>
      </c>
      <c r="B124" s="20">
        <v>44621</v>
      </c>
      <c r="C124" s="8" t="s">
        <v>102</v>
      </c>
      <c r="D124" s="1">
        <v>4</v>
      </c>
      <c r="E124" s="1" t="s">
        <v>37</v>
      </c>
      <c r="F124" s="1">
        <v>190</v>
      </c>
      <c r="G124" s="1">
        <v>245</v>
      </c>
      <c r="H124" s="1">
        <v>139</v>
      </c>
      <c r="I124" s="22" t="s">
        <v>38</v>
      </c>
      <c r="J124" s="24"/>
      <c r="K124" s="1">
        <v>0</v>
      </c>
      <c r="L124" s="1">
        <v>0</v>
      </c>
      <c r="M124" s="1">
        <v>0</v>
      </c>
      <c r="N124" s="1">
        <v>0</v>
      </c>
      <c r="O124" s="1">
        <v>0</v>
      </c>
      <c r="P124" s="1">
        <v>0</v>
      </c>
      <c r="Q124" s="1">
        <v>0</v>
      </c>
      <c r="R124" s="1">
        <v>0</v>
      </c>
      <c r="S124" s="1">
        <v>0</v>
      </c>
      <c r="T124" s="1">
        <v>0</v>
      </c>
      <c r="U124" s="1">
        <v>0</v>
      </c>
      <c r="V124" s="1">
        <v>0</v>
      </c>
      <c r="W124" s="1">
        <f t="shared" si="4"/>
        <v>0</v>
      </c>
      <c r="X124" s="1">
        <f t="shared" si="5"/>
        <v>0</v>
      </c>
      <c r="Y124" s="1">
        <f t="shared" si="6"/>
        <v>0</v>
      </c>
      <c r="Z124" s="1" t="s">
        <v>40</v>
      </c>
      <c r="AA124" s="1">
        <v>86</v>
      </c>
      <c r="AB124" s="1" t="s">
        <v>311</v>
      </c>
      <c r="AC124" s="1" t="s">
        <v>42</v>
      </c>
      <c r="AD124" s="1" t="s">
        <v>42</v>
      </c>
      <c r="AE124" s="1" t="s">
        <v>42</v>
      </c>
      <c r="AF124" s="1" t="s">
        <v>42</v>
      </c>
      <c r="AG124" s="1" t="s">
        <v>41</v>
      </c>
      <c r="AH124" s="1" t="s">
        <v>41</v>
      </c>
      <c r="AI124" s="1" t="s">
        <v>41</v>
      </c>
      <c r="AJ124" s="1" t="s">
        <v>41</v>
      </c>
    </row>
    <row r="125" spans="1:36" x14ac:dyDescent="0.25">
      <c r="A125" t="s">
        <v>219</v>
      </c>
      <c r="B125" s="20">
        <v>44621</v>
      </c>
      <c r="C125" s="8" t="s">
        <v>102</v>
      </c>
      <c r="D125" s="1">
        <v>4</v>
      </c>
      <c r="E125" s="1" t="s">
        <v>37</v>
      </c>
      <c r="F125" s="1">
        <v>246</v>
      </c>
      <c r="G125" s="1">
        <v>265</v>
      </c>
      <c r="H125" s="1">
        <v>151</v>
      </c>
      <c r="I125" s="22" t="s">
        <v>38</v>
      </c>
      <c r="J125" s="24"/>
      <c r="K125" s="1">
        <v>0</v>
      </c>
      <c r="L125" s="1">
        <v>0</v>
      </c>
      <c r="M125" s="1">
        <v>0</v>
      </c>
      <c r="N125" s="1">
        <v>0</v>
      </c>
      <c r="O125" s="1">
        <v>0</v>
      </c>
      <c r="P125" s="1">
        <v>0</v>
      </c>
      <c r="Q125" s="1">
        <v>0</v>
      </c>
      <c r="R125" s="1">
        <v>0</v>
      </c>
      <c r="S125" s="1">
        <v>0</v>
      </c>
      <c r="T125" s="1">
        <v>0</v>
      </c>
      <c r="U125" s="1">
        <v>0</v>
      </c>
      <c r="V125" s="1">
        <v>0</v>
      </c>
      <c r="W125" s="1">
        <f t="shared" si="4"/>
        <v>0</v>
      </c>
      <c r="X125" s="1">
        <f t="shared" si="5"/>
        <v>0</v>
      </c>
      <c r="Y125" s="1">
        <f t="shared" si="6"/>
        <v>0</v>
      </c>
      <c r="Z125" s="1" t="s">
        <v>40</v>
      </c>
      <c r="AA125" s="1">
        <v>87</v>
      </c>
      <c r="AB125" s="1" t="s">
        <v>311</v>
      </c>
      <c r="AC125" s="1" t="s">
        <v>41</v>
      </c>
      <c r="AD125" s="1" t="s">
        <v>41</v>
      </c>
      <c r="AE125" s="1" t="s">
        <v>42</v>
      </c>
      <c r="AF125" s="1" t="s">
        <v>42</v>
      </c>
      <c r="AG125" s="1" t="s">
        <v>41</v>
      </c>
      <c r="AH125" s="1" t="s">
        <v>41</v>
      </c>
      <c r="AI125" s="1" t="s">
        <v>41</v>
      </c>
      <c r="AJ125" s="1" t="s">
        <v>41</v>
      </c>
    </row>
    <row r="126" spans="1:36" x14ac:dyDescent="0.25">
      <c r="A126" t="s">
        <v>220</v>
      </c>
      <c r="B126" s="20">
        <v>44621</v>
      </c>
      <c r="C126" s="8" t="s">
        <v>102</v>
      </c>
      <c r="D126" s="1">
        <v>4</v>
      </c>
      <c r="E126" s="1" t="s">
        <v>37</v>
      </c>
      <c r="F126" s="1">
        <v>243</v>
      </c>
      <c r="G126" s="1">
        <v>263</v>
      </c>
      <c r="H126" s="1">
        <v>152</v>
      </c>
      <c r="I126" s="22" t="s">
        <v>38</v>
      </c>
      <c r="J126" s="24"/>
      <c r="K126" s="1">
        <v>0</v>
      </c>
      <c r="L126" s="1">
        <v>0</v>
      </c>
      <c r="M126" s="1">
        <v>0</v>
      </c>
      <c r="N126" s="1">
        <v>0</v>
      </c>
      <c r="O126" s="1">
        <v>0</v>
      </c>
      <c r="P126" s="1">
        <v>0</v>
      </c>
      <c r="Q126" s="1">
        <v>0</v>
      </c>
      <c r="R126" s="1">
        <v>0</v>
      </c>
      <c r="S126" s="1">
        <v>0</v>
      </c>
      <c r="T126" s="1">
        <v>0</v>
      </c>
      <c r="U126" s="1">
        <v>0</v>
      </c>
      <c r="V126" s="1">
        <v>0</v>
      </c>
      <c r="W126" s="1">
        <f t="shared" si="4"/>
        <v>0</v>
      </c>
      <c r="X126" s="1">
        <f t="shared" si="5"/>
        <v>0</v>
      </c>
      <c r="Y126" s="1">
        <f t="shared" si="6"/>
        <v>0</v>
      </c>
      <c r="Z126" s="1" t="s">
        <v>40</v>
      </c>
      <c r="AA126" s="1">
        <v>88</v>
      </c>
      <c r="AB126" s="1" t="s">
        <v>311</v>
      </c>
      <c r="AC126" s="1" t="s">
        <v>42</v>
      </c>
      <c r="AD126" s="1" t="s">
        <v>41</v>
      </c>
      <c r="AE126" s="1" t="s">
        <v>42</v>
      </c>
      <c r="AF126" s="1" t="s">
        <v>42</v>
      </c>
      <c r="AG126" s="1" t="s">
        <v>41</v>
      </c>
      <c r="AH126" s="1" t="s">
        <v>41</v>
      </c>
      <c r="AI126" s="1" t="s">
        <v>41</v>
      </c>
      <c r="AJ126" s="1" t="s">
        <v>41</v>
      </c>
    </row>
    <row r="127" spans="1:36" x14ac:dyDescent="0.25">
      <c r="A127" t="s">
        <v>221</v>
      </c>
      <c r="B127" s="20">
        <v>44621</v>
      </c>
      <c r="C127" s="8" t="s">
        <v>102</v>
      </c>
      <c r="D127" s="1">
        <v>4</v>
      </c>
      <c r="E127" s="1" t="s">
        <v>37</v>
      </c>
      <c r="F127" s="1">
        <v>179</v>
      </c>
      <c r="G127" s="1">
        <v>240</v>
      </c>
      <c r="H127" s="1">
        <v>135</v>
      </c>
      <c r="I127" s="22" t="s">
        <v>38</v>
      </c>
      <c r="J127" s="24"/>
      <c r="K127" s="1">
        <v>0</v>
      </c>
      <c r="L127" s="1">
        <v>0</v>
      </c>
      <c r="M127" s="1">
        <v>0</v>
      </c>
      <c r="N127" s="1">
        <v>0</v>
      </c>
      <c r="O127" s="1">
        <v>0</v>
      </c>
      <c r="P127" s="1">
        <v>0</v>
      </c>
      <c r="Q127" s="1">
        <v>0</v>
      </c>
      <c r="R127" s="1">
        <v>0</v>
      </c>
      <c r="S127" s="1">
        <v>0</v>
      </c>
      <c r="T127" s="1">
        <v>0</v>
      </c>
      <c r="U127" s="1">
        <v>0</v>
      </c>
      <c r="V127" s="1">
        <v>0</v>
      </c>
      <c r="W127" s="1">
        <f t="shared" si="4"/>
        <v>0</v>
      </c>
      <c r="X127" s="1">
        <f t="shared" si="5"/>
        <v>0</v>
      </c>
      <c r="Y127" s="1">
        <f t="shared" si="6"/>
        <v>0</v>
      </c>
      <c r="Z127" s="1" t="s">
        <v>40</v>
      </c>
      <c r="AA127" s="1" t="s">
        <v>85</v>
      </c>
      <c r="AB127" s="1" t="s">
        <v>85</v>
      </c>
      <c r="AC127" s="1" t="s">
        <v>85</v>
      </c>
      <c r="AD127" s="1" t="s">
        <v>85</v>
      </c>
      <c r="AE127" s="1" t="s">
        <v>85</v>
      </c>
      <c r="AF127" s="1" t="s">
        <v>85</v>
      </c>
      <c r="AG127" s="1" t="s">
        <v>85</v>
      </c>
      <c r="AH127" s="1" t="s">
        <v>85</v>
      </c>
      <c r="AI127" s="1" t="s">
        <v>85</v>
      </c>
      <c r="AJ127" s="1" t="s">
        <v>85</v>
      </c>
    </row>
    <row r="128" spans="1:36" x14ac:dyDescent="0.25">
      <c r="A128" t="s">
        <v>222</v>
      </c>
      <c r="B128" s="20">
        <v>44621</v>
      </c>
      <c r="C128" s="8" t="s">
        <v>102</v>
      </c>
      <c r="D128" s="1">
        <v>4</v>
      </c>
      <c r="E128" s="1" t="s">
        <v>37</v>
      </c>
      <c r="F128" s="1">
        <v>152</v>
      </c>
      <c r="G128" s="1">
        <v>234</v>
      </c>
      <c r="H128" s="1">
        <v>128</v>
      </c>
      <c r="I128" s="22" t="s">
        <v>38</v>
      </c>
      <c r="J128" s="24"/>
      <c r="K128" s="1">
        <v>0</v>
      </c>
      <c r="L128" s="1">
        <v>0</v>
      </c>
      <c r="M128" s="1">
        <v>0</v>
      </c>
      <c r="N128" s="1">
        <v>0</v>
      </c>
      <c r="O128" s="1">
        <v>0</v>
      </c>
      <c r="P128" s="1">
        <v>0</v>
      </c>
      <c r="Q128" s="1">
        <v>0</v>
      </c>
      <c r="R128" s="1">
        <v>0</v>
      </c>
      <c r="S128" s="1">
        <v>0</v>
      </c>
      <c r="T128" s="1">
        <v>0</v>
      </c>
      <c r="U128" s="1">
        <v>0</v>
      </c>
      <c r="V128" s="1">
        <v>0</v>
      </c>
      <c r="W128" s="1">
        <f t="shared" si="4"/>
        <v>0</v>
      </c>
      <c r="X128" s="1">
        <f t="shared" si="5"/>
        <v>0</v>
      </c>
      <c r="Y128" s="1">
        <f t="shared" si="6"/>
        <v>0</v>
      </c>
      <c r="Z128" s="1" t="s">
        <v>40</v>
      </c>
      <c r="AA128" s="1" t="s">
        <v>85</v>
      </c>
      <c r="AB128" s="1" t="s">
        <v>85</v>
      </c>
      <c r="AC128" s="1" t="s">
        <v>85</v>
      </c>
      <c r="AD128" s="1" t="s">
        <v>85</v>
      </c>
      <c r="AE128" s="1" t="s">
        <v>85</v>
      </c>
      <c r="AF128" s="1" t="s">
        <v>85</v>
      </c>
      <c r="AG128" s="1" t="s">
        <v>85</v>
      </c>
      <c r="AH128" s="1" t="s">
        <v>85</v>
      </c>
      <c r="AI128" s="1" t="s">
        <v>85</v>
      </c>
      <c r="AJ128" s="1" t="s">
        <v>85</v>
      </c>
    </row>
    <row r="129" spans="1:36" x14ac:dyDescent="0.25">
      <c r="A129" t="s">
        <v>223</v>
      </c>
      <c r="B129" s="20">
        <v>44621</v>
      </c>
      <c r="C129" s="8" t="s">
        <v>102</v>
      </c>
      <c r="D129" s="1">
        <v>4</v>
      </c>
      <c r="E129" s="1" t="s">
        <v>37</v>
      </c>
      <c r="F129" s="1">
        <v>138</v>
      </c>
      <c r="G129" s="1">
        <v>234</v>
      </c>
      <c r="H129" s="1">
        <v>122</v>
      </c>
      <c r="I129" s="22" t="s">
        <v>38</v>
      </c>
      <c r="J129" s="24"/>
      <c r="K129" s="1">
        <v>0</v>
      </c>
      <c r="L129" s="1">
        <v>0</v>
      </c>
      <c r="M129" s="1">
        <v>0</v>
      </c>
      <c r="N129" s="1">
        <v>0</v>
      </c>
      <c r="O129" s="1">
        <v>0</v>
      </c>
      <c r="P129" s="1">
        <v>0</v>
      </c>
      <c r="Q129" s="1">
        <v>0</v>
      </c>
      <c r="R129" s="1">
        <v>0</v>
      </c>
      <c r="S129" s="1">
        <v>0</v>
      </c>
      <c r="T129" s="1">
        <v>0</v>
      </c>
      <c r="U129" s="1">
        <v>0</v>
      </c>
      <c r="V129" s="1">
        <v>0</v>
      </c>
      <c r="W129" s="1">
        <f t="shared" si="4"/>
        <v>0</v>
      </c>
      <c r="X129" s="1">
        <f t="shared" si="5"/>
        <v>0</v>
      </c>
      <c r="Y129" s="1">
        <f t="shared" si="6"/>
        <v>0</v>
      </c>
      <c r="Z129" s="1" t="s">
        <v>40</v>
      </c>
      <c r="AA129" s="1" t="s">
        <v>85</v>
      </c>
      <c r="AB129" s="1" t="s">
        <v>85</v>
      </c>
      <c r="AC129" s="1" t="s">
        <v>85</v>
      </c>
      <c r="AD129" s="1" t="s">
        <v>85</v>
      </c>
      <c r="AE129" s="1" t="s">
        <v>85</v>
      </c>
      <c r="AF129" s="1" t="s">
        <v>85</v>
      </c>
      <c r="AG129" s="1" t="s">
        <v>85</v>
      </c>
      <c r="AH129" s="1" t="s">
        <v>85</v>
      </c>
      <c r="AI129" s="1" t="s">
        <v>85</v>
      </c>
      <c r="AJ129" s="1" t="s">
        <v>85</v>
      </c>
    </row>
    <row r="130" spans="1:36" x14ac:dyDescent="0.25">
      <c r="A130" t="s">
        <v>224</v>
      </c>
      <c r="B130" s="20">
        <v>44621</v>
      </c>
      <c r="C130" s="8" t="s">
        <v>102</v>
      </c>
      <c r="D130" s="1">
        <v>4</v>
      </c>
      <c r="E130" s="1" t="s">
        <v>37</v>
      </c>
      <c r="F130" s="1">
        <v>85</v>
      </c>
      <c r="G130" s="1">
        <v>209</v>
      </c>
      <c r="H130" s="1">
        <v>98</v>
      </c>
      <c r="I130" s="22" t="s">
        <v>38</v>
      </c>
      <c r="J130" s="24"/>
      <c r="K130" s="1">
        <v>0</v>
      </c>
      <c r="L130" s="1">
        <v>0</v>
      </c>
      <c r="M130" s="1">
        <v>0</v>
      </c>
      <c r="N130" s="1">
        <v>0</v>
      </c>
      <c r="O130" s="1">
        <v>0</v>
      </c>
      <c r="P130" s="1">
        <v>0</v>
      </c>
      <c r="Q130" s="1">
        <v>0</v>
      </c>
      <c r="R130" s="1">
        <v>0</v>
      </c>
      <c r="S130" s="1">
        <v>0</v>
      </c>
      <c r="T130" s="1">
        <v>0</v>
      </c>
      <c r="U130" s="1">
        <v>0</v>
      </c>
      <c r="V130" s="1">
        <v>0</v>
      </c>
      <c r="W130" s="1">
        <f t="shared" si="4"/>
        <v>0</v>
      </c>
      <c r="X130" s="1">
        <f t="shared" si="5"/>
        <v>0</v>
      </c>
      <c r="Y130" s="1">
        <f t="shared" si="6"/>
        <v>0</v>
      </c>
      <c r="Z130" s="1" t="s">
        <v>40</v>
      </c>
      <c r="AA130" s="1" t="s">
        <v>85</v>
      </c>
      <c r="AB130" s="1" t="s">
        <v>85</v>
      </c>
      <c r="AC130" s="1" t="s">
        <v>85</v>
      </c>
      <c r="AD130" s="1" t="s">
        <v>85</v>
      </c>
      <c r="AE130" s="1" t="s">
        <v>85</v>
      </c>
      <c r="AF130" s="1" t="s">
        <v>85</v>
      </c>
      <c r="AG130" s="1" t="s">
        <v>85</v>
      </c>
      <c r="AH130" s="1" t="s">
        <v>85</v>
      </c>
      <c r="AI130" s="1" t="s">
        <v>85</v>
      </c>
      <c r="AJ130" s="1" t="s">
        <v>85</v>
      </c>
    </row>
    <row r="131" spans="1:36" x14ac:dyDescent="0.25">
      <c r="A131" t="s">
        <v>225</v>
      </c>
      <c r="B131" s="20">
        <v>44621</v>
      </c>
      <c r="C131" s="8" t="s">
        <v>102</v>
      </c>
      <c r="D131" s="1">
        <v>4</v>
      </c>
      <c r="E131" s="1" t="s">
        <v>37</v>
      </c>
      <c r="F131" s="1">
        <v>193</v>
      </c>
      <c r="G131" s="1">
        <v>244</v>
      </c>
      <c r="H131" s="1">
        <v>137</v>
      </c>
      <c r="I131" s="22" t="s">
        <v>38</v>
      </c>
      <c r="J131" s="24"/>
      <c r="K131" s="1">
        <v>0</v>
      </c>
      <c r="L131" s="1">
        <v>0</v>
      </c>
      <c r="M131" s="1">
        <v>0</v>
      </c>
      <c r="N131" s="1">
        <v>0</v>
      </c>
      <c r="O131" s="1">
        <v>0</v>
      </c>
      <c r="P131" s="1">
        <v>0</v>
      </c>
      <c r="Q131" s="1">
        <v>0</v>
      </c>
      <c r="R131" s="1">
        <v>0</v>
      </c>
      <c r="S131" s="1">
        <v>0</v>
      </c>
      <c r="T131" s="1">
        <v>0</v>
      </c>
      <c r="U131" s="1">
        <v>0</v>
      </c>
      <c r="V131" s="1">
        <v>0</v>
      </c>
      <c r="W131" s="1">
        <f t="shared" ref="W131:W140" si="7">SUM(K131:P131)</f>
        <v>0</v>
      </c>
      <c r="X131" s="1">
        <f t="shared" ref="X131:X140" si="8">SUM(Q131:V131)</f>
        <v>0</v>
      </c>
      <c r="Y131" s="1">
        <f t="shared" si="6"/>
        <v>0</v>
      </c>
      <c r="Z131" s="1" t="s">
        <v>40</v>
      </c>
      <c r="AA131" s="1" t="s">
        <v>85</v>
      </c>
      <c r="AB131" s="1" t="s">
        <v>85</v>
      </c>
      <c r="AC131" s="1" t="s">
        <v>85</v>
      </c>
      <c r="AD131" s="1" t="s">
        <v>85</v>
      </c>
      <c r="AE131" s="1" t="s">
        <v>85</v>
      </c>
      <c r="AF131" s="1" t="s">
        <v>85</v>
      </c>
      <c r="AG131" s="1" t="s">
        <v>85</v>
      </c>
      <c r="AH131" s="1" t="s">
        <v>85</v>
      </c>
      <c r="AI131" s="1" t="s">
        <v>85</v>
      </c>
      <c r="AJ131" s="1" t="s">
        <v>85</v>
      </c>
    </row>
    <row r="132" spans="1:36" x14ac:dyDescent="0.25">
      <c r="A132" t="s">
        <v>226</v>
      </c>
      <c r="B132" s="20">
        <v>44621</v>
      </c>
      <c r="C132" s="8" t="s">
        <v>102</v>
      </c>
      <c r="D132" s="1">
        <v>4</v>
      </c>
      <c r="E132" s="1" t="s">
        <v>37</v>
      </c>
      <c r="F132" s="1">
        <v>228</v>
      </c>
      <c r="G132" s="1">
        <v>259</v>
      </c>
      <c r="H132" s="1">
        <v>145</v>
      </c>
      <c r="I132" s="22" t="s">
        <v>51</v>
      </c>
      <c r="J132" s="24" t="s">
        <v>227</v>
      </c>
      <c r="K132" s="1">
        <v>0</v>
      </c>
      <c r="L132" s="1">
        <v>1</v>
      </c>
      <c r="M132" s="1">
        <v>0</v>
      </c>
      <c r="N132" s="1">
        <v>0</v>
      </c>
      <c r="O132" s="1">
        <v>0</v>
      </c>
      <c r="P132" s="1">
        <v>0</v>
      </c>
      <c r="Q132" s="1">
        <v>0</v>
      </c>
      <c r="R132" s="1">
        <v>0</v>
      </c>
      <c r="S132" s="1">
        <v>0</v>
      </c>
      <c r="T132" s="1">
        <v>0</v>
      </c>
      <c r="U132" s="1">
        <v>0</v>
      </c>
      <c r="V132" s="1">
        <v>0</v>
      </c>
      <c r="W132" s="1">
        <f t="shared" si="7"/>
        <v>1</v>
      </c>
      <c r="X132" s="1">
        <f t="shared" si="8"/>
        <v>0</v>
      </c>
      <c r="Y132" s="1">
        <f t="shared" si="6"/>
        <v>1</v>
      </c>
      <c r="Z132" s="1" t="s">
        <v>40</v>
      </c>
      <c r="AA132" s="1">
        <v>94</v>
      </c>
      <c r="AB132" s="1" t="s">
        <v>312</v>
      </c>
      <c r="AC132" s="1" t="s">
        <v>41</v>
      </c>
      <c r="AD132" s="1" t="s">
        <v>41</v>
      </c>
      <c r="AE132" s="1" t="s">
        <v>42</v>
      </c>
      <c r="AF132" s="1" t="s">
        <v>42</v>
      </c>
      <c r="AG132" s="1" t="s">
        <v>41</v>
      </c>
      <c r="AH132" s="1" t="s">
        <v>41</v>
      </c>
      <c r="AI132" s="1" t="s">
        <v>41</v>
      </c>
      <c r="AJ132" s="1" t="s">
        <v>41</v>
      </c>
    </row>
    <row r="133" spans="1:36" x14ac:dyDescent="0.25">
      <c r="A133" t="s">
        <v>228</v>
      </c>
      <c r="B133" s="20">
        <v>44621</v>
      </c>
      <c r="C133" s="8" t="s">
        <v>102</v>
      </c>
      <c r="D133" s="1">
        <v>4</v>
      </c>
      <c r="E133" s="1" t="s">
        <v>37</v>
      </c>
      <c r="F133" s="1">
        <v>222</v>
      </c>
      <c r="G133" s="1">
        <v>254</v>
      </c>
      <c r="H133" s="1">
        <v>147</v>
      </c>
      <c r="I133" s="22" t="s">
        <v>38</v>
      </c>
      <c r="J133" s="24"/>
      <c r="K133" s="1">
        <v>0</v>
      </c>
      <c r="L133" s="1">
        <v>0</v>
      </c>
      <c r="M133" s="1">
        <v>0</v>
      </c>
      <c r="N133" s="1">
        <v>0</v>
      </c>
      <c r="O133" s="1">
        <v>0</v>
      </c>
      <c r="P133" s="1">
        <v>0</v>
      </c>
      <c r="Q133" s="1">
        <v>0</v>
      </c>
      <c r="R133" s="1">
        <v>0</v>
      </c>
      <c r="S133" s="1">
        <v>0</v>
      </c>
      <c r="T133" s="1">
        <v>0</v>
      </c>
      <c r="U133" s="1">
        <v>0</v>
      </c>
      <c r="V133" s="1">
        <v>0</v>
      </c>
      <c r="W133" s="1">
        <f t="shared" si="7"/>
        <v>0</v>
      </c>
      <c r="X133" s="1">
        <f t="shared" si="8"/>
        <v>0</v>
      </c>
      <c r="Y133" s="1">
        <f t="shared" si="6"/>
        <v>0</v>
      </c>
      <c r="Z133" s="1" t="s">
        <v>40</v>
      </c>
      <c r="AA133" s="1" t="s">
        <v>85</v>
      </c>
      <c r="AB133" s="1" t="s">
        <v>85</v>
      </c>
      <c r="AC133" s="1" t="s">
        <v>85</v>
      </c>
      <c r="AD133" s="1" t="s">
        <v>85</v>
      </c>
      <c r="AE133" s="1" t="s">
        <v>85</v>
      </c>
      <c r="AF133" s="1" t="s">
        <v>85</v>
      </c>
      <c r="AG133" s="1" t="s">
        <v>85</v>
      </c>
      <c r="AH133" s="1" t="s">
        <v>85</v>
      </c>
      <c r="AI133" s="1" t="s">
        <v>85</v>
      </c>
      <c r="AJ133" s="1" t="s">
        <v>85</v>
      </c>
    </row>
    <row r="134" spans="1:36" x14ac:dyDescent="0.25">
      <c r="A134" t="s">
        <v>229</v>
      </c>
      <c r="B134" s="20">
        <v>44621</v>
      </c>
      <c r="C134" s="8" t="s">
        <v>102</v>
      </c>
      <c r="D134" s="1">
        <v>4</v>
      </c>
      <c r="E134" s="1" t="s">
        <v>37</v>
      </c>
      <c r="F134" s="1">
        <v>191</v>
      </c>
      <c r="G134" s="1">
        <v>244</v>
      </c>
      <c r="H134" s="1">
        <v>135</v>
      </c>
      <c r="I134" s="22" t="s">
        <v>38</v>
      </c>
      <c r="J134" s="24"/>
      <c r="K134" s="1">
        <v>0</v>
      </c>
      <c r="L134" s="1">
        <v>0</v>
      </c>
      <c r="M134" s="1">
        <v>0</v>
      </c>
      <c r="N134" s="1">
        <v>0</v>
      </c>
      <c r="O134" s="1">
        <v>0</v>
      </c>
      <c r="P134" s="1">
        <v>0</v>
      </c>
      <c r="Q134" s="1">
        <v>0</v>
      </c>
      <c r="R134" s="1">
        <v>0</v>
      </c>
      <c r="S134" s="1">
        <v>0</v>
      </c>
      <c r="T134" s="1">
        <v>0</v>
      </c>
      <c r="U134" s="1">
        <v>0</v>
      </c>
      <c r="V134" s="1">
        <v>0</v>
      </c>
      <c r="W134" s="1">
        <f t="shared" si="7"/>
        <v>0</v>
      </c>
      <c r="X134" s="1">
        <f t="shared" si="8"/>
        <v>0</v>
      </c>
      <c r="Y134" s="1">
        <f t="shared" si="6"/>
        <v>0</v>
      </c>
      <c r="Z134" s="1" t="s">
        <v>40</v>
      </c>
      <c r="AA134" s="1" t="s">
        <v>85</v>
      </c>
      <c r="AB134" s="1" t="s">
        <v>85</v>
      </c>
      <c r="AC134" s="1" t="s">
        <v>85</v>
      </c>
      <c r="AD134" s="1" t="s">
        <v>85</v>
      </c>
      <c r="AE134" s="1" t="s">
        <v>85</v>
      </c>
      <c r="AF134" s="1" t="s">
        <v>85</v>
      </c>
      <c r="AG134" s="1" t="s">
        <v>85</v>
      </c>
      <c r="AH134" s="1" t="s">
        <v>85</v>
      </c>
      <c r="AI134" s="1" t="s">
        <v>85</v>
      </c>
      <c r="AJ134" s="1" t="s">
        <v>85</v>
      </c>
    </row>
    <row r="135" spans="1:36" x14ac:dyDescent="0.25">
      <c r="A135" t="s">
        <v>230</v>
      </c>
      <c r="B135" s="20">
        <v>44621</v>
      </c>
      <c r="C135" s="8" t="s">
        <v>102</v>
      </c>
      <c r="D135" s="1">
        <v>4</v>
      </c>
      <c r="E135" s="1" t="s">
        <v>37</v>
      </c>
      <c r="F135" s="1">
        <v>198</v>
      </c>
      <c r="G135" s="1">
        <v>258</v>
      </c>
      <c r="H135" s="1">
        <v>141</v>
      </c>
      <c r="I135" s="22" t="s">
        <v>38</v>
      </c>
      <c r="J135" s="24"/>
      <c r="K135" s="1">
        <v>0</v>
      </c>
      <c r="L135" s="1">
        <v>0</v>
      </c>
      <c r="M135" s="1">
        <v>0</v>
      </c>
      <c r="N135" s="1">
        <v>0</v>
      </c>
      <c r="O135" s="1">
        <v>0</v>
      </c>
      <c r="P135" s="1">
        <v>0</v>
      </c>
      <c r="Q135" s="1">
        <v>0</v>
      </c>
      <c r="R135" s="1">
        <v>0</v>
      </c>
      <c r="S135" s="1">
        <v>0</v>
      </c>
      <c r="T135" s="1">
        <v>0</v>
      </c>
      <c r="U135" s="1">
        <v>0</v>
      </c>
      <c r="V135" s="1">
        <v>0</v>
      </c>
      <c r="W135" s="1">
        <f t="shared" si="7"/>
        <v>0</v>
      </c>
      <c r="X135" s="1">
        <f t="shared" si="8"/>
        <v>0</v>
      </c>
      <c r="Y135" s="1">
        <f t="shared" ref="Y135:Y140" si="9">(SUM(K135:L135,Q135:R135)*1)+(SUM(M135:N135,S135:T135)*2)+(SUM(O135:P135,U135:V135)*3)</f>
        <v>0</v>
      </c>
      <c r="Z135" s="1" t="s">
        <v>40</v>
      </c>
      <c r="AA135" s="1" t="s">
        <v>85</v>
      </c>
      <c r="AB135" s="1" t="s">
        <v>85</v>
      </c>
      <c r="AC135" s="1" t="s">
        <v>85</v>
      </c>
      <c r="AD135" s="1" t="s">
        <v>85</v>
      </c>
      <c r="AE135" s="1" t="s">
        <v>85</v>
      </c>
      <c r="AF135" s="1" t="s">
        <v>85</v>
      </c>
      <c r="AG135" s="1" t="s">
        <v>85</v>
      </c>
      <c r="AH135" s="1" t="s">
        <v>85</v>
      </c>
      <c r="AI135" s="1" t="s">
        <v>85</v>
      </c>
      <c r="AJ135" s="1" t="s">
        <v>85</v>
      </c>
    </row>
    <row r="136" spans="1:36" x14ac:dyDescent="0.25">
      <c r="A136" t="s">
        <v>231</v>
      </c>
      <c r="B136" s="20">
        <v>44621</v>
      </c>
      <c r="C136" s="8" t="s">
        <v>102</v>
      </c>
      <c r="D136" s="1">
        <v>4</v>
      </c>
      <c r="E136" s="1" t="s">
        <v>37</v>
      </c>
      <c r="F136" s="1">
        <v>112</v>
      </c>
      <c r="G136" s="1">
        <v>224</v>
      </c>
      <c r="H136" s="1">
        <v>110</v>
      </c>
      <c r="I136" s="22" t="s">
        <v>38</v>
      </c>
      <c r="J136" s="24"/>
      <c r="K136" s="1">
        <v>0</v>
      </c>
      <c r="L136" s="1">
        <v>0</v>
      </c>
      <c r="M136" s="1">
        <v>0</v>
      </c>
      <c r="N136" s="1">
        <v>0</v>
      </c>
      <c r="O136" s="1">
        <v>0</v>
      </c>
      <c r="P136" s="1">
        <v>0</v>
      </c>
      <c r="Q136" s="1">
        <v>0</v>
      </c>
      <c r="R136" s="1">
        <v>0</v>
      </c>
      <c r="S136" s="1">
        <v>0</v>
      </c>
      <c r="T136" s="1">
        <v>0</v>
      </c>
      <c r="U136" s="1">
        <v>0</v>
      </c>
      <c r="V136" s="1">
        <v>0</v>
      </c>
      <c r="W136" s="1">
        <f t="shared" si="7"/>
        <v>0</v>
      </c>
      <c r="X136" s="1">
        <f t="shared" si="8"/>
        <v>0</v>
      </c>
      <c r="Y136" s="1">
        <f t="shared" si="9"/>
        <v>0</v>
      </c>
      <c r="Z136" s="1" t="s">
        <v>40</v>
      </c>
      <c r="AA136" s="1" t="s">
        <v>85</v>
      </c>
      <c r="AB136" s="1" t="s">
        <v>85</v>
      </c>
      <c r="AC136" s="1" t="s">
        <v>85</v>
      </c>
      <c r="AD136" s="1" t="s">
        <v>85</v>
      </c>
      <c r="AE136" s="1" t="s">
        <v>85</v>
      </c>
      <c r="AF136" s="1" t="s">
        <v>85</v>
      </c>
      <c r="AG136" s="1" t="s">
        <v>85</v>
      </c>
      <c r="AH136" s="1" t="s">
        <v>85</v>
      </c>
      <c r="AI136" s="1" t="s">
        <v>85</v>
      </c>
      <c r="AJ136" s="1" t="s">
        <v>85</v>
      </c>
    </row>
    <row r="137" spans="1:36" x14ac:dyDescent="0.25">
      <c r="A137" t="s">
        <v>232</v>
      </c>
      <c r="B137" s="20">
        <v>44621</v>
      </c>
      <c r="C137" s="8" t="s">
        <v>102</v>
      </c>
      <c r="D137" s="1">
        <v>4</v>
      </c>
      <c r="E137" s="1" t="s">
        <v>37</v>
      </c>
      <c r="F137" s="1">
        <v>236</v>
      </c>
      <c r="G137" s="1">
        <v>262</v>
      </c>
      <c r="H137" s="1">
        <v>152</v>
      </c>
      <c r="I137" s="22" t="s">
        <v>38</v>
      </c>
      <c r="J137" s="24"/>
      <c r="K137" s="1">
        <v>0</v>
      </c>
      <c r="L137" s="1">
        <v>0</v>
      </c>
      <c r="M137" s="1">
        <v>0</v>
      </c>
      <c r="N137" s="1">
        <v>0</v>
      </c>
      <c r="O137" s="1">
        <v>0</v>
      </c>
      <c r="P137" s="1">
        <v>0</v>
      </c>
      <c r="Q137" s="1">
        <v>0</v>
      </c>
      <c r="R137" s="1">
        <v>0</v>
      </c>
      <c r="S137" s="1">
        <v>0</v>
      </c>
      <c r="T137" s="1">
        <v>0</v>
      </c>
      <c r="U137" s="1">
        <v>0</v>
      </c>
      <c r="V137" s="1">
        <v>0</v>
      </c>
      <c r="W137" s="1">
        <f t="shared" si="7"/>
        <v>0</v>
      </c>
      <c r="X137" s="1">
        <f t="shared" si="8"/>
        <v>0</v>
      </c>
      <c r="Y137" s="1">
        <f t="shared" si="9"/>
        <v>0</v>
      </c>
      <c r="Z137" s="1" t="s">
        <v>40</v>
      </c>
      <c r="AA137" s="1" t="s">
        <v>85</v>
      </c>
      <c r="AB137" s="1" t="s">
        <v>85</v>
      </c>
      <c r="AC137" s="1" t="s">
        <v>85</v>
      </c>
      <c r="AD137" s="1" t="s">
        <v>85</v>
      </c>
      <c r="AE137" s="1" t="s">
        <v>85</v>
      </c>
      <c r="AF137" s="1" t="s">
        <v>85</v>
      </c>
      <c r="AG137" s="1" t="s">
        <v>85</v>
      </c>
      <c r="AH137" s="1" t="s">
        <v>85</v>
      </c>
      <c r="AI137" s="1" t="s">
        <v>85</v>
      </c>
      <c r="AJ137" s="1" t="s">
        <v>85</v>
      </c>
    </row>
    <row r="138" spans="1:36" x14ac:dyDescent="0.25">
      <c r="A138" t="s">
        <v>233</v>
      </c>
      <c r="B138" s="20">
        <v>44621</v>
      </c>
      <c r="C138" s="8" t="s">
        <v>102</v>
      </c>
      <c r="D138" s="1">
        <v>4</v>
      </c>
      <c r="E138" s="1" t="s">
        <v>37</v>
      </c>
      <c r="F138" s="1">
        <v>219</v>
      </c>
      <c r="G138" s="1">
        <v>260</v>
      </c>
      <c r="H138" s="1">
        <v>143</v>
      </c>
      <c r="I138" s="22" t="s">
        <v>38</v>
      </c>
      <c r="J138" s="24"/>
      <c r="K138" s="1">
        <v>0</v>
      </c>
      <c r="L138" s="1">
        <v>0</v>
      </c>
      <c r="M138" s="1">
        <v>0</v>
      </c>
      <c r="N138" s="1">
        <v>0</v>
      </c>
      <c r="O138" s="1">
        <v>0</v>
      </c>
      <c r="P138" s="1">
        <v>0</v>
      </c>
      <c r="Q138" s="1">
        <v>0</v>
      </c>
      <c r="R138" s="1">
        <v>0</v>
      </c>
      <c r="S138" s="1">
        <v>0</v>
      </c>
      <c r="T138" s="1">
        <v>0</v>
      </c>
      <c r="U138" s="1">
        <v>0</v>
      </c>
      <c r="V138" s="1">
        <v>0</v>
      </c>
      <c r="W138" s="1">
        <f t="shared" si="7"/>
        <v>0</v>
      </c>
      <c r="X138" s="1">
        <f t="shared" si="8"/>
        <v>0</v>
      </c>
      <c r="Y138" s="1">
        <f t="shared" si="9"/>
        <v>0</v>
      </c>
      <c r="Z138" s="1" t="s">
        <v>40</v>
      </c>
      <c r="AA138" s="1" t="s">
        <v>85</v>
      </c>
      <c r="AB138" s="1" t="s">
        <v>85</v>
      </c>
      <c r="AC138" s="1" t="s">
        <v>85</v>
      </c>
      <c r="AD138" s="1" t="s">
        <v>85</v>
      </c>
      <c r="AE138" s="1" t="s">
        <v>85</v>
      </c>
      <c r="AF138" s="1" t="s">
        <v>85</v>
      </c>
      <c r="AG138" s="1" t="s">
        <v>85</v>
      </c>
      <c r="AH138" s="1" t="s">
        <v>85</v>
      </c>
      <c r="AI138" s="1" t="s">
        <v>85</v>
      </c>
      <c r="AJ138" s="1" t="s">
        <v>85</v>
      </c>
    </row>
    <row r="139" spans="1:36" x14ac:dyDescent="0.25">
      <c r="A139" t="s">
        <v>234</v>
      </c>
      <c r="B139" s="20">
        <v>44621</v>
      </c>
      <c r="C139" s="8" t="s">
        <v>102</v>
      </c>
      <c r="D139" s="1">
        <v>4</v>
      </c>
      <c r="E139" s="1" t="s">
        <v>37</v>
      </c>
      <c r="F139" s="1">
        <v>176</v>
      </c>
      <c r="G139" s="1">
        <v>240</v>
      </c>
      <c r="H139" s="1">
        <v>134</v>
      </c>
      <c r="I139" s="22" t="s">
        <v>38</v>
      </c>
      <c r="J139" s="24"/>
      <c r="K139" s="1">
        <v>0</v>
      </c>
      <c r="L139" s="1">
        <v>0</v>
      </c>
      <c r="M139" s="1">
        <v>0</v>
      </c>
      <c r="N139" s="1">
        <v>0</v>
      </c>
      <c r="O139" s="1">
        <v>0</v>
      </c>
      <c r="P139" s="1">
        <v>0</v>
      </c>
      <c r="Q139" s="1">
        <v>0</v>
      </c>
      <c r="R139" s="1">
        <v>0</v>
      </c>
      <c r="S139" s="1">
        <v>0</v>
      </c>
      <c r="T139" s="1">
        <v>0</v>
      </c>
      <c r="U139" s="1">
        <v>0</v>
      </c>
      <c r="V139" s="1">
        <v>0</v>
      </c>
      <c r="W139" s="1">
        <f t="shared" si="7"/>
        <v>0</v>
      </c>
      <c r="X139" s="1">
        <f t="shared" si="8"/>
        <v>0</v>
      </c>
      <c r="Y139" s="1">
        <f t="shared" si="9"/>
        <v>0</v>
      </c>
      <c r="Z139" s="1" t="s">
        <v>40</v>
      </c>
      <c r="AA139" s="1" t="s">
        <v>85</v>
      </c>
      <c r="AB139" s="1" t="s">
        <v>85</v>
      </c>
      <c r="AC139" s="1" t="s">
        <v>85</v>
      </c>
      <c r="AD139" s="1" t="s">
        <v>85</v>
      </c>
      <c r="AE139" s="1" t="s">
        <v>85</v>
      </c>
      <c r="AF139" s="1" t="s">
        <v>85</v>
      </c>
      <c r="AG139" s="1" t="s">
        <v>85</v>
      </c>
      <c r="AH139" s="1" t="s">
        <v>85</v>
      </c>
      <c r="AI139" s="1" t="s">
        <v>85</v>
      </c>
      <c r="AJ139" s="1" t="s">
        <v>85</v>
      </c>
    </row>
    <row r="140" spans="1:36" x14ac:dyDescent="0.25">
      <c r="A140" t="s">
        <v>235</v>
      </c>
      <c r="B140" s="20">
        <v>44621</v>
      </c>
      <c r="C140" s="8" t="s">
        <v>102</v>
      </c>
      <c r="D140" s="1">
        <v>4</v>
      </c>
      <c r="E140" s="1" t="s">
        <v>37</v>
      </c>
      <c r="F140" s="1">
        <v>222</v>
      </c>
      <c r="G140" s="1">
        <v>258</v>
      </c>
      <c r="H140" s="1">
        <v>144</v>
      </c>
      <c r="I140" s="22" t="s">
        <v>38</v>
      </c>
      <c r="J140" s="24"/>
      <c r="K140" s="1">
        <v>0</v>
      </c>
      <c r="L140" s="1">
        <v>0</v>
      </c>
      <c r="M140" s="1">
        <v>0</v>
      </c>
      <c r="N140" s="1">
        <v>0</v>
      </c>
      <c r="O140" s="1">
        <v>0</v>
      </c>
      <c r="P140" s="1">
        <v>0</v>
      </c>
      <c r="Q140" s="1">
        <v>0</v>
      </c>
      <c r="R140" s="1">
        <v>0</v>
      </c>
      <c r="S140" s="1">
        <v>0</v>
      </c>
      <c r="T140" s="1">
        <v>0</v>
      </c>
      <c r="U140" s="1">
        <v>0</v>
      </c>
      <c r="V140" s="1">
        <v>0</v>
      </c>
      <c r="W140" s="1">
        <f t="shared" si="7"/>
        <v>0</v>
      </c>
      <c r="X140" s="1">
        <f t="shared" si="8"/>
        <v>0</v>
      </c>
      <c r="Y140" s="1">
        <f t="shared" si="9"/>
        <v>0</v>
      </c>
      <c r="Z140" s="1" t="s">
        <v>40</v>
      </c>
      <c r="AA140" s="1" t="s">
        <v>85</v>
      </c>
      <c r="AB140" s="1" t="s">
        <v>85</v>
      </c>
      <c r="AC140" s="1" t="s">
        <v>85</v>
      </c>
      <c r="AD140" s="1" t="s">
        <v>85</v>
      </c>
      <c r="AE140" s="1" t="s">
        <v>85</v>
      </c>
      <c r="AF140" s="1" t="s">
        <v>85</v>
      </c>
      <c r="AG140" s="1" t="s">
        <v>85</v>
      </c>
      <c r="AH140" s="1" t="s">
        <v>85</v>
      </c>
      <c r="AI140" s="1" t="s">
        <v>85</v>
      </c>
      <c r="AJ140" s="1" t="s">
        <v>85</v>
      </c>
    </row>
    <row r="141" spans="1:36" x14ac:dyDescent="0.25">
      <c r="J141" s="24"/>
    </row>
    <row r="142" spans="1:36" x14ac:dyDescent="0.25">
      <c r="J142" s="24"/>
    </row>
    <row r="143" spans="1:36" x14ac:dyDescent="0.25">
      <c r="J143" s="24"/>
    </row>
    <row r="144" spans="1:36" x14ac:dyDescent="0.25">
      <c r="J144" s="24"/>
    </row>
  </sheetData>
  <conditionalFormatting sqref="K2:Y140">
    <cfRule type="cellIs" dxfId="0" priority="2" operator="greaterThan">
      <formula>0</formula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8FE24-DFBD-4C98-9FC5-A44CFF03415C}">
  <dimension ref="A1:Q45"/>
  <sheetViews>
    <sheetView workbookViewId="0">
      <selection activeCell="I28" sqref="I28"/>
    </sheetView>
  </sheetViews>
  <sheetFormatPr defaultRowHeight="15" x14ac:dyDescent="0.25"/>
  <cols>
    <col min="1" max="5" width="9.140625" style="1"/>
  </cols>
  <sheetData>
    <row r="1" spans="1:17" x14ac:dyDescent="0.25">
      <c r="A1" s="27" t="s">
        <v>236</v>
      </c>
      <c r="B1" s="27"/>
      <c r="C1" s="27"/>
      <c r="D1" s="27"/>
      <c r="E1" s="27"/>
    </row>
    <row r="2" spans="1:17" ht="31.5" x14ac:dyDescent="0.25">
      <c r="A2" s="4" t="s">
        <v>3</v>
      </c>
      <c r="B2" s="4" t="s">
        <v>237</v>
      </c>
      <c r="C2" s="4" t="s">
        <v>5</v>
      </c>
      <c r="D2" s="4" t="s">
        <v>6</v>
      </c>
      <c r="E2" s="4" t="s">
        <v>7</v>
      </c>
      <c r="I2" s="28" t="s">
        <v>238</v>
      </c>
      <c r="J2" s="28"/>
      <c r="K2" s="1"/>
      <c r="M2" s="28" t="s">
        <v>239</v>
      </c>
      <c r="N2" s="28"/>
      <c r="P2" s="28" t="s">
        <v>240</v>
      </c>
      <c r="Q2" s="28"/>
    </row>
    <row r="3" spans="1:17" x14ac:dyDescent="0.25">
      <c r="A3" s="1">
        <v>1</v>
      </c>
      <c r="B3" s="1" t="s">
        <v>64</v>
      </c>
      <c r="C3" s="1">
        <v>112</v>
      </c>
      <c r="D3" s="1">
        <v>220</v>
      </c>
      <c r="E3" s="1">
        <v>117</v>
      </c>
      <c r="I3" s="1">
        <v>112</v>
      </c>
      <c r="J3" s="1">
        <v>220</v>
      </c>
      <c r="K3" s="1"/>
      <c r="M3" s="1">
        <v>112</v>
      </c>
      <c r="N3" s="1">
        <v>220</v>
      </c>
      <c r="P3" s="1">
        <v>164</v>
      </c>
      <c r="Q3" s="1">
        <v>232</v>
      </c>
    </row>
    <row r="4" spans="1:17" x14ac:dyDescent="0.25">
      <c r="A4" s="1">
        <v>1</v>
      </c>
      <c r="B4" s="1" t="s">
        <v>67</v>
      </c>
      <c r="C4" s="1">
        <v>160</v>
      </c>
      <c r="D4" s="1">
        <v>223</v>
      </c>
      <c r="E4" s="1">
        <v>126</v>
      </c>
      <c r="I4" s="1">
        <v>160</v>
      </c>
      <c r="J4" s="1">
        <v>223</v>
      </c>
      <c r="K4" s="1"/>
      <c r="M4" s="1">
        <v>160</v>
      </c>
      <c r="N4" s="1">
        <v>223</v>
      </c>
      <c r="P4" s="1">
        <v>153</v>
      </c>
      <c r="Q4" s="1">
        <v>237</v>
      </c>
    </row>
    <row r="5" spans="1:17" x14ac:dyDescent="0.25">
      <c r="A5" s="1">
        <v>1</v>
      </c>
      <c r="B5" s="1" t="s">
        <v>69</v>
      </c>
      <c r="C5" s="1">
        <v>181</v>
      </c>
      <c r="D5" s="1">
        <v>248</v>
      </c>
      <c r="E5" s="1">
        <v>138</v>
      </c>
      <c r="I5" s="1">
        <v>181</v>
      </c>
      <c r="J5" s="1">
        <v>248</v>
      </c>
      <c r="K5" s="1"/>
      <c r="M5" s="1">
        <v>181</v>
      </c>
      <c r="N5" s="1">
        <v>248</v>
      </c>
      <c r="P5" s="1">
        <v>136</v>
      </c>
      <c r="Q5" s="1">
        <v>223</v>
      </c>
    </row>
    <row r="6" spans="1:17" x14ac:dyDescent="0.25">
      <c r="A6" s="1">
        <v>1</v>
      </c>
      <c r="B6" s="1" t="s">
        <v>71</v>
      </c>
      <c r="C6" s="1">
        <v>133</v>
      </c>
      <c r="D6" s="1">
        <v>224</v>
      </c>
      <c r="E6" s="1">
        <v>125</v>
      </c>
      <c r="I6" s="1">
        <v>133</v>
      </c>
      <c r="J6" s="1">
        <v>224</v>
      </c>
      <c r="K6" s="1"/>
      <c r="M6" s="1">
        <v>133</v>
      </c>
      <c r="N6" s="1">
        <v>224</v>
      </c>
      <c r="P6" s="1">
        <v>129</v>
      </c>
      <c r="Q6" s="1">
        <v>227</v>
      </c>
    </row>
    <row r="7" spans="1:17" x14ac:dyDescent="0.25">
      <c r="A7" s="1">
        <v>1</v>
      </c>
      <c r="B7" s="1" t="s">
        <v>72</v>
      </c>
      <c r="C7" s="1">
        <v>122</v>
      </c>
      <c r="D7" s="1">
        <v>225</v>
      </c>
      <c r="E7" s="1">
        <v>121</v>
      </c>
      <c r="I7" s="1">
        <v>122</v>
      </c>
      <c r="J7" s="1">
        <v>225</v>
      </c>
      <c r="K7" s="1"/>
      <c r="M7" s="1">
        <v>122</v>
      </c>
      <c r="N7" s="1">
        <v>225</v>
      </c>
      <c r="P7" s="1">
        <v>172</v>
      </c>
      <c r="Q7" s="1">
        <v>229</v>
      </c>
    </row>
    <row r="8" spans="1:17" x14ac:dyDescent="0.25">
      <c r="A8" s="1">
        <v>1</v>
      </c>
      <c r="B8" s="1" t="s">
        <v>73</v>
      </c>
      <c r="C8" s="1">
        <v>142</v>
      </c>
      <c r="D8" s="1">
        <v>226</v>
      </c>
      <c r="E8" s="1">
        <v>128</v>
      </c>
      <c r="I8" s="1">
        <v>142</v>
      </c>
      <c r="J8" s="1">
        <v>226</v>
      </c>
      <c r="K8" s="1"/>
      <c r="M8" s="1">
        <v>142</v>
      </c>
      <c r="N8" s="1">
        <v>226</v>
      </c>
      <c r="P8" s="1">
        <v>101</v>
      </c>
      <c r="Q8" s="1">
        <v>211</v>
      </c>
    </row>
    <row r="9" spans="1:17" x14ac:dyDescent="0.25">
      <c r="I9" s="1">
        <v>164</v>
      </c>
      <c r="J9" s="1">
        <v>232</v>
      </c>
      <c r="K9" s="1"/>
      <c r="M9" s="1">
        <v>136</v>
      </c>
      <c r="N9" s="1">
        <v>236</v>
      </c>
      <c r="P9" s="1">
        <v>192</v>
      </c>
      <c r="Q9" s="1">
        <v>227</v>
      </c>
    </row>
    <row r="10" spans="1:17" x14ac:dyDescent="0.25">
      <c r="B10" s="5" t="s">
        <v>241</v>
      </c>
      <c r="C10" s="6">
        <f>AVERAGE(C3:C8)</f>
        <v>141.66666666666666</v>
      </c>
      <c r="D10" s="6">
        <f t="shared" ref="D10:E10" si="0">AVERAGE(D3:D8)</f>
        <v>227.66666666666666</v>
      </c>
      <c r="E10" s="6">
        <f t="shared" si="0"/>
        <v>125.83333333333333</v>
      </c>
      <c r="I10" s="1">
        <v>153</v>
      </c>
      <c r="J10" s="1">
        <v>237</v>
      </c>
      <c r="K10" s="1"/>
      <c r="M10" s="1">
        <v>196</v>
      </c>
      <c r="N10" s="1">
        <v>248</v>
      </c>
      <c r="P10" s="1">
        <v>143</v>
      </c>
      <c r="Q10" s="1">
        <v>227</v>
      </c>
    </row>
    <row r="11" spans="1:17" x14ac:dyDescent="0.25">
      <c r="B11" s="5" t="s">
        <v>242</v>
      </c>
      <c r="C11" s="6">
        <f>STDEV(C3:C8)</f>
        <v>25.398162663205891</v>
      </c>
      <c r="D11" s="6">
        <f t="shared" ref="D11:E11" si="1">STDEV(D3:D8)</f>
        <v>10.171856598805681</v>
      </c>
      <c r="E11" s="6">
        <f t="shared" si="1"/>
        <v>7.1390942469382388</v>
      </c>
      <c r="I11" s="1">
        <v>136</v>
      </c>
      <c r="J11" s="1">
        <v>223</v>
      </c>
      <c r="K11" s="1"/>
      <c r="M11" s="1">
        <v>163</v>
      </c>
      <c r="N11" s="1">
        <v>242</v>
      </c>
      <c r="P11" s="1">
        <v>153</v>
      </c>
      <c r="Q11" s="1">
        <v>233</v>
      </c>
    </row>
    <row r="12" spans="1:17" x14ac:dyDescent="0.25">
      <c r="B12" s="5" t="s">
        <v>243</v>
      </c>
      <c r="C12" s="6">
        <f>C11/SQRT(6)</f>
        <v>10.368756488176921</v>
      </c>
      <c r="D12" s="6">
        <f t="shared" ref="D12:E12" si="2">D11/SQRT(6)</f>
        <v>4.1526430673059833</v>
      </c>
      <c r="E12" s="6">
        <f t="shared" si="2"/>
        <v>2.9145230217729359</v>
      </c>
      <c r="I12" s="1">
        <v>129</v>
      </c>
      <c r="J12" s="1">
        <v>227</v>
      </c>
      <c r="K12" s="1"/>
      <c r="M12" s="1">
        <v>128</v>
      </c>
      <c r="N12" s="1">
        <v>233</v>
      </c>
      <c r="P12" s="1">
        <v>98</v>
      </c>
      <c r="Q12" s="1">
        <v>210</v>
      </c>
    </row>
    <row r="13" spans="1:17" x14ac:dyDescent="0.25">
      <c r="I13" s="1">
        <v>172</v>
      </c>
      <c r="J13" s="1">
        <v>229</v>
      </c>
      <c r="K13" s="1"/>
      <c r="M13" s="1">
        <v>204</v>
      </c>
      <c r="N13" s="1">
        <v>249</v>
      </c>
      <c r="P13" s="1">
        <v>122</v>
      </c>
      <c r="Q13" s="1">
        <v>230</v>
      </c>
    </row>
    <row r="14" spans="1:17" x14ac:dyDescent="0.25">
      <c r="A14" s="1">
        <v>2</v>
      </c>
      <c r="B14" s="1" t="s">
        <v>75</v>
      </c>
      <c r="C14" s="1">
        <v>164</v>
      </c>
      <c r="D14" s="1">
        <v>232</v>
      </c>
      <c r="E14" s="1">
        <v>137</v>
      </c>
      <c r="I14" s="1">
        <v>101</v>
      </c>
      <c r="J14" s="1">
        <v>211</v>
      </c>
      <c r="K14" s="1"/>
      <c r="M14" s="1">
        <v>185</v>
      </c>
      <c r="N14" s="1">
        <v>243</v>
      </c>
      <c r="P14" s="1">
        <v>120</v>
      </c>
      <c r="Q14" s="1">
        <v>224</v>
      </c>
    </row>
    <row r="15" spans="1:17" x14ac:dyDescent="0.25">
      <c r="A15" s="1">
        <v>2</v>
      </c>
      <c r="B15" s="1" t="s">
        <v>76</v>
      </c>
      <c r="C15" s="1">
        <v>153</v>
      </c>
      <c r="D15" s="1">
        <v>237</v>
      </c>
      <c r="E15" s="1">
        <v>131</v>
      </c>
      <c r="I15" s="1">
        <v>136</v>
      </c>
      <c r="J15" s="1">
        <v>236</v>
      </c>
      <c r="K15" s="1"/>
    </row>
    <row r="16" spans="1:17" x14ac:dyDescent="0.25">
      <c r="A16" s="1">
        <v>2</v>
      </c>
      <c r="B16" s="1" t="s">
        <v>77</v>
      </c>
      <c r="C16" s="1">
        <v>136</v>
      </c>
      <c r="D16" s="1">
        <v>223</v>
      </c>
      <c r="E16" s="1">
        <v>126</v>
      </c>
      <c r="I16" s="1">
        <v>196</v>
      </c>
      <c r="J16" s="1">
        <v>248</v>
      </c>
      <c r="K16" s="1"/>
      <c r="L16" s="5" t="s">
        <v>241</v>
      </c>
      <c r="M16" s="2">
        <f>AVERAGE(M3:M14)</f>
        <v>155.16666666666666</v>
      </c>
      <c r="N16" s="2">
        <f>AVERAGE(N3:N14)</f>
        <v>234.75</v>
      </c>
      <c r="O16" s="2"/>
      <c r="P16" s="2">
        <f>AVERAGE(P3:P14)</f>
        <v>140.25</v>
      </c>
      <c r="Q16" s="2">
        <f t="shared" ref="Q16" si="3">AVERAGE(Q3:Q14)</f>
        <v>225.83333333333334</v>
      </c>
    </row>
    <row r="17" spans="1:17" x14ac:dyDescent="0.25">
      <c r="A17" s="1">
        <v>2</v>
      </c>
      <c r="B17" s="1" t="s">
        <v>78</v>
      </c>
      <c r="C17" s="1">
        <v>129</v>
      </c>
      <c r="D17" s="1">
        <v>227</v>
      </c>
      <c r="E17" s="1">
        <v>121</v>
      </c>
      <c r="I17" s="1">
        <v>163</v>
      </c>
      <c r="J17" s="1">
        <v>242</v>
      </c>
      <c r="K17" s="1"/>
      <c r="L17" s="5" t="s">
        <v>242</v>
      </c>
      <c r="M17" s="2">
        <f>STDEV(M3:M14)</f>
        <v>30.789116534413562</v>
      </c>
      <c r="N17" s="2">
        <f>STDEV(N3:N14)</f>
        <v>10.963783354962166</v>
      </c>
      <c r="O17" s="2"/>
      <c r="P17" s="2">
        <f>STDEV(P3:P14)</f>
        <v>28.278244127050939</v>
      </c>
      <c r="Q17" s="2">
        <f t="shared" ref="Q17" si="4">STDEV(Q3:Q14)</f>
        <v>8.1333581718448347</v>
      </c>
    </row>
    <row r="18" spans="1:17" x14ac:dyDescent="0.25">
      <c r="A18" s="1">
        <v>2</v>
      </c>
      <c r="B18" s="1" t="s">
        <v>80</v>
      </c>
      <c r="C18" s="1">
        <v>172</v>
      </c>
      <c r="D18" s="1">
        <v>229</v>
      </c>
      <c r="E18" s="1">
        <v>131</v>
      </c>
      <c r="I18" s="1">
        <v>128</v>
      </c>
      <c r="J18" s="1">
        <v>233</v>
      </c>
      <c r="K18" s="1"/>
      <c r="L18" s="5" t="s">
        <v>243</v>
      </c>
      <c r="M18" s="2">
        <f>M17/SQRT(12)</f>
        <v>8.8880523596272152</v>
      </c>
      <c r="N18" s="2">
        <f>N17/SQRT(12)</f>
        <v>3.1649716356620727</v>
      </c>
      <c r="O18" s="2"/>
      <c r="P18" s="2">
        <f>P17/SQRT(12)</f>
        <v>8.163225929481408</v>
      </c>
      <c r="Q18" s="2">
        <f t="shared" ref="Q18" si="5">Q17/SQRT(12)</f>
        <v>2.3478982649651292</v>
      </c>
    </row>
    <row r="19" spans="1:17" x14ac:dyDescent="0.25">
      <c r="A19" s="1">
        <v>2</v>
      </c>
      <c r="B19" s="1" t="s">
        <v>81</v>
      </c>
      <c r="C19" s="1">
        <v>101</v>
      </c>
      <c r="D19" s="1">
        <v>211</v>
      </c>
      <c r="E19" s="1">
        <v>115</v>
      </c>
      <c r="I19" s="1">
        <v>204</v>
      </c>
      <c r="J19" s="1">
        <v>249</v>
      </c>
      <c r="K19" s="1"/>
    </row>
    <row r="20" spans="1:17" x14ac:dyDescent="0.25">
      <c r="I20" s="1">
        <v>185</v>
      </c>
      <c r="J20" s="1">
        <v>243</v>
      </c>
      <c r="K20" s="1"/>
    </row>
    <row r="21" spans="1:17" x14ac:dyDescent="0.25">
      <c r="B21" s="5" t="s">
        <v>241</v>
      </c>
      <c r="C21" s="6">
        <f>AVERAGE(C14:C19)</f>
        <v>142.5</v>
      </c>
      <c r="D21" s="6">
        <f t="shared" ref="D21:E21" si="6">AVERAGE(D14:D19)</f>
        <v>226.5</v>
      </c>
      <c r="E21" s="6">
        <f t="shared" si="6"/>
        <v>126.83333333333333</v>
      </c>
      <c r="I21" s="1">
        <v>192</v>
      </c>
      <c r="J21" s="1">
        <v>227</v>
      </c>
      <c r="K21" s="1"/>
    </row>
    <row r="22" spans="1:17" x14ac:dyDescent="0.25">
      <c r="B22" s="5" t="s">
        <v>242</v>
      </c>
      <c r="C22" s="6">
        <f>STDEV(C14:C19)</f>
        <v>26.036512823340992</v>
      </c>
      <c r="D22" s="6">
        <f t="shared" ref="D22:E22" si="7">STDEV(D14:D19)</f>
        <v>8.9386799920346185</v>
      </c>
      <c r="E22" s="6">
        <f t="shared" si="7"/>
        <v>7.9099093968683789</v>
      </c>
      <c r="I22" s="1">
        <v>143</v>
      </c>
      <c r="J22" s="1">
        <v>227</v>
      </c>
      <c r="K22" s="1"/>
    </row>
    <row r="23" spans="1:17" x14ac:dyDescent="0.25">
      <c r="B23" s="5" t="s">
        <v>243</v>
      </c>
      <c r="C23" s="6">
        <f>C22/SQRT(6)</f>
        <v>10.629361849769408</v>
      </c>
      <c r="D23" s="6">
        <f t="shared" ref="D23:E23" si="8">D22/SQRT(6)</f>
        <v>3.6492008257516702</v>
      </c>
      <c r="E23" s="6">
        <f t="shared" si="8"/>
        <v>3.2292069889955619</v>
      </c>
      <c r="I23" s="1">
        <v>153</v>
      </c>
      <c r="J23" s="1">
        <v>233</v>
      </c>
      <c r="K23" s="1"/>
    </row>
    <row r="24" spans="1:17" x14ac:dyDescent="0.25">
      <c r="I24" s="1">
        <v>98</v>
      </c>
      <c r="J24" s="1">
        <v>210</v>
      </c>
      <c r="K24" s="1"/>
    </row>
    <row r="25" spans="1:17" x14ac:dyDescent="0.25">
      <c r="A25" s="1">
        <v>3</v>
      </c>
      <c r="B25" s="1" t="s">
        <v>56</v>
      </c>
      <c r="C25" s="1">
        <v>136</v>
      </c>
      <c r="D25" s="1">
        <v>236</v>
      </c>
      <c r="E25" s="1">
        <v>127</v>
      </c>
      <c r="I25" s="1">
        <v>122</v>
      </c>
      <c r="J25" s="1">
        <v>230</v>
      </c>
      <c r="K25" s="1"/>
    </row>
    <row r="26" spans="1:17" x14ac:dyDescent="0.25">
      <c r="A26" s="1">
        <v>3</v>
      </c>
      <c r="B26" s="1" t="s">
        <v>59</v>
      </c>
      <c r="C26" s="1">
        <v>196</v>
      </c>
      <c r="D26" s="1">
        <v>248</v>
      </c>
      <c r="E26" s="1">
        <v>152</v>
      </c>
      <c r="I26" s="1">
        <v>120</v>
      </c>
      <c r="J26" s="1">
        <v>224</v>
      </c>
      <c r="K26" s="1"/>
    </row>
    <row r="27" spans="1:17" x14ac:dyDescent="0.25">
      <c r="A27" s="1">
        <v>3</v>
      </c>
      <c r="B27" s="1" t="s">
        <v>60</v>
      </c>
      <c r="C27" s="1">
        <v>163</v>
      </c>
      <c r="D27" s="1">
        <v>242</v>
      </c>
      <c r="E27" s="1">
        <v>135</v>
      </c>
    </row>
    <row r="28" spans="1:17" x14ac:dyDescent="0.25">
      <c r="A28" s="1">
        <v>3</v>
      </c>
      <c r="B28" s="1" t="s">
        <v>61</v>
      </c>
      <c r="C28" s="1">
        <v>128</v>
      </c>
      <c r="D28" s="1">
        <v>233</v>
      </c>
      <c r="E28" s="1">
        <v>127</v>
      </c>
      <c r="H28" s="5" t="s">
        <v>241</v>
      </c>
      <c r="I28" s="2">
        <f>AVERAGE(I3:I26)</f>
        <v>147.70833333333334</v>
      </c>
      <c r="J28" s="2">
        <f>AVERAGE(J3:J26)</f>
        <v>230.29166666666666</v>
      </c>
      <c r="K28" s="2"/>
    </row>
    <row r="29" spans="1:17" x14ac:dyDescent="0.25">
      <c r="A29" s="1">
        <v>3</v>
      </c>
      <c r="B29" s="1" t="s">
        <v>62</v>
      </c>
      <c r="C29" s="1">
        <v>204</v>
      </c>
      <c r="D29" s="1">
        <v>249</v>
      </c>
      <c r="E29" s="1">
        <v>147</v>
      </c>
      <c r="H29" s="5" t="s">
        <v>242</v>
      </c>
      <c r="I29" s="2">
        <f>STDEV(I3:I26)</f>
        <v>29.897621203419973</v>
      </c>
      <c r="J29" s="2">
        <f>STDEV(J3:J26)</f>
        <v>10.481781987009098</v>
      </c>
      <c r="K29" s="2"/>
    </row>
    <row r="30" spans="1:17" x14ac:dyDescent="0.25">
      <c r="A30" s="1">
        <v>3</v>
      </c>
      <c r="B30" s="1" t="s">
        <v>63</v>
      </c>
      <c r="C30" s="1">
        <v>185</v>
      </c>
      <c r="D30" s="1">
        <v>243</v>
      </c>
      <c r="E30" s="1">
        <v>148</v>
      </c>
      <c r="H30" s="5" t="s">
        <v>243</v>
      </c>
      <c r="I30" s="2">
        <f>I29/SQRT(24)</f>
        <v>6.1028263726161738</v>
      </c>
      <c r="J30" s="2">
        <f>J29/SQRT(24)</f>
        <v>2.1395847886056889</v>
      </c>
      <c r="K30" s="2"/>
    </row>
    <row r="32" spans="1:17" x14ac:dyDescent="0.25">
      <c r="B32" s="5" t="s">
        <v>241</v>
      </c>
      <c r="C32" s="6">
        <f>AVERAGE(C25:C30)</f>
        <v>168.66666666666666</v>
      </c>
      <c r="D32" s="6">
        <f t="shared" ref="D32:E32" si="9">AVERAGE(D25:D30)</f>
        <v>241.83333333333334</v>
      </c>
      <c r="E32" s="6">
        <f t="shared" si="9"/>
        <v>139.33333333333334</v>
      </c>
    </row>
    <row r="33" spans="1:5" x14ac:dyDescent="0.25">
      <c r="B33" s="5" t="s">
        <v>242</v>
      </c>
      <c r="C33" s="6">
        <f>STDEV(C25:C30)</f>
        <v>31.671227741700648</v>
      </c>
      <c r="D33" s="6">
        <f t="shared" ref="D33:E33" si="10">STDEV(D25:D30)</f>
        <v>6.3691967049751774</v>
      </c>
      <c r="E33" s="6">
        <f t="shared" si="10"/>
        <v>11.111555546667022</v>
      </c>
    </row>
    <row r="34" spans="1:5" x14ac:dyDescent="0.25">
      <c r="B34" s="5" t="s">
        <v>243</v>
      </c>
      <c r="C34" s="6">
        <f>C33/SQRT(6)</f>
        <v>12.929724582440963</v>
      </c>
      <c r="D34" s="6">
        <f t="shared" ref="D34:E34" si="11">D33/SQRT(6)</f>
        <v>2.6002136664341857</v>
      </c>
      <c r="E34" s="6">
        <f t="shared" si="11"/>
        <v>4.536273556321067</v>
      </c>
    </row>
    <row r="36" spans="1:5" x14ac:dyDescent="0.25">
      <c r="A36" s="1">
        <v>4</v>
      </c>
      <c r="B36" s="1" t="s">
        <v>35</v>
      </c>
      <c r="C36" s="1">
        <v>192</v>
      </c>
      <c r="D36" s="1">
        <v>227</v>
      </c>
      <c r="E36" s="1">
        <v>148</v>
      </c>
    </row>
    <row r="37" spans="1:5" x14ac:dyDescent="0.25">
      <c r="A37" s="1">
        <v>4</v>
      </c>
      <c r="B37" s="1" t="s">
        <v>43</v>
      </c>
      <c r="C37" s="1">
        <v>143</v>
      </c>
      <c r="D37" s="1">
        <v>227</v>
      </c>
      <c r="E37" s="1">
        <v>137</v>
      </c>
    </row>
    <row r="38" spans="1:5" x14ac:dyDescent="0.25">
      <c r="A38" s="1">
        <v>4</v>
      </c>
      <c r="B38" s="1" t="s">
        <v>46</v>
      </c>
      <c r="C38" s="1">
        <v>153</v>
      </c>
      <c r="D38" s="1">
        <v>233</v>
      </c>
      <c r="E38" s="1">
        <v>134</v>
      </c>
    </row>
    <row r="39" spans="1:5" x14ac:dyDescent="0.25">
      <c r="A39" s="1">
        <v>4</v>
      </c>
      <c r="B39" s="1" t="s">
        <v>48</v>
      </c>
      <c r="C39" s="1">
        <v>98</v>
      </c>
      <c r="D39" s="1">
        <v>210</v>
      </c>
      <c r="E39" s="1">
        <v>118</v>
      </c>
    </row>
    <row r="40" spans="1:5" x14ac:dyDescent="0.25">
      <c r="A40" s="1">
        <v>4</v>
      </c>
      <c r="B40" s="1" t="s">
        <v>50</v>
      </c>
      <c r="C40" s="1">
        <v>122</v>
      </c>
      <c r="D40" s="1">
        <v>230</v>
      </c>
      <c r="E40" s="1">
        <v>121</v>
      </c>
    </row>
    <row r="41" spans="1:5" x14ac:dyDescent="0.25">
      <c r="A41" s="1">
        <v>4</v>
      </c>
      <c r="B41" s="1" t="s">
        <v>53</v>
      </c>
      <c r="C41" s="1">
        <v>120</v>
      </c>
      <c r="D41" s="1">
        <v>224</v>
      </c>
      <c r="E41" s="1">
        <v>122</v>
      </c>
    </row>
    <row r="43" spans="1:5" x14ac:dyDescent="0.25">
      <c r="B43" s="5" t="s">
        <v>241</v>
      </c>
      <c r="C43" s="6">
        <f>AVERAGE(C36:C41)</f>
        <v>138</v>
      </c>
      <c r="D43" s="6">
        <f>AVERAGE(D36:D41)</f>
        <v>225.16666666666666</v>
      </c>
      <c r="E43" s="6">
        <f>AVERAGE(E36:E41)</f>
        <v>130</v>
      </c>
    </row>
    <row r="44" spans="1:5" x14ac:dyDescent="0.25">
      <c r="B44" s="5" t="s">
        <v>242</v>
      </c>
      <c r="C44" s="6">
        <f>STDEV(C36:C41)</f>
        <v>32.698623824252913</v>
      </c>
      <c r="D44" s="6">
        <f>STDEV(D36:D41)</f>
        <v>8.0353386155573219</v>
      </c>
      <c r="E44" s="6">
        <f>STDEV(E36:E41)</f>
        <v>11.644741302407709</v>
      </c>
    </row>
    <row r="45" spans="1:5" x14ac:dyDescent="0.25">
      <c r="B45" s="5" t="s">
        <v>243</v>
      </c>
      <c r="C45" s="6">
        <f>C44/SQRT(6)</f>
        <v>13.349157276772196</v>
      </c>
      <c r="D45" s="6">
        <f>D44/SQRT(6)</f>
        <v>3.2804132530995407</v>
      </c>
      <c r="E45" s="6">
        <f>E44/SQRT(6)</f>
        <v>4.7539457296018854</v>
      </c>
    </row>
  </sheetData>
  <mergeCells count="4">
    <mergeCell ref="A1:E1"/>
    <mergeCell ref="M2:N2"/>
    <mergeCell ref="P2:Q2"/>
    <mergeCell ref="I2:J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4637A-6481-4BE0-8142-75A7E871EA10}">
  <dimension ref="A1:X46"/>
  <sheetViews>
    <sheetView topLeftCell="A23" workbookViewId="0">
      <selection activeCell="D44" sqref="D44"/>
    </sheetView>
  </sheetViews>
  <sheetFormatPr defaultRowHeight="15" x14ac:dyDescent="0.25"/>
  <cols>
    <col min="2" max="5" width="9.140625" style="1"/>
    <col min="6" max="6" width="19.5703125" style="1" customWidth="1"/>
    <col min="12" max="12" width="18.140625" customWidth="1"/>
    <col min="18" max="18" width="18.42578125" customWidth="1"/>
    <col min="24" max="24" width="18.140625" customWidth="1"/>
  </cols>
  <sheetData>
    <row r="1" spans="1:24" x14ac:dyDescent="0.25">
      <c r="A1" s="29" t="s">
        <v>244</v>
      </c>
      <c r="B1" s="30"/>
      <c r="C1" s="30"/>
      <c r="D1" s="30"/>
      <c r="E1" s="30"/>
      <c r="F1" s="31"/>
      <c r="G1" s="29" t="s">
        <v>245</v>
      </c>
      <c r="H1" s="30"/>
      <c r="I1" s="30"/>
      <c r="J1" s="30"/>
      <c r="K1" s="30"/>
      <c r="L1" s="31"/>
      <c r="M1" s="29" t="s">
        <v>246</v>
      </c>
      <c r="N1" s="30"/>
      <c r="O1" s="30"/>
      <c r="P1" s="30"/>
      <c r="Q1" s="30"/>
      <c r="R1" s="31"/>
      <c r="S1" s="29" t="s">
        <v>247</v>
      </c>
      <c r="T1" s="30"/>
      <c r="U1" s="30"/>
      <c r="V1" s="30"/>
      <c r="W1" s="30"/>
      <c r="X1" s="31"/>
    </row>
    <row r="2" spans="1:24" ht="32.25" thickBot="1" x14ac:dyDescent="0.3">
      <c r="A2" s="17" t="s">
        <v>237</v>
      </c>
      <c r="B2" s="18" t="s">
        <v>3</v>
      </c>
      <c r="C2" s="18" t="s">
        <v>5</v>
      </c>
      <c r="D2" s="18" t="s">
        <v>6</v>
      </c>
      <c r="E2" s="18" t="s">
        <v>7</v>
      </c>
      <c r="F2" s="19" t="s">
        <v>8</v>
      </c>
      <c r="G2" s="17" t="s">
        <v>237</v>
      </c>
      <c r="H2" s="18" t="s">
        <v>3</v>
      </c>
      <c r="I2" s="18" t="s">
        <v>5</v>
      </c>
      <c r="J2" s="18" t="s">
        <v>6</v>
      </c>
      <c r="K2" s="18" t="s">
        <v>7</v>
      </c>
      <c r="L2" s="19" t="s">
        <v>8</v>
      </c>
      <c r="M2" s="17" t="s">
        <v>237</v>
      </c>
      <c r="N2" s="18" t="s">
        <v>3</v>
      </c>
      <c r="O2" s="18" t="s">
        <v>5</v>
      </c>
      <c r="P2" s="18" t="s">
        <v>6</v>
      </c>
      <c r="Q2" s="18" t="s">
        <v>7</v>
      </c>
      <c r="R2" s="19" t="s">
        <v>8</v>
      </c>
      <c r="S2" s="17" t="s">
        <v>237</v>
      </c>
      <c r="T2" s="18" t="s">
        <v>3</v>
      </c>
      <c r="U2" s="18" t="s">
        <v>5</v>
      </c>
      <c r="V2" s="18" t="s">
        <v>6</v>
      </c>
      <c r="W2" s="18" t="s">
        <v>7</v>
      </c>
      <c r="X2" s="19" t="s">
        <v>8</v>
      </c>
    </row>
    <row r="3" spans="1:24" x14ac:dyDescent="0.25">
      <c r="A3" s="9" t="s">
        <v>101</v>
      </c>
      <c r="B3" s="1">
        <v>1</v>
      </c>
      <c r="C3" s="1">
        <v>178</v>
      </c>
      <c r="D3" s="1">
        <v>244</v>
      </c>
      <c r="E3" s="1">
        <v>136</v>
      </c>
      <c r="F3" s="10" t="s">
        <v>103</v>
      </c>
      <c r="G3" s="9" t="s">
        <v>141</v>
      </c>
      <c r="H3" s="1">
        <v>2</v>
      </c>
      <c r="I3" s="3">
        <v>220</v>
      </c>
      <c r="J3" s="3">
        <v>259</v>
      </c>
      <c r="K3" s="3">
        <v>145</v>
      </c>
      <c r="L3" s="10" t="s">
        <v>110</v>
      </c>
      <c r="M3" s="9" t="s">
        <v>177</v>
      </c>
      <c r="N3" s="1">
        <v>3</v>
      </c>
      <c r="O3" s="1">
        <v>222</v>
      </c>
      <c r="P3" s="1">
        <v>250</v>
      </c>
      <c r="Q3" s="1">
        <v>138</v>
      </c>
      <c r="R3" s="10" t="s">
        <v>157</v>
      </c>
      <c r="S3" s="9" t="s">
        <v>209</v>
      </c>
      <c r="T3" s="1">
        <v>4</v>
      </c>
      <c r="U3" s="1">
        <v>260</v>
      </c>
      <c r="V3" s="1">
        <v>264</v>
      </c>
      <c r="W3" s="1">
        <v>155</v>
      </c>
      <c r="X3" s="10" t="s">
        <v>51</v>
      </c>
    </row>
    <row r="4" spans="1:24" x14ac:dyDescent="0.25">
      <c r="A4" s="9" t="s">
        <v>106</v>
      </c>
      <c r="B4" s="1">
        <v>1</v>
      </c>
      <c r="C4" s="1">
        <v>155</v>
      </c>
      <c r="D4" s="1">
        <v>238</v>
      </c>
      <c r="E4" s="1">
        <v>132</v>
      </c>
      <c r="F4" s="10" t="s">
        <v>65</v>
      </c>
      <c r="G4" s="9" t="s">
        <v>142</v>
      </c>
      <c r="H4" s="1">
        <v>2</v>
      </c>
      <c r="I4" s="3">
        <v>189</v>
      </c>
      <c r="J4" s="3">
        <v>235</v>
      </c>
      <c r="K4" s="3">
        <v>140</v>
      </c>
      <c r="L4" s="10" t="s">
        <v>51</v>
      </c>
      <c r="M4" s="9" t="s">
        <v>179</v>
      </c>
      <c r="N4" s="1">
        <v>3</v>
      </c>
      <c r="O4" s="1">
        <v>168</v>
      </c>
      <c r="P4" s="1">
        <v>230</v>
      </c>
      <c r="Q4" s="1">
        <v>131</v>
      </c>
      <c r="R4" s="10" t="s">
        <v>51</v>
      </c>
      <c r="S4" s="9" t="s">
        <v>210</v>
      </c>
      <c r="T4" s="1">
        <v>4</v>
      </c>
      <c r="U4" s="1">
        <v>190</v>
      </c>
      <c r="V4" s="1">
        <v>246</v>
      </c>
      <c r="W4" s="1">
        <v>141</v>
      </c>
      <c r="X4" s="10" t="s">
        <v>110</v>
      </c>
    </row>
    <row r="5" spans="1:24" x14ac:dyDescent="0.25">
      <c r="A5" s="9" t="s">
        <v>108</v>
      </c>
      <c r="B5" s="1">
        <v>1</v>
      </c>
      <c r="C5" s="1">
        <v>205</v>
      </c>
      <c r="D5" s="1">
        <v>243</v>
      </c>
      <c r="E5" s="1">
        <v>142</v>
      </c>
      <c r="F5" s="10" t="s">
        <v>86</v>
      </c>
      <c r="G5" s="9" t="s">
        <v>143</v>
      </c>
      <c r="H5" s="1">
        <v>2</v>
      </c>
      <c r="I5" s="3">
        <v>271</v>
      </c>
      <c r="J5" s="3">
        <v>269</v>
      </c>
      <c r="K5" s="3">
        <v>157</v>
      </c>
      <c r="L5" s="10" t="s">
        <v>144</v>
      </c>
      <c r="M5" s="9" t="s">
        <v>180</v>
      </c>
      <c r="N5" s="1">
        <v>3</v>
      </c>
      <c r="O5" s="1">
        <v>178</v>
      </c>
      <c r="P5" s="1">
        <v>239</v>
      </c>
      <c r="Q5" s="1">
        <v>126</v>
      </c>
      <c r="R5" s="10" t="s">
        <v>51</v>
      </c>
      <c r="S5" s="9" t="s">
        <v>212</v>
      </c>
      <c r="T5" s="1">
        <v>4</v>
      </c>
      <c r="U5" s="1">
        <v>223</v>
      </c>
      <c r="V5" s="1">
        <v>244</v>
      </c>
      <c r="W5" s="1">
        <v>145</v>
      </c>
      <c r="X5" s="10" t="s">
        <v>114</v>
      </c>
    </row>
    <row r="6" spans="1:24" x14ac:dyDescent="0.25">
      <c r="A6" s="9" t="s">
        <v>109</v>
      </c>
      <c r="B6" s="1">
        <v>1</v>
      </c>
      <c r="C6" s="1">
        <v>244</v>
      </c>
      <c r="D6" s="1">
        <v>260</v>
      </c>
      <c r="E6" s="1">
        <v>152</v>
      </c>
      <c r="F6" s="10" t="s">
        <v>110</v>
      </c>
      <c r="G6" s="9" t="s">
        <v>146</v>
      </c>
      <c r="H6" s="1">
        <v>2</v>
      </c>
      <c r="I6" s="3">
        <v>154</v>
      </c>
      <c r="J6" s="3">
        <v>225</v>
      </c>
      <c r="K6" s="3">
        <v>128</v>
      </c>
      <c r="L6" s="10" t="s">
        <v>65</v>
      </c>
      <c r="M6" s="9" t="s">
        <v>182</v>
      </c>
      <c r="N6" s="1">
        <v>3</v>
      </c>
      <c r="O6" s="1">
        <v>192</v>
      </c>
      <c r="P6" s="1">
        <v>246</v>
      </c>
      <c r="Q6" s="1">
        <v>142</v>
      </c>
      <c r="R6" s="10" t="s">
        <v>65</v>
      </c>
      <c r="S6" s="9" t="s">
        <v>214</v>
      </c>
      <c r="T6" s="1">
        <v>4</v>
      </c>
      <c r="U6" s="1">
        <v>208</v>
      </c>
      <c r="V6" s="1">
        <v>254</v>
      </c>
      <c r="W6" s="1">
        <v>143</v>
      </c>
      <c r="X6" s="10" t="s">
        <v>51</v>
      </c>
    </row>
    <row r="7" spans="1:24" x14ac:dyDescent="0.25">
      <c r="A7" s="9" t="s">
        <v>112</v>
      </c>
      <c r="B7" s="1">
        <v>1</v>
      </c>
      <c r="C7" s="1">
        <v>122</v>
      </c>
      <c r="D7" s="1">
        <v>215</v>
      </c>
      <c r="E7" s="1">
        <v>117</v>
      </c>
      <c r="F7" s="10" t="s">
        <v>65</v>
      </c>
      <c r="G7" s="9" t="s">
        <v>148</v>
      </c>
      <c r="H7" s="1">
        <v>2</v>
      </c>
      <c r="I7" s="3">
        <v>183</v>
      </c>
      <c r="J7" s="3">
        <v>250</v>
      </c>
      <c r="K7" s="3">
        <v>137</v>
      </c>
      <c r="L7" s="10" t="s">
        <v>65</v>
      </c>
      <c r="M7" s="9" t="s">
        <v>184</v>
      </c>
      <c r="N7" s="1">
        <v>3</v>
      </c>
      <c r="O7" s="1">
        <v>218</v>
      </c>
      <c r="P7" s="1">
        <v>257</v>
      </c>
      <c r="Q7" s="1">
        <v>141</v>
      </c>
      <c r="R7" s="10" t="s">
        <v>51</v>
      </c>
      <c r="S7" s="9" t="s">
        <v>215</v>
      </c>
      <c r="T7" s="1">
        <v>4</v>
      </c>
      <c r="U7" s="1">
        <v>151</v>
      </c>
      <c r="V7" s="1">
        <v>220</v>
      </c>
      <c r="W7" s="1">
        <v>129</v>
      </c>
      <c r="X7" s="10" t="s">
        <v>38</v>
      </c>
    </row>
    <row r="8" spans="1:24" x14ac:dyDescent="0.25">
      <c r="A8" s="9" t="s">
        <v>113</v>
      </c>
      <c r="B8" s="1">
        <v>1</v>
      </c>
      <c r="C8" s="1">
        <v>114</v>
      </c>
      <c r="D8" s="1">
        <v>220</v>
      </c>
      <c r="E8" s="1">
        <v>116</v>
      </c>
      <c r="F8" s="10" t="s">
        <v>114</v>
      </c>
      <c r="G8" s="9" t="s">
        <v>149</v>
      </c>
      <c r="H8" s="1">
        <v>2</v>
      </c>
      <c r="I8" s="3">
        <v>247</v>
      </c>
      <c r="J8" s="3">
        <v>264</v>
      </c>
      <c r="K8" s="3">
        <v>152</v>
      </c>
      <c r="L8" s="10" t="s">
        <v>150</v>
      </c>
      <c r="M8" s="9" t="s">
        <v>185</v>
      </c>
      <c r="N8" s="1">
        <v>3</v>
      </c>
      <c r="O8" s="1">
        <v>192</v>
      </c>
      <c r="P8" s="1">
        <v>235</v>
      </c>
      <c r="Q8" s="1">
        <v>133</v>
      </c>
      <c r="R8" s="10" t="s">
        <v>51</v>
      </c>
      <c r="S8" s="9" t="s">
        <v>216</v>
      </c>
      <c r="T8" s="1">
        <v>4</v>
      </c>
      <c r="U8" s="1">
        <v>203</v>
      </c>
      <c r="V8" s="1">
        <v>248</v>
      </c>
      <c r="W8" s="1">
        <v>142</v>
      </c>
      <c r="X8" s="10" t="s">
        <v>38</v>
      </c>
    </row>
    <row r="9" spans="1:24" x14ac:dyDescent="0.25">
      <c r="A9" s="9" t="s">
        <v>115</v>
      </c>
      <c r="B9" s="1">
        <v>1</v>
      </c>
      <c r="C9" s="1">
        <v>192</v>
      </c>
      <c r="D9" s="1">
        <v>244</v>
      </c>
      <c r="E9" s="1">
        <v>136</v>
      </c>
      <c r="F9" s="10" t="s">
        <v>114</v>
      </c>
      <c r="G9" s="9" t="s">
        <v>152</v>
      </c>
      <c r="H9" s="1">
        <v>2</v>
      </c>
      <c r="I9" s="3">
        <v>158</v>
      </c>
      <c r="J9" s="3">
        <v>232</v>
      </c>
      <c r="K9" s="3">
        <v>130</v>
      </c>
      <c r="L9" s="10" t="s">
        <v>38</v>
      </c>
      <c r="M9" s="9" t="s">
        <v>186</v>
      </c>
      <c r="N9" s="1">
        <v>3</v>
      </c>
      <c r="O9" s="1">
        <v>168</v>
      </c>
      <c r="P9" s="1">
        <v>230</v>
      </c>
      <c r="Q9" s="1">
        <v>124</v>
      </c>
      <c r="R9" s="10" t="s">
        <v>51</v>
      </c>
      <c r="S9" s="9" t="s">
        <v>217</v>
      </c>
      <c r="T9" s="1">
        <v>4</v>
      </c>
      <c r="U9" s="1">
        <v>232</v>
      </c>
      <c r="V9" s="1">
        <v>251</v>
      </c>
      <c r="W9" s="1">
        <v>153</v>
      </c>
      <c r="X9" s="10" t="s">
        <v>38</v>
      </c>
    </row>
    <row r="10" spans="1:24" x14ac:dyDescent="0.25">
      <c r="A10" s="9" t="s">
        <v>117</v>
      </c>
      <c r="B10" s="1">
        <v>1</v>
      </c>
      <c r="C10" s="1">
        <v>194</v>
      </c>
      <c r="D10" s="1">
        <v>244</v>
      </c>
      <c r="E10" s="1">
        <v>132</v>
      </c>
      <c r="F10" s="10" t="s">
        <v>65</v>
      </c>
      <c r="G10" s="9" t="s">
        <v>153</v>
      </c>
      <c r="H10" s="1">
        <v>2</v>
      </c>
      <c r="I10" s="3">
        <v>188</v>
      </c>
      <c r="J10" s="3">
        <v>250</v>
      </c>
      <c r="K10" s="3">
        <v>134</v>
      </c>
      <c r="L10" s="10" t="s">
        <v>65</v>
      </c>
      <c r="M10" s="9" t="s">
        <v>187</v>
      </c>
      <c r="N10" s="1">
        <v>3</v>
      </c>
      <c r="O10" s="1">
        <v>218</v>
      </c>
      <c r="P10" s="1">
        <v>254</v>
      </c>
      <c r="Q10" s="1">
        <v>133</v>
      </c>
      <c r="R10" s="10" t="s">
        <v>38</v>
      </c>
      <c r="S10" s="9" t="s">
        <v>218</v>
      </c>
      <c r="T10" s="1">
        <v>4</v>
      </c>
      <c r="U10" s="1">
        <v>190</v>
      </c>
      <c r="V10" s="1">
        <v>245</v>
      </c>
      <c r="W10" s="1">
        <v>139</v>
      </c>
      <c r="X10" s="10" t="s">
        <v>38</v>
      </c>
    </row>
    <row r="11" spans="1:24" x14ac:dyDescent="0.25">
      <c r="A11" s="9" t="s">
        <v>119</v>
      </c>
      <c r="B11" s="1">
        <v>1</v>
      </c>
      <c r="C11" s="1">
        <v>144</v>
      </c>
      <c r="D11" s="1">
        <v>223</v>
      </c>
      <c r="E11" s="1">
        <v>124</v>
      </c>
      <c r="F11" s="10" t="s">
        <v>38</v>
      </c>
      <c r="G11" s="9" t="s">
        <v>154</v>
      </c>
      <c r="H11" s="1">
        <v>2</v>
      </c>
      <c r="I11" s="3">
        <v>125</v>
      </c>
      <c r="J11" s="3">
        <v>219</v>
      </c>
      <c r="K11" s="3">
        <v>128</v>
      </c>
      <c r="L11" s="10" t="s">
        <v>38</v>
      </c>
      <c r="M11" s="9" t="s">
        <v>188</v>
      </c>
      <c r="N11" s="1">
        <v>3</v>
      </c>
      <c r="O11" s="1">
        <v>189</v>
      </c>
      <c r="P11" s="1">
        <v>249</v>
      </c>
      <c r="Q11" s="1">
        <v>140</v>
      </c>
      <c r="R11" s="10" t="s">
        <v>65</v>
      </c>
      <c r="S11" s="9" t="s">
        <v>219</v>
      </c>
      <c r="T11" s="1">
        <v>4</v>
      </c>
      <c r="U11" s="1">
        <v>246</v>
      </c>
      <c r="V11" s="1">
        <v>265</v>
      </c>
      <c r="W11" s="1">
        <v>151</v>
      </c>
      <c r="X11" s="10" t="s">
        <v>38</v>
      </c>
    </row>
    <row r="12" spans="1:24" x14ac:dyDescent="0.25">
      <c r="A12" s="9" t="s">
        <v>120</v>
      </c>
      <c r="B12" s="1">
        <v>1</v>
      </c>
      <c r="C12" s="1">
        <v>199</v>
      </c>
      <c r="D12" s="1">
        <v>247</v>
      </c>
      <c r="E12" s="1">
        <v>142</v>
      </c>
      <c r="F12" s="10" t="s">
        <v>38</v>
      </c>
      <c r="G12" s="9" t="s">
        <v>156</v>
      </c>
      <c r="H12" s="1">
        <v>2</v>
      </c>
      <c r="I12" s="3">
        <v>157</v>
      </c>
      <c r="J12" s="3">
        <v>233</v>
      </c>
      <c r="K12" s="3">
        <v>128</v>
      </c>
      <c r="L12" s="10" t="s">
        <v>157</v>
      </c>
      <c r="M12" s="9" t="s">
        <v>189</v>
      </c>
      <c r="N12" s="1">
        <v>3</v>
      </c>
      <c r="O12" s="1">
        <v>148</v>
      </c>
      <c r="P12" s="1">
        <v>228</v>
      </c>
      <c r="Q12" s="1">
        <v>131</v>
      </c>
      <c r="R12" s="10" t="s">
        <v>38</v>
      </c>
      <c r="S12" s="9" t="s">
        <v>220</v>
      </c>
      <c r="T12" s="1">
        <v>4</v>
      </c>
      <c r="U12" s="1">
        <v>243</v>
      </c>
      <c r="V12" s="1">
        <v>263</v>
      </c>
      <c r="W12" s="1">
        <v>152</v>
      </c>
      <c r="X12" s="10" t="s">
        <v>38</v>
      </c>
    </row>
    <row r="13" spans="1:24" x14ac:dyDescent="0.25">
      <c r="A13" s="9" t="s">
        <v>121</v>
      </c>
      <c r="B13" s="1">
        <v>1</v>
      </c>
      <c r="C13" s="1">
        <v>221</v>
      </c>
      <c r="D13" s="1">
        <v>255</v>
      </c>
      <c r="E13" s="1">
        <v>148</v>
      </c>
      <c r="F13" s="10" t="s">
        <v>38</v>
      </c>
      <c r="G13" s="9" t="s">
        <v>158</v>
      </c>
      <c r="H13" s="1">
        <v>2</v>
      </c>
      <c r="I13" s="3">
        <v>130</v>
      </c>
      <c r="J13" s="3">
        <v>217</v>
      </c>
      <c r="K13" s="3">
        <v>118</v>
      </c>
      <c r="L13" s="10" t="s">
        <v>38</v>
      </c>
      <c r="M13" s="9" t="s">
        <v>190</v>
      </c>
      <c r="N13" s="1">
        <v>3</v>
      </c>
      <c r="O13" s="1">
        <v>145</v>
      </c>
      <c r="P13" s="1">
        <v>224</v>
      </c>
      <c r="Q13" s="1">
        <v>121</v>
      </c>
      <c r="R13" s="10" t="s">
        <v>38</v>
      </c>
      <c r="S13" s="9" t="s">
        <v>221</v>
      </c>
      <c r="T13" s="1">
        <v>4</v>
      </c>
      <c r="U13" s="1">
        <v>179</v>
      </c>
      <c r="V13" s="1">
        <v>240</v>
      </c>
      <c r="W13" s="1">
        <v>135</v>
      </c>
      <c r="X13" s="10" t="s">
        <v>38</v>
      </c>
    </row>
    <row r="14" spans="1:24" x14ac:dyDescent="0.25">
      <c r="A14" s="9" t="s">
        <v>122</v>
      </c>
      <c r="B14" s="1">
        <v>1</v>
      </c>
      <c r="C14" s="1">
        <v>203</v>
      </c>
      <c r="D14" s="1">
        <v>243</v>
      </c>
      <c r="E14" s="1">
        <v>141</v>
      </c>
      <c r="F14" s="10" t="s">
        <v>65</v>
      </c>
      <c r="G14" s="9" t="s">
        <v>159</v>
      </c>
      <c r="H14" s="1">
        <v>2</v>
      </c>
      <c r="I14" s="3">
        <v>184</v>
      </c>
      <c r="J14" s="3">
        <v>243</v>
      </c>
      <c r="K14" s="3">
        <v>133</v>
      </c>
      <c r="L14" s="10" t="s">
        <v>38</v>
      </c>
      <c r="M14" s="9" t="s">
        <v>191</v>
      </c>
      <c r="N14" s="1">
        <v>3</v>
      </c>
      <c r="O14" s="1">
        <v>194</v>
      </c>
      <c r="P14" s="1">
        <v>237</v>
      </c>
      <c r="Q14" s="1">
        <v>131</v>
      </c>
      <c r="R14" s="10" t="s">
        <v>38</v>
      </c>
      <c r="S14" s="9" t="s">
        <v>222</v>
      </c>
      <c r="T14" s="1">
        <v>4</v>
      </c>
      <c r="U14" s="1">
        <v>152</v>
      </c>
      <c r="V14" s="1">
        <v>234</v>
      </c>
      <c r="W14" s="1">
        <v>128</v>
      </c>
      <c r="X14" s="10" t="s">
        <v>38</v>
      </c>
    </row>
    <row r="15" spans="1:24" x14ac:dyDescent="0.25">
      <c r="A15" s="9" t="s">
        <v>123</v>
      </c>
      <c r="B15" s="1">
        <v>1</v>
      </c>
      <c r="C15" s="1">
        <v>137</v>
      </c>
      <c r="D15" s="1">
        <v>234</v>
      </c>
      <c r="E15" s="1">
        <v>112</v>
      </c>
      <c r="F15" s="10" t="s">
        <v>38</v>
      </c>
      <c r="G15" s="9" t="s">
        <v>160</v>
      </c>
      <c r="H15" s="1">
        <v>2</v>
      </c>
      <c r="I15" s="3">
        <v>167</v>
      </c>
      <c r="J15" s="3">
        <v>235</v>
      </c>
      <c r="K15" s="3">
        <v>127</v>
      </c>
      <c r="L15" s="10" t="s">
        <v>38</v>
      </c>
      <c r="M15" s="9" t="s">
        <v>192</v>
      </c>
      <c r="N15" s="1">
        <v>3</v>
      </c>
      <c r="O15" s="1">
        <v>189</v>
      </c>
      <c r="P15" s="1">
        <v>239</v>
      </c>
      <c r="Q15" s="1">
        <v>146</v>
      </c>
      <c r="R15" s="10" t="s">
        <v>65</v>
      </c>
      <c r="S15" s="9" t="s">
        <v>223</v>
      </c>
      <c r="T15" s="1">
        <v>4</v>
      </c>
      <c r="U15" s="1">
        <v>138</v>
      </c>
      <c r="V15" s="1">
        <v>234</v>
      </c>
      <c r="W15" s="1">
        <v>122</v>
      </c>
      <c r="X15" s="10" t="s">
        <v>38</v>
      </c>
    </row>
    <row r="16" spans="1:24" x14ac:dyDescent="0.25">
      <c r="A16" s="9" t="s">
        <v>124</v>
      </c>
      <c r="B16" s="1">
        <v>1</v>
      </c>
      <c r="C16" s="1">
        <v>186</v>
      </c>
      <c r="D16" s="1">
        <v>235</v>
      </c>
      <c r="E16" s="1">
        <v>138</v>
      </c>
      <c r="F16" s="10" t="s">
        <v>51</v>
      </c>
      <c r="G16" s="9" t="s">
        <v>161</v>
      </c>
      <c r="H16" s="1">
        <v>2</v>
      </c>
      <c r="I16" s="3">
        <v>98</v>
      </c>
      <c r="J16" s="3">
        <v>199</v>
      </c>
      <c r="K16" s="3">
        <v>101</v>
      </c>
      <c r="L16" s="10" t="s">
        <v>38</v>
      </c>
      <c r="M16" s="9" t="s">
        <v>193</v>
      </c>
      <c r="N16" s="1">
        <v>3</v>
      </c>
      <c r="O16" s="1">
        <v>156</v>
      </c>
      <c r="P16" s="1">
        <v>226</v>
      </c>
      <c r="Q16" s="1">
        <v>123</v>
      </c>
      <c r="R16" s="10" t="s">
        <v>51</v>
      </c>
      <c r="S16" s="9" t="s">
        <v>224</v>
      </c>
      <c r="T16" s="1">
        <v>4</v>
      </c>
      <c r="U16" s="1">
        <v>85</v>
      </c>
      <c r="V16" s="1">
        <v>209</v>
      </c>
      <c r="W16" s="1">
        <v>98</v>
      </c>
      <c r="X16" s="10" t="s">
        <v>38</v>
      </c>
    </row>
    <row r="17" spans="1:24" x14ac:dyDescent="0.25">
      <c r="A17" s="9" t="s">
        <v>125</v>
      </c>
      <c r="B17" s="1">
        <v>1</v>
      </c>
      <c r="C17" s="1">
        <v>198</v>
      </c>
      <c r="D17" s="1">
        <v>239</v>
      </c>
      <c r="E17" s="1">
        <v>136</v>
      </c>
      <c r="F17" s="10" t="s">
        <v>38</v>
      </c>
      <c r="G17" s="9" t="s">
        <v>162</v>
      </c>
      <c r="H17" s="1">
        <v>2</v>
      </c>
      <c r="I17" s="3">
        <v>128</v>
      </c>
      <c r="J17" s="3">
        <v>227</v>
      </c>
      <c r="K17" s="3">
        <v>121</v>
      </c>
      <c r="L17" s="10" t="s">
        <v>163</v>
      </c>
      <c r="M17" s="9" t="s">
        <v>194</v>
      </c>
      <c r="N17" s="1">
        <v>3</v>
      </c>
      <c r="O17" s="1">
        <v>209</v>
      </c>
      <c r="P17" s="1">
        <v>248</v>
      </c>
      <c r="Q17" s="1">
        <v>142</v>
      </c>
      <c r="R17" s="10" t="s">
        <v>65</v>
      </c>
      <c r="S17" s="9" t="s">
        <v>225</v>
      </c>
      <c r="T17" s="1">
        <v>4</v>
      </c>
      <c r="U17" s="1">
        <v>193</v>
      </c>
      <c r="V17" s="1">
        <v>244</v>
      </c>
      <c r="W17" s="1">
        <v>137</v>
      </c>
      <c r="X17" s="10" t="s">
        <v>38</v>
      </c>
    </row>
    <row r="18" spans="1:24" x14ac:dyDescent="0.25">
      <c r="A18" s="9" t="s">
        <v>126</v>
      </c>
      <c r="B18" s="1">
        <v>1</v>
      </c>
      <c r="C18" s="1">
        <v>209</v>
      </c>
      <c r="D18" s="1">
        <v>249</v>
      </c>
      <c r="E18" s="1">
        <v>141</v>
      </c>
      <c r="F18" s="10" t="s">
        <v>38</v>
      </c>
      <c r="G18" s="9" t="s">
        <v>164</v>
      </c>
      <c r="H18" s="1">
        <v>2</v>
      </c>
      <c r="I18" s="3">
        <v>186</v>
      </c>
      <c r="J18" s="3">
        <v>235</v>
      </c>
      <c r="K18" s="3">
        <v>138</v>
      </c>
      <c r="L18" s="10" t="s">
        <v>38</v>
      </c>
      <c r="M18" s="9" t="s">
        <v>195</v>
      </c>
      <c r="N18" s="1">
        <v>3</v>
      </c>
      <c r="O18" s="1">
        <v>189</v>
      </c>
      <c r="P18" s="1">
        <v>248</v>
      </c>
      <c r="Q18" s="1">
        <v>137</v>
      </c>
      <c r="R18" s="10" t="s">
        <v>110</v>
      </c>
      <c r="S18" s="9" t="s">
        <v>226</v>
      </c>
      <c r="T18" s="1">
        <v>4</v>
      </c>
      <c r="U18" s="1">
        <v>228</v>
      </c>
      <c r="V18" s="1">
        <v>259</v>
      </c>
      <c r="W18" s="1">
        <v>145</v>
      </c>
      <c r="X18" s="10" t="s">
        <v>51</v>
      </c>
    </row>
    <row r="19" spans="1:24" x14ac:dyDescent="0.25">
      <c r="A19" s="9" t="s">
        <v>127</v>
      </c>
      <c r="B19" s="1">
        <v>1</v>
      </c>
      <c r="C19" s="1">
        <v>289</v>
      </c>
      <c r="D19" s="1">
        <v>264</v>
      </c>
      <c r="E19" s="1">
        <v>162</v>
      </c>
      <c r="F19" s="10" t="s">
        <v>38</v>
      </c>
      <c r="G19" s="9" t="s">
        <v>165</v>
      </c>
      <c r="H19" s="1">
        <v>2</v>
      </c>
      <c r="I19" s="3">
        <v>162</v>
      </c>
      <c r="J19" s="3">
        <v>234</v>
      </c>
      <c r="K19" s="3">
        <v>129</v>
      </c>
      <c r="L19" s="10" t="s">
        <v>65</v>
      </c>
      <c r="M19" s="9" t="s">
        <v>196</v>
      </c>
      <c r="N19" s="1">
        <v>3</v>
      </c>
      <c r="O19" s="1">
        <v>114</v>
      </c>
      <c r="P19" s="1">
        <v>221</v>
      </c>
      <c r="Q19" s="1">
        <v>105</v>
      </c>
      <c r="R19" s="10" t="s">
        <v>38</v>
      </c>
      <c r="S19" s="9" t="s">
        <v>228</v>
      </c>
      <c r="T19" s="1">
        <v>4</v>
      </c>
      <c r="U19" s="1">
        <v>222</v>
      </c>
      <c r="V19" s="1">
        <v>254</v>
      </c>
      <c r="W19" s="1">
        <v>147</v>
      </c>
      <c r="X19" s="10" t="s">
        <v>38</v>
      </c>
    </row>
    <row r="20" spans="1:24" x14ac:dyDescent="0.25">
      <c r="A20" s="9" t="s">
        <v>128</v>
      </c>
      <c r="B20" s="1">
        <v>1</v>
      </c>
      <c r="C20" s="1">
        <v>151</v>
      </c>
      <c r="D20" s="1">
        <v>226</v>
      </c>
      <c r="E20" s="1">
        <v>127</v>
      </c>
      <c r="F20" s="10" t="s">
        <v>65</v>
      </c>
      <c r="G20" s="9" t="s">
        <v>166</v>
      </c>
      <c r="H20" s="1">
        <v>2</v>
      </c>
      <c r="I20" s="3">
        <v>240</v>
      </c>
      <c r="J20" s="3">
        <v>258</v>
      </c>
      <c r="K20" s="3">
        <v>154</v>
      </c>
      <c r="L20" s="10" t="s">
        <v>38</v>
      </c>
      <c r="M20" s="9" t="s">
        <v>197</v>
      </c>
      <c r="N20" s="1">
        <v>3</v>
      </c>
      <c r="O20" s="1">
        <v>170</v>
      </c>
      <c r="P20" s="1">
        <v>244</v>
      </c>
      <c r="Q20" s="1">
        <v>136</v>
      </c>
      <c r="R20" s="10" t="s">
        <v>65</v>
      </c>
      <c r="S20" s="9" t="s">
        <v>229</v>
      </c>
      <c r="T20" s="1">
        <v>4</v>
      </c>
      <c r="U20" s="1">
        <v>191</v>
      </c>
      <c r="V20" s="1">
        <v>244</v>
      </c>
      <c r="W20" s="1">
        <v>135</v>
      </c>
      <c r="X20" s="10" t="s">
        <v>38</v>
      </c>
    </row>
    <row r="21" spans="1:24" x14ac:dyDescent="0.25">
      <c r="A21" s="9" t="s">
        <v>130</v>
      </c>
      <c r="B21" s="1">
        <v>1</v>
      </c>
      <c r="C21" s="1">
        <v>173</v>
      </c>
      <c r="D21" s="1">
        <v>227</v>
      </c>
      <c r="E21" s="1">
        <v>128</v>
      </c>
      <c r="F21" s="10" t="s">
        <v>51</v>
      </c>
      <c r="G21" s="9" t="s">
        <v>167</v>
      </c>
      <c r="H21" s="1">
        <v>2</v>
      </c>
      <c r="I21" s="3">
        <v>276</v>
      </c>
      <c r="J21" s="3">
        <v>265</v>
      </c>
      <c r="K21" s="3">
        <v>163</v>
      </c>
      <c r="L21" s="10" t="s">
        <v>157</v>
      </c>
      <c r="M21" s="9" t="s">
        <v>198</v>
      </c>
      <c r="N21" s="1">
        <v>3</v>
      </c>
      <c r="O21" s="1">
        <v>149</v>
      </c>
      <c r="P21" s="1">
        <v>229</v>
      </c>
      <c r="Q21" s="1">
        <v>114</v>
      </c>
      <c r="R21" s="10" t="s">
        <v>38</v>
      </c>
      <c r="S21" s="9" t="s">
        <v>230</v>
      </c>
      <c r="T21" s="1">
        <v>4</v>
      </c>
      <c r="U21" s="1">
        <v>198</v>
      </c>
      <c r="V21" s="1">
        <v>258</v>
      </c>
      <c r="W21" s="1">
        <v>141</v>
      </c>
      <c r="X21" s="10" t="s">
        <v>38</v>
      </c>
    </row>
    <row r="22" spans="1:24" x14ac:dyDescent="0.25">
      <c r="A22" s="9" t="s">
        <v>131</v>
      </c>
      <c r="B22" s="1">
        <v>1</v>
      </c>
      <c r="C22" s="1">
        <v>194</v>
      </c>
      <c r="D22" s="1">
        <v>244</v>
      </c>
      <c r="E22" s="1">
        <v>149</v>
      </c>
      <c r="F22" s="10" t="s">
        <v>38</v>
      </c>
      <c r="G22" s="9" t="s">
        <v>168</v>
      </c>
      <c r="H22" s="1">
        <v>2</v>
      </c>
      <c r="I22" s="3">
        <v>154</v>
      </c>
      <c r="J22" s="3">
        <v>231</v>
      </c>
      <c r="K22" s="3">
        <v>126</v>
      </c>
      <c r="L22" s="10" t="s">
        <v>38</v>
      </c>
      <c r="M22" s="9" t="s">
        <v>199</v>
      </c>
      <c r="N22" s="1">
        <v>3</v>
      </c>
      <c r="O22" s="1">
        <v>228</v>
      </c>
      <c r="P22" s="1">
        <v>255</v>
      </c>
      <c r="Q22" s="1">
        <v>152</v>
      </c>
      <c r="R22" s="10" t="s">
        <v>38</v>
      </c>
      <c r="S22" s="9" t="s">
        <v>231</v>
      </c>
      <c r="T22" s="1">
        <v>4</v>
      </c>
      <c r="U22" s="1">
        <v>112</v>
      </c>
      <c r="V22" s="1">
        <v>224</v>
      </c>
      <c r="W22" s="1">
        <v>110</v>
      </c>
      <c r="X22" s="10" t="s">
        <v>38</v>
      </c>
    </row>
    <row r="23" spans="1:24" x14ac:dyDescent="0.25">
      <c r="A23" s="9" t="s">
        <v>132</v>
      </c>
      <c r="B23" s="1">
        <v>1</v>
      </c>
      <c r="C23" s="1">
        <v>177</v>
      </c>
      <c r="D23" s="1">
        <v>241</v>
      </c>
      <c r="E23" s="1">
        <v>126</v>
      </c>
      <c r="F23" s="10" t="s">
        <v>38</v>
      </c>
      <c r="G23" s="9" t="s">
        <v>169</v>
      </c>
      <c r="H23" s="1">
        <v>2</v>
      </c>
      <c r="I23" s="3">
        <v>86</v>
      </c>
      <c r="J23" s="3">
        <v>206</v>
      </c>
      <c r="K23" s="3">
        <v>95</v>
      </c>
      <c r="L23" s="10" t="s">
        <v>38</v>
      </c>
      <c r="M23" s="9" t="s">
        <v>200</v>
      </c>
      <c r="N23" s="1">
        <v>3</v>
      </c>
      <c r="O23" s="1">
        <v>179</v>
      </c>
      <c r="P23" s="1">
        <v>228</v>
      </c>
      <c r="Q23" s="1">
        <v>127</v>
      </c>
      <c r="R23" s="10" t="s">
        <v>38</v>
      </c>
      <c r="S23" s="9" t="s">
        <v>232</v>
      </c>
      <c r="T23" s="1">
        <v>4</v>
      </c>
      <c r="U23" s="1">
        <v>236</v>
      </c>
      <c r="V23" s="1">
        <v>262</v>
      </c>
      <c r="W23" s="1">
        <v>152</v>
      </c>
      <c r="X23" s="10" t="s">
        <v>38</v>
      </c>
    </row>
    <row r="24" spans="1:24" x14ac:dyDescent="0.25">
      <c r="A24" s="9" t="s">
        <v>133</v>
      </c>
      <c r="B24" s="1">
        <v>1</v>
      </c>
      <c r="C24" s="1">
        <v>165</v>
      </c>
      <c r="D24" s="1">
        <v>231</v>
      </c>
      <c r="E24" s="1">
        <v>130</v>
      </c>
      <c r="F24" s="10" t="s">
        <v>38</v>
      </c>
      <c r="G24" s="9" t="s">
        <v>170</v>
      </c>
      <c r="H24" s="1">
        <v>2</v>
      </c>
      <c r="I24" s="3">
        <v>155</v>
      </c>
      <c r="J24" s="3">
        <v>238</v>
      </c>
      <c r="K24" s="3">
        <v>130</v>
      </c>
      <c r="L24" s="10" t="s">
        <v>51</v>
      </c>
      <c r="M24" s="9" t="s">
        <v>201</v>
      </c>
      <c r="N24" s="1">
        <v>3</v>
      </c>
      <c r="O24" s="1">
        <v>221</v>
      </c>
      <c r="P24" s="1">
        <v>252</v>
      </c>
      <c r="Q24" s="1">
        <v>143</v>
      </c>
      <c r="R24" s="10" t="s">
        <v>38</v>
      </c>
      <c r="S24" s="9" t="s">
        <v>233</v>
      </c>
      <c r="T24" s="1">
        <v>4</v>
      </c>
      <c r="U24" s="1">
        <v>219</v>
      </c>
      <c r="V24" s="1">
        <v>260</v>
      </c>
      <c r="W24" s="1">
        <v>143</v>
      </c>
      <c r="X24" s="10" t="s">
        <v>38</v>
      </c>
    </row>
    <row r="25" spans="1:24" x14ac:dyDescent="0.25">
      <c r="A25" s="9" t="s">
        <v>134</v>
      </c>
      <c r="B25" s="1">
        <v>1</v>
      </c>
      <c r="C25" s="1">
        <v>166</v>
      </c>
      <c r="D25" s="1">
        <v>238</v>
      </c>
      <c r="E25" s="1">
        <v>126</v>
      </c>
      <c r="F25" s="10" t="s">
        <v>38</v>
      </c>
      <c r="G25" s="9" t="s">
        <v>171</v>
      </c>
      <c r="H25" s="1">
        <v>2</v>
      </c>
      <c r="I25" s="3">
        <v>208</v>
      </c>
      <c r="J25" s="3">
        <v>248</v>
      </c>
      <c r="K25" s="3">
        <v>144</v>
      </c>
      <c r="L25" s="10" t="s">
        <v>38</v>
      </c>
      <c r="M25" s="9" t="s">
        <v>202</v>
      </c>
      <c r="N25" s="1">
        <v>3</v>
      </c>
      <c r="O25" s="1">
        <v>180</v>
      </c>
      <c r="P25" s="1">
        <v>236</v>
      </c>
      <c r="Q25" s="1">
        <v>130</v>
      </c>
      <c r="R25" s="10" t="s">
        <v>203</v>
      </c>
      <c r="S25" s="9" t="s">
        <v>234</v>
      </c>
      <c r="T25" s="1">
        <v>4</v>
      </c>
      <c r="U25" s="1">
        <v>176</v>
      </c>
      <c r="V25" s="1">
        <v>240</v>
      </c>
      <c r="W25" s="1">
        <v>134</v>
      </c>
      <c r="X25" s="10" t="s">
        <v>38</v>
      </c>
    </row>
    <row r="26" spans="1:24" x14ac:dyDescent="0.25">
      <c r="A26" s="9" t="s">
        <v>135</v>
      </c>
      <c r="B26" s="1">
        <v>1</v>
      </c>
      <c r="C26" s="1">
        <v>204</v>
      </c>
      <c r="D26" s="1">
        <v>248</v>
      </c>
      <c r="E26" s="1">
        <v>141</v>
      </c>
      <c r="F26" s="10" t="s">
        <v>38</v>
      </c>
      <c r="G26" s="9" t="s">
        <v>172</v>
      </c>
      <c r="H26" s="1">
        <v>2</v>
      </c>
      <c r="I26" s="3">
        <v>180</v>
      </c>
      <c r="J26" s="3">
        <v>229</v>
      </c>
      <c r="K26" s="3">
        <v>138</v>
      </c>
      <c r="L26" s="10" t="s">
        <v>38</v>
      </c>
      <c r="M26" s="9" t="s">
        <v>204</v>
      </c>
      <c r="N26" s="1">
        <v>3</v>
      </c>
      <c r="O26" s="1" t="s">
        <v>85</v>
      </c>
      <c r="P26" s="1">
        <v>234</v>
      </c>
      <c r="Q26" s="1">
        <v>127</v>
      </c>
      <c r="R26" s="10" t="s">
        <v>38</v>
      </c>
      <c r="S26" s="9" t="s">
        <v>235</v>
      </c>
      <c r="T26" s="1">
        <v>4</v>
      </c>
      <c r="U26" s="1">
        <v>222</v>
      </c>
      <c r="V26" s="1">
        <v>258</v>
      </c>
      <c r="W26" s="1">
        <v>144</v>
      </c>
      <c r="X26" s="10" t="s">
        <v>38</v>
      </c>
    </row>
    <row r="27" spans="1:24" x14ac:dyDescent="0.25">
      <c r="A27" s="9" t="s">
        <v>136</v>
      </c>
      <c r="B27" s="1">
        <v>1</v>
      </c>
      <c r="C27" s="1">
        <v>110</v>
      </c>
      <c r="D27" s="1">
        <v>211</v>
      </c>
      <c r="E27" s="1">
        <v>109</v>
      </c>
      <c r="F27" s="10" t="s">
        <v>38</v>
      </c>
      <c r="G27" s="9" t="s">
        <v>173</v>
      </c>
      <c r="H27" s="1">
        <v>2</v>
      </c>
      <c r="I27" s="3">
        <v>188</v>
      </c>
      <c r="J27" s="3">
        <v>233</v>
      </c>
      <c r="K27" s="3">
        <v>138</v>
      </c>
      <c r="L27" s="10" t="s">
        <v>38</v>
      </c>
      <c r="M27" s="9" t="s">
        <v>205</v>
      </c>
      <c r="N27" s="1">
        <v>3</v>
      </c>
      <c r="O27" s="1" t="s">
        <v>85</v>
      </c>
      <c r="P27" s="1">
        <v>212</v>
      </c>
      <c r="Q27" s="1">
        <v>115</v>
      </c>
      <c r="R27" s="10" t="s">
        <v>38</v>
      </c>
      <c r="S27" s="9"/>
      <c r="X27" s="16"/>
    </row>
    <row r="28" spans="1:24" x14ac:dyDescent="0.25">
      <c r="A28" s="9" t="s">
        <v>139</v>
      </c>
      <c r="B28" s="1">
        <v>1</v>
      </c>
      <c r="C28" s="1">
        <v>169</v>
      </c>
      <c r="D28" s="1">
        <v>237</v>
      </c>
      <c r="E28" s="1">
        <v>128</v>
      </c>
      <c r="F28" s="10" t="s">
        <v>38</v>
      </c>
      <c r="G28" s="9" t="s">
        <v>174</v>
      </c>
      <c r="H28" s="1">
        <v>2</v>
      </c>
      <c r="I28" s="3">
        <v>175</v>
      </c>
      <c r="J28" s="3">
        <v>247</v>
      </c>
      <c r="K28" s="3">
        <v>134</v>
      </c>
      <c r="L28" s="10" t="s">
        <v>51</v>
      </c>
      <c r="M28" s="9" t="s">
        <v>206</v>
      </c>
      <c r="N28" s="1">
        <v>3</v>
      </c>
      <c r="O28" s="1" t="s">
        <v>85</v>
      </c>
      <c r="P28" s="1">
        <v>242</v>
      </c>
      <c r="Q28" s="1">
        <v>133</v>
      </c>
      <c r="R28" s="10" t="s">
        <v>38</v>
      </c>
      <c r="S28" s="9"/>
      <c r="X28" s="16"/>
    </row>
    <row r="29" spans="1:24" x14ac:dyDescent="0.25">
      <c r="A29" s="9" t="s">
        <v>140</v>
      </c>
      <c r="B29" s="1">
        <v>1</v>
      </c>
      <c r="C29" s="1">
        <v>175</v>
      </c>
      <c r="D29" s="1">
        <v>235</v>
      </c>
      <c r="E29" s="1">
        <v>137</v>
      </c>
      <c r="F29" s="10" t="s">
        <v>38</v>
      </c>
      <c r="G29" s="9" t="s">
        <v>176</v>
      </c>
      <c r="H29" s="1">
        <v>2</v>
      </c>
      <c r="I29" s="3">
        <v>203</v>
      </c>
      <c r="J29" s="3">
        <v>252</v>
      </c>
      <c r="K29" s="3">
        <v>137</v>
      </c>
      <c r="L29" s="10" t="s">
        <v>38</v>
      </c>
      <c r="M29" s="9" t="s">
        <v>207</v>
      </c>
      <c r="N29" s="1">
        <v>3</v>
      </c>
      <c r="O29" s="1" t="s">
        <v>85</v>
      </c>
      <c r="P29" s="1">
        <v>220</v>
      </c>
      <c r="Q29" s="1">
        <v>121</v>
      </c>
      <c r="R29" s="10" t="s">
        <v>38</v>
      </c>
      <c r="S29" s="9"/>
      <c r="X29" s="16"/>
    </row>
    <row r="30" spans="1:24" x14ac:dyDescent="0.25">
      <c r="A30" s="9"/>
      <c r="F30" s="10"/>
      <c r="G30" s="9"/>
      <c r="H30" s="1"/>
      <c r="I30" s="1"/>
      <c r="J30" s="1"/>
      <c r="K30" s="1"/>
      <c r="L30" s="10"/>
      <c r="M30" s="9" t="s">
        <v>208</v>
      </c>
      <c r="N30" s="1">
        <v>3</v>
      </c>
      <c r="O30" s="1" t="s">
        <v>85</v>
      </c>
      <c r="P30" s="1">
        <v>250</v>
      </c>
      <c r="Q30" s="1">
        <v>137</v>
      </c>
      <c r="R30" s="10" t="s">
        <v>38</v>
      </c>
      <c r="S30" s="9"/>
      <c r="X30" s="16"/>
    </row>
    <row r="31" spans="1:24" x14ac:dyDescent="0.25">
      <c r="A31" s="9"/>
      <c r="F31" s="10"/>
      <c r="G31" s="9"/>
      <c r="L31" s="10"/>
      <c r="M31" s="9"/>
      <c r="N31" s="1"/>
      <c r="O31" s="1"/>
      <c r="P31" s="1"/>
      <c r="Q31" s="1"/>
      <c r="R31" s="10"/>
      <c r="S31" s="9"/>
      <c r="X31" s="16"/>
    </row>
    <row r="32" spans="1:24" x14ac:dyDescent="0.25">
      <c r="A32" s="9"/>
      <c r="B32" s="5" t="s">
        <v>241</v>
      </c>
      <c r="C32" s="6">
        <f>AVERAGE(C3:C29)</f>
        <v>180.5185185185185</v>
      </c>
      <c r="D32" s="6">
        <f>AVERAGE(D3:D29)</f>
        <v>238.33333333333334</v>
      </c>
      <c r="E32" s="6">
        <f>AVERAGE(E3:E29)</f>
        <v>133.62962962962962</v>
      </c>
      <c r="F32" s="10"/>
      <c r="G32" s="9"/>
      <c r="H32" s="5" t="s">
        <v>241</v>
      </c>
      <c r="I32" s="6">
        <f>AVERAGE(I3:I29)</f>
        <v>178.22222222222223</v>
      </c>
      <c r="J32" s="6">
        <f>AVERAGE(J3:J29)</f>
        <v>238.25925925925927</v>
      </c>
      <c r="K32" s="6">
        <f>AVERAGE(K3:K29)</f>
        <v>133.5185185185185</v>
      </c>
      <c r="L32" s="10"/>
      <c r="M32" s="9"/>
      <c r="N32" s="5" t="s">
        <v>241</v>
      </c>
      <c r="O32" s="6">
        <f>AVERAGE(O3:O25)</f>
        <v>183.30434782608697</v>
      </c>
      <c r="P32" s="6">
        <f>AVERAGE(P3:P30)</f>
        <v>237.96428571428572</v>
      </c>
      <c r="Q32" s="6">
        <f>AVERAGE(Q3:Q30)</f>
        <v>131.39285714285714</v>
      </c>
      <c r="R32" s="10"/>
      <c r="S32" s="9"/>
      <c r="T32" s="5" t="s">
        <v>241</v>
      </c>
      <c r="U32" s="6">
        <f>AVERAGE(U3:U26)</f>
        <v>195.70833333333334</v>
      </c>
      <c r="V32" s="6">
        <f t="shared" ref="V32:W32" si="0">AVERAGE(V3:V26)</f>
        <v>246.66666666666666</v>
      </c>
      <c r="W32" s="6">
        <f t="shared" si="0"/>
        <v>138.375</v>
      </c>
      <c r="X32" s="16"/>
    </row>
    <row r="33" spans="1:24" x14ac:dyDescent="0.25">
      <c r="A33" s="9"/>
      <c r="B33" s="5" t="s">
        <v>242</v>
      </c>
      <c r="C33" s="6">
        <f>STDEV(C3:C29)</f>
        <v>38.897666896981008</v>
      </c>
      <c r="D33" s="6">
        <f>STDEV(D3:D29)</f>
        <v>12.569805089976535</v>
      </c>
      <c r="E33" s="6">
        <f>STDEV(E3:E29)</f>
        <v>12.298055343921868</v>
      </c>
      <c r="F33" s="10"/>
      <c r="G33" s="9"/>
      <c r="H33" s="5" t="s">
        <v>242</v>
      </c>
      <c r="I33" s="6">
        <f>STDEV(I3:I29)</f>
        <v>46.401536225674278</v>
      </c>
      <c r="J33" s="6">
        <f>STDEV(J3:J29)</f>
        <v>17.310718317301816</v>
      </c>
      <c r="K33" s="6">
        <f>STDEV(K3:K29)</f>
        <v>14.838542252604727</v>
      </c>
      <c r="L33" s="10"/>
      <c r="M33" s="9"/>
      <c r="N33" s="5" t="s">
        <v>242</v>
      </c>
      <c r="O33" s="6">
        <f>STDEV(O3:O25)</f>
        <v>28.989707864263426</v>
      </c>
      <c r="P33" s="6">
        <f>STDEV(P3:P30)</f>
        <v>12.013825809541711</v>
      </c>
      <c r="Q33" s="6">
        <f>STDEV(Q3:Q30)</f>
        <v>10.503400809805772</v>
      </c>
      <c r="R33" s="10"/>
      <c r="S33" s="9"/>
      <c r="T33" s="5" t="s">
        <v>242</v>
      </c>
      <c r="U33" s="6">
        <f>STDEV(U3:U26)</f>
        <v>43.252020979840715</v>
      </c>
      <c r="V33" s="6">
        <f t="shared" ref="V33:W33" si="1">STDEV(V3:V26)</f>
        <v>14.642602128769642</v>
      </c>
      <c r="W33" s="6">
        <f t="shared" si="1"/>
        <v>13.557646647139601</v>
      </c>
      <c r="X33" s="16"/>
    </row>
    <row r="34" spans="1:24" ht="15.75" thickBot="1" x14ac:dyDescent="0.3">
      <c r="A34" s="11"/>
      <c r="B34" s="12" t="s">
        <v>243</v>
      </c>
      <c r="C34" s="13">
        <f>C33/SQRT(27)</f>
        <v>7.4858594846067934</v>
      </c>
      <c r="D34" s="13">
        <f t="shared" ref="D34:E34" si="2">D33/SQRT(27)</f>
        <v>2.4190601174530268</v>
      </c>
      <c r="E34" s="13">
        <f t="shared" si="2"/>
        <v>2.3667618544407354</v>
      </c>
      <c r="F34" s="14"/>
      <c r="G34" s="11"/>
      <c r="H34" s="12" t="s">
        <v>243</v>
      </c>
      <c r="I34" s="13">
        <f>I33/SQRT(27)</f>
        <v>8.9299798102350714</v>
      </c>
      <c r="J34" s="13">
        <f t="shared" ref="J34:K34" si="3">J33/SQRT(27)</f>
        <v>3.3314492934533297</v>
      </c>
      <c r="K34" s="13">
        <f t="shared" si="3"/>
        <v>2.8556787879743251</v>
      </c>
      <c r="L34" s="15"/>
      <c r="M34" s="11"/>
      <c r="N34" s="12" t="s">
        <v>243</v>
      </c>
      <c r="O34" s="13">
        <f>O33/SQRT(23)</f>
        <v>6.0447719490026612</v>
      </c>
      <c r="P34" s="13">
        <f>P33/SQRT(28)</f>
        <v>2.2703996704640428</v>
      </c>
      <c r="Q34" s="13">
        <f>Q33/SQRT(28)</f>
        <v>1.9849561759414645</v>
      </c>
      <c r="R34" s="14"/>
      <c r="S34" s="11"/>
      <c r="T34" s="12" t="s">
        <v>243</v>
      </c>
      <c r="U34" s="13">
        <f>U33/SQRT(24)</f>
        <v>8.8287818120635553</v>
      </c>
      <c r="V34" s="13">
        <f t="shared" ref="V34:W34" si="4">V33/SQRT(24)</f>
        <v>2.9889086435063641</v>
      </c>
      <c r="W34" s="13">
        <f t="shared" si="4"/>
        <v>2.7674430332039335</v>
      </c>
      <c r="X34" s="15"/>
    </row>
    <row r="38" spans="1:24" x14ac:dyDescent="0.25">
      <c r="D38" s="1" t="s">
        <v>241</v>
      </c>
      <c r="E38" s="1" t="s">
        <v>242</v>
      </c>
      <c r="F38" s="1" t="s">
        <v>243</v>
      </c>
    </row>
    <row r="39" spans="1:24" x14ac:dyDescent="0.25">
      <c r="A39" t="s">
        <v>248</v>
      </c>
      <c r="B39" s="22" t="s">
        <v>249</v>
      </c>
      <c r="D39" s="2">
        <f>AVERAGE(C3:C29,O3:O25)</f>
        <v>181.8</v>
      </c>
      <c r="E39" s="2">
        <f>STDEV(C3:C29,O3:O25)</f>
        <v>34.382007634511275</v>
      </c>
      <c r="F39" s="2">
        <f>E39/SQRT(50)</f>
        <v>4.8623501498341142</v>
      </c>
    </row>
    <row r="40" spans="1:24" x14ac:dyDescent="0.25">
      <c r="B40" s="22" t="s">
        <v>37</v>
      </c>
      <c r="D40" s="2">
        <f>AVERAGE(I3:I29,U3:U26)</f>
        <v>186.45098039215685</v>
      </c>
      <c r="E40" s="2">
        <f>STDEV(I3:I29,U3:U26)</f>
        <v>45.363559704013639</v>
      </c>
      <c r="F40" s="2">
        <f>E40/SQRT(51)</f>
        <v>6.3521689194145852</v>
      </c>
    </row>
    <row r="41" spans="1:24" x14ac:dyDescent="0.25">
      <c r="B41" s="22" t="s">
        <v>250</v>
      </c>
      <c r="D41" s="2">
        <f>AVERAGE(C3:C29,I3:I29,O3:O25,U3:U26)</f>
        <v>184.14851485148515</v>
      </c>
      <c r="E41" s="2">
        <f>STDEV(I3:I29,U3:U26,C3:C29,O3:O24)</f>
        <v>40.370179763550908</v>
      </c>
      <c r="F41" s="2">
        <f>E41/SQRT(101)</f>
        <v>4.0169830240195861</v>
      </c>
    </row>
    <row r="43" spans="1:24" x14ac:dyDescent="0.25">
      <c r="D43" s="1" t="s">
        <v>241</v>
      </c>
      <c r="E43" s="1" t="s">
        <v>242</v>
      </c>
      <c r="F43" s="1" t="s">
        <v>243</v>
      </c>
    </row>
    <row r="44" spans="1:24" x14ac:dyDescent="0.25">
      <c r="A44" t="s">
        <v>251</v>
      </c>
      <c r="B44" s="22" t="s">
        <v>249</v>
      </c>
      <c r="D44" s="2">
        <f>AVERAGE(D3:D29,P3:P30)</f>
        <v>238.14545454545456</v>
      </c>
      <c r="E44" s="2">
        <f>STDEV(D3:D29,P3:P30)</f>
        <v>12.176811876462059</v>
      </c>
      <c r="F44" s="2">
        <f>E44/SQRT(50)</f>
        <v>1.7220612502158421</v>
      </c>
    </row>
    <row r="45" spans="1:24" x14ac:dyDescent="0.25">
      <c r="B45" s="22" t="s">
        <v>37</v>
      </c>
      <c r="D45" s="2">
        <f>AVERAGE(J3:J29,V3:V26)</f>
        <v>242.21568627450981</v>
      </c>
      <c r="E45" s="2">
        <f>STDEV(J3:J29,V3:V26)</f>
        <v>16.504924992850096</v>
      </c>
      <c r="F45" s="2">
        <f>E45/SQRT(51)</f>
        <v>2.311151775586413</v>
      </c>
    </row>
    <row r="46" spans="1:24" x14ac:dyDescent="0.25">
      <c r="B46" s="22" t="s">
        <v>250</v>
      </c>
      <c r="D46" s="2">
        <f>AVERAGE(D3:D29,J3:J29,P3:P30,V3:V26)</f>
        <v>240.10377358490567</v>
      </c>
      <c r="E46" s="2">
        <f>STDEV(J3:J29,V3:V26,D3:D29,P3:P30)</f>
        <v>14.496586951537454</v>
      </c>
      <c r="F46" s="2">
        <f>E46/SQRT(106)</f>
        <v>1.408032995846112</v>
      </c>
    </row>
  </sheetData>
  <mergeCells count="4">
    <mergeCell ref="A1:F1"/>
    <mergeCell ref="G1:L1"/>
    <mergeCell ref="M1:R1"/>
    <mergeCell ref="S1:X1"/>
  </mergeCells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553922-99AE-4983-8A08-7F6E94C6A405}">
  <dimension ref="A1:Q20"/>
  <sheetViews>
    <sheetView workbookViewId="0">
      <selection activeCell="G11" sqref="G11"/>
    </sheetView>
  </sheetViews>
  <sheetFormatPr defaultRowHeight="15" x14ac:dyDescent="0.25"/>
  <cols>
    <col min="1" max="1" width="14.5703125" customWidth="1"/>
    <col min="2" max="2" width="16.5703125" customWidth="1"/>
    <col min="3" max="3" width="14.28515625" style="1" customWidth="1"/>
    <col min="4" max="4" width="12.140625" style="1" customWidth="1"/>
    <col min="7" max="7" width="15.5703125" style="22" customWidth="1"/>
    <col min="8" max="9" width="15" customWidth="1"/>
    <col min="10" max="10" width="13.42578125" customWidth="1"/>
    <col min="11" max="11" width="14.140625" style="1" customWidth="1"/>
    <col min="13" max="13" width="9.140625" customWidth="1"/>
    <col min="14" max="14" width="12.140625" customWidth="1"/>
    <col min="15" max="17" width="9.140625" style="1"/>
  </cols>
  <sheetData>
    <row r="1" spans="1:17" x14ac:dyDescent="0.25">
      <c r="A1" s="27" t="s">
        <v>252</v>
      </c>
      <c r="B1" s="27"/>
      <c r="C1" s="27"/>
      <c r="D1" s="27"/>
      <c r="G1" s="27" t="s">
        <v>252</v>
      </c>
      <c r="H1" s="27"/>
      <c r="I1" s="27"/>
      <c r="J1" s="27"/>
      <c r="K1" s="27"/>
      <c r="N1" s="28" t="s">
        <v>253</v>
      </c>
      <c r="O1" s="28"/>
      <c r="P1" s="28"/>
      <c r="Q1" s="28"/>
    </row>
    <row r="2" spans="1:17" x14ac:dyDescent="0.25">
      <c r="B2" s="1" t="s">
        <v>254</v>
      </c>
      <c r="C2" s="1" t="s">
        <v>255</v>
      </c>
      <c r="D2" s="1" t="s">
        <v>256</v>
      </c>
      <c r="H2" s="1" t="s">
        <v>254</v>
      </c>
      <c r="I2" s="1" t="s">
        <v>315</v>
      </c>
      <c r="J2" s="1" t="s">
        <v>255</v>
      </c>
      <c r="K2" s="1" t="s">
        <v>256</v>
      </c>
      <c r="O2" s="1" t="s">
        <v>241</v>
      </c>
      <c r="P2" s="1" t="s">
        <v>242</v>
      </c>
      <c r="Q2" s="1" t="s">
        <v>243</v>
      </c>
    </row>
    <row r="3" spans="1:17" x14ac:dyDescent="0.25">
      <c r="A3" t="s">
        <v>257</v>
      </c>
      <c r="B3" s="1">
        <v>11</v>
      </c>
      <c r="C3" s="21">
        <f>SUM(DATA!W35:W61)</f>
        <v>14</v>
      </c>
      <c r="D3" s="1">
        <v>27</v>
      </c>
      <c r="G3" s="1" t="s">
        <v>249</v>
      </c>
      <c r="H3" s="1">
        <v>11</v>
      </c>
      <c r="I3" s="2">
        <f>H3/K3*100</f>
        <v>40.74074074074074</v>
      </c>
      <c r="J3" s="1">
        <f>SUM(DATA!W35:W61)</f>
        <v>14</v>
      </c>
      <c r="K3" s="1">
        <v>27</v>
      </c>
      <c r="N3" s="1" t="s">
        <v>249</v>
      </c>
      <c r="O3" s="2">
        <f>AVERAGE(I3:I4)</f>
        <v>41.798941798941797</v>
      </c>
      <c r="P3" s="2">
        <f>STDEV(I3:I4)</f>
        <v>1.4965222882254954</v>
      </c>
      <c r="Q3" s="2">
        <f>P3/SQRT(2)</f>
        <v>1.0582010582010566</v>
      </c>
    </row>
    <row r="4" spans="1:17" x14ac:dyDescent="0.25">
      <c r="A4" t="s">
        <v>258</v>
      </c>
      <c r="B4" s="1">
        <v>11</v>
      </c>
      <c r="C4" s="21">
        <f>SUM(DATA!W62:W88)</f>
        <v>20</v>
      </c>
      <c r="D4" s="1">
        <v>27</v>
      </c>
      <c r="G4" s="1" t="s">
        <v>249</v>
      </c>
      <c r="H4" s="1">
        <v>12</v>
      </c>
      <c r="I4" s="2">
        <f t="shared" ref="I4:I6" si="0">H4/K4*100</f>
        <v>42.857142857142854</v>
      </c>
      <c r="J4" s="1">
        <f>SUM(DATA!W89:W116)</f>
        <v>15</v>
      </c>
      <c r="K4" s="1">
        <v>28</v>
      </c>
      <c r="N4" s="1" t="s">
        <v>37</v>
      </c>
      <c r="O4" s="2">
        <f>AVERAGE(I5:I6)</f>
        <v>30.787037037037038</v>
      </c>
      <c r="P4" s="2">
        <f>STDEV(I5:I6)</f>
        <v>14.076662773621079</v>
      </c>
      <c r="Q4" s="2">
        <f>P4/SQRT(2)</f>
        <v>9.9537037037036988</v>
      </c>
    </row>
    <row r="5" spans="1:17" x14ac:dyDescent="0.25">
      <c r="A5" t="s">
        <v>259</v>
      </c>
      <c r="B5" s="1">
        <v>12</v>
      </c>
      <c r="C5" s="21">
        <f>SUM(DATA!W89:W116)</f>
        <v>15</v>
      </c>
      <c r="D5" s="1">
        <v>28</v>
      </c>
      <c r="G5" s="1" t="s">
        <v>37</v>
      </c>
      <c r="H5" s="1">
        <v>11</v>
      </c>
      <c r="I5" s="2">
        <f t="shared" si="0"/>
        <v>40.74074074074074</v>
      </c>
      <c r="J5" s="1">
        <f>SUM(DATA!W62:W88)</f>
        <v>20</v>
      </c>
      <c r="K5" s="1">
        <v>27</v>
      </c>
    </row>
    <row r="6" spans="1:17" x14ac:dyDescent="0.25">
      <c r="A6" t="s">
        <v>260</v>
      </c>
      <c r="B6" s="1">
        <v>5</v>
      </c>
      <c r="C6" s="21">
        <f>SUM(DATA!W117:W140)</f>
        <v>7</v>
      </c>
      <c r="D6" s="1">
        <v>24</v>
      </c>
      <c r="G6" s="1" t="s">
        <v>37</v>
      </c>
      <c r="H6" s="1">
        <v>5</v>
      </c>
      <c r="I6" s="2">
        <f t="shared" si="0"/>
        <v>20.833333333333336</v>
      </c>
      <c r="J6" s="1">
        <f>SUM(DATA!W117:W140)</f>
        <v>7</v>
      </c>
      <c r="K6" s="1">
        <v>24</v>
      </c>
      <c r="N6" s="28" t="s">
        <v>261</v>
      </c>
      <c r="O6" s="28"/>
      <c r="P6" s="28"/>
      <c r="Q6" s="28"/>
    </row>
    <row r="7" spans="1:17" x14ac:dyDescent="0.25">
      <c r="O7" s="1" t="s">
        <v>241</v>
      </c>
      <c r="P7" s="1" t="s">
        <v>242</v>
      </c>
      <c r="Q7" s="1" t="s">
        <v>243</v>
      </c>
    </row>
    <row r="8" spans="1:17" x14ac:dyDescent="0.25">
      <c r="N8" s="1" t="s">
        <v>249</v>
      </c>
      <c r="O8" s="2">
        <f>AVERAGE(C10:C11)</f>
        <v>2</v>
      </c>
      <c r="P8" s="2">
        <f>STDEV(C10:C11)</f>
        <v>1.4142135623730951</v>
      </c>
      <c r="Q8" s="2">
        <f>P8/SQRT(2)</f>
        <v>1</v>
      </c>
    </row>
    <row r="9" spans="1:17" x14ac:dyDescent="0.25">
      <c r="A9" s="27" t="s">
        <v>262</v>
      </c>
      <c r="B9" s="27"/>
      <c r="C9" s="27"/>
      <c r="E9" s="1"/>
      <c r="G9" s="27" t="s">
        <v>263</v>
      </c>
      <c r="H9" s="27"/>
      <c r="I9" s="27"/>
      <c r="J9" s="7"/>
      <c r="K9" s="7"/>
      <c r="N9" s="1" t="s">
        <v>37</v>
      </c>
      <c r="O9" s="2">
        <f>AVERAGE(C12:C13)</f>
        <v>2.5</v>
      </c>
      <c r="P9" s="2">
        <f>STDEV(C12:C13)</f>
        <v>0.70710678118654757</v>
      </c>
      <c r="Q9" s="2">
        <f>P9/SQRT(2)</f>
        <v>0.5</v>
      </c>
    </row>
    <row r="10" spans="1:17" x14ac:dyDescent="0.25">
      <c r="A10" s="1" t="s">
        <v>257</v>
      </c>
      <c r="B10" s="1" t="s">
        <v>249</v>
      </c>
      <c r="C10" s="1">
        <v>3</v>
      </c>
      <c r="D10"/>
      <c r="E10" s="1"/>
      <c r="G10" s="1" t="s">
        <v>257</v>
      </c>
      <c r="H10" s="1" t="s">
        <v>249</v>
      </c>
      <c r="I10" s="26">
        <f>AVERAGE(DATA!Y35:Y61)</f>
        <v>0.62962962962962965</v>
      </c>
      <c r="J10" s="1"/>
    </row>
    <row r="11" spans="1:17" x14ac:dyDescent="0.25">
      <c r="A11" s="1" t="s">
        <v>259</v>
      </c>
      <c r="B11" s="1" t="s">
        <v>249</v>
      </c>
      <c r="C11" s="1">
        <v>1</v>
      </c>
      <c r="D11"/>
      <c r="E11" s="1"/>
      <c r="G11" s="1" t="s">
        <v>259</v>
      </c>
      <c r="H11" s="1" t="s">
        <v>249</v>
      </c>
      <c r="I11" s="26">
        <f>AVERAGE(DATA!Y89:Y116)</f>
        <v>0.5357142857142857</v>
      </c>
      <c r="J11" s="1"/>
      <c r="N11" s="28" t="s">
        <v>264</v>
      </c>
      <c r="O11" s="28"/>
      <c r="P11" s="28"/>
      <c r="Q11" s="28"/>
    </row>
    <row r="12" spans="1:17" x14ac:dyDescent="0.25">
      <c r="A12" s="1" t="s">
        <v>258</v>
      </c>
      <c r="B12" s="1" t="s">
        <v>37</v>
      </c>
      <c r="C12" s="1">
        <v>3</v>
      </c>
      <c r="D12"/>
      <c r="E12" s="1"/>
      <c r="G12" s="1" t="s">
        <v>258</v>
      </c>
      <c r="H12" s="1" t="s">
        <v>37</v>
      </c>
      <c r="I12" s="26">
        <f>AVERAGE(DATA!Y62:Y88)</f>
        <v>0.7407407407407407</v>
      </c>
      <c r="J12" s="1"/>
      <c r="O12" s="1" t="s">
        <v>241</v>
      </c>
      <c r="P12" s="1" t="s">
        <v>242</v>
      </c>
      <c r="Q12" s="1" t="s">
        <v>243</v>
      </c>
    </row>
    <row r="13" spans="1:17" x14ac:dyDescent="0.25">
      <c r="A13" s="1" t="s">
        <v>260</v>
      </c>
      <c r="B13" s="1" t="s">
        <v>37</v>
      </c>
      <c r="C13" s="1">
        <v>2</v>
      </c>
      <c r="D13"/>
      <c r="E13" s="1"/>
      <c r="G13" s="1" t="s">
        <v>260</v>
      </c>
      <c r="H13" s="1" t="s">
        <v>37</v>
      </c>
      <c r="I13" s="26">
        <f>AVERAGE(DATA!Y117:Y140)</f>
        <v>0.29166666666666669</v>
      </c>
      <c r="J13" s="1"/>
      <c r="N13" t="s">
        <v>249</v>
      </c>
      <c r="O13" s="26">
        <f>AVERAGE(I10:I11)</f>
        <v>0.58267195767195767</v>
      </c>
      <c r="P13" s="26">
        <f>STDEV(I10:I11)</f>
        <v>6.6408176540006469E-2</v>
      </c>
      <c r="Q13" s="26">
        <f>P13/SQRT(2)</f>
        <v>4.6957671957671969E-2</v>
      </c>
    </row>
    <row r="14" spans="1:17" x14ac:dyDescent="0.25">
      <c r="B14" s="1"/>
      <c r="C14" s="21"/>
      <c r="G14" s="1"/>
      <c r="H14" s="1"/>
      <c r="I14" s="2"/>
      <c r="J14" s="1"/>
      <c r="N14" t="s">
        <v>37</v>
      </c>
      <c r="O14" s="26">
        <f>AVERAGE(I12:I13)</f>
        <v>0.51620370370370372</v>
      </c>
      <c r="P14" s="26">
        <f>STDEV(I12:I13)</f>
        <v>0.31754332303284744</v>
      </c>
      <c r="Q14" s="26">
        <f>P14/SQRT(2)</f>
        <v>0.22453703703703681</v>
      </c>
    </row>
    <row r="15" spans="1:17" x14ac:dyDescent="0.25">
      <c r="B15" s="1"/>
      <c r="C15" s="21"/>
    </row>
    <row r="16" spans="1:17" x14ac:dyDescent="0.25">
      <c r="B16" s="1"/>
      <c r="C16" s="21"/>
    </row>
    <row r="17" spans="2:4" x14ac:dyDescent="0.25">
      <c r="B17" s="1"/>
      <c r="C17" s="21"/>
    </row>
    <row r="20" spans="2:4" x14ac:dyDescent="0.25">
      <c r="C20" s="2"/>
      <c r="D20" s="2"/>
    </row>
  </sheetData>
  <mergeCells count="7">
    <mergeCell ref="N11:Q11"/>
    <mergeCell ref="G9:I9"/>
    <mergeCell ref="A1:D1"/>
    <mergeCell ref="G1:K1"/>
    <mergeCell ref="N1:Q1"/>
    <mergeCell ref="N6:Q6"/>
    <mergeCell ref="A9:C9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8EAEF-66D7-41EB-9595-E128637BB3D9}">
  <dimension ref="A1:B67"/>
  <sheetViews>
    <sheetView topLeftCell="A34" workbookViewId="0">
      <selection activeCell="A51" sqref="A51"/>
    </sheetView>
  </sheetViews>
  <sheetFormatPr defaultRowHeight="15" x14ac:dyDescent="0.25"/>
  <cols>
    <col min="1" max="1" width="18.140625" customWidth="1"/>
  </cols>
  <sheetData>
    <row r="1" spans="1:2" x14ac:dyDescent="0.25">
      <c r="A1" t="s">
        <v>265</v>
      </c>
    </row>
    <row r="2" spans="1:2" x14ac:dyDescent="0.25">
      <c r="A2" t="s">
        <v>266</v>
      </c>
    </row>
    <row r="4" spans="1:2" x14ac:dyDescent="0.25">
      <c r="A4" t="s">
        <v>0</v>
      </c>
      <c r="B4" t="s">
        <v>267</v>
      </c>
    </row>
    <row r="6" spans="1:2" x14ac:dyDescent="0.25">
      <c r="A6" t="s">
        <v>85</v>
      </c>
      <c r="B6" t="s">
        <v>268</v>
      </c>
    </row>
    <row r="8" spans="1:2" x14ac:dyDescent="0.25">
      <c r="A8" t="s">
        <v>36</v>
      </c>
      <c r="B8" t="s">
        <v>269</v>
      </c>
    </row>
    <row r="9" spans="1:2" x14ac:dyDescent="0.25">
      <c r="A9" t="s">
        <v>84</v>
      </c>
      <c r="B9" t="s">
        <v>270</v>
      </c>
    </row>
    <row r="10" spans="1:2" x14ac:dyDescent="0.25">
      <c r="A10" t="s">
        <v>102</v>
      </c>
      <c r="B10" t="s">
        <v>271</v>
      </c>
    </row>
    <row r="12" spans="1:2" x14ac:dyDescent="0.25">
      <c r="A12" t="s">
        <v>8</v>
      </c>
      <c r="B12" t="s">
        <v>272</v>
      </c>
    </row>
    <row r="14" spans="1:2" x14ac:dyDescent="0.25">
      <c r="A14" t="s">
        <v>273</v>
      </c>
      <c r="B14" t="s">
        <v>274</v>
      </c>
    </row>
    <row r="15" spans="1:2" x14ac:dyDescent="0.25">
      <c r="A15" t="s">
        <v>275</v>
      </c>
      <c r="B15" t="s">
        <v>276</v>
      </c>
    </row>
    <row r="16" spans="1:2" x14ac:dyDescent="0.25">
      <c r="A16" t="s">
        <v>277</v>
      </c>
      <c r="B16" t="s">
        <v>278</v>
      </c>
    </row>
    <row r="18" spans="1:2" x14ac:dyDescent="0.25">
      <c r="A18" t="s">
        <v>10</v>
      </c>
      <c r="B18" t="s">
        <v>279</v>
      </c>
    </row>
    <row r="19" spans="1:2" x14ac:dyDescent="0.25">
      <c r="A19" t="s">
        <v>11</v>
      </c>
      <c r="B19" t="s">
        <v>280</v>
      </c>
    </row>
    <row r="20" spans="1:2" x14ac:dyDescent="0.25">
      <c r="A20" t="s">
        <v>12</v>
      </c>
      <c r="B20" t="s">
        <v>281</v>
      </c>
    </row>
    <row r="21" spans="1:2" x14ac:dyDescent="0.25">
      <c r="A21" t="s">
        <v>13</v>
      </c>
      <c r="B21" t="s">
        <v>282</v>
      </c>
    </row>
    <row r="22" spans="1:2" x14ac:dyDescent="0.25">
      <c r="A22" t="s">
        <v>14</v>
      </c>
      <c r="B22" t="s">
        <v>283</v>
      </c>
    </row>
    <row r="23" spans="1:2" x14ac:dyDescent="0.25">
      <c r="A23" t="s">
        <v>15</v>
      </c>
      <c r="B23" t="s">
        <v>284</v>
      </c>
    </row>
    <row r="24" spans="1:2" x14ac:dyDescent="0.25">
      <c r="A24" t="s">
        <v>16</v>
      </c>
      <c r="B24" t="s">
        <v>285</v>
      </c>
    </row>
    <row r="25" spans="1:2" x14ac:dyDescent="0.25">
      <c r="A25" t="s">
        <v>17</v>
      </c>
      <c r="B25" t="s">
        <v>286</v>
      </c>
    </row>
    <row r="26" spans="1:2" x14ac:dyDescent="0.25">
      <c r="A26" t="s">
        <v>18</v>
      </c>
      <c r="B26" t="s">
        <v>287</v>
      </c>
    </row>
    <row r="27" spans="1:2" x14ac:dyDescent="0.25">
      <c r="A27" t="s">
        <v>19</v>
      </c>
      <c r="B27" t="s">
        <v>288</v>
      </c>
    </row>
    <row r="28" spans="1:2" x14ac:dyDescent="0.25">
      <c r="A28" t="s">
        <v>20</v>
      </c>
      <c r="B28" t="s">
        <v>289</v>
      </c>
    </row>
    <row r="29" spans="1:2" x14ac:dyDescent="0.25">
      <c r="A29" t="s">
        <v>21</v>
      </c>
      <c r="B29" t="s">
        <v>290</v>
      </c>
    </row>
    <row r="31" spans="1:2" x14ac:dyDescent="0.25">
      <c r="A31" t="s">
        <v>24</v>
      </c>
      <c r="B31" t="s">
        <v>291</v>
      </c>
    </row>
    <row r="47" spans="1:2" x14ac:dyDescent="0.25">
      <c r="A47" t="s">
        <v>292</v>
      </c>
      <c r="B47" t="s">
        <v>293</v>
      </c>
    </row>
    <row r="49" spans="1:2" x14ac:dyDescent="0.25">
      <c r="A49" t="s">
        <v>294</v>
      </c>
      <c r="B49" t="s">
        <v>295</v>
      </c>
    </row>
    <row r="51" spans="1:2" s="1" customFormat="1" x14ac:dyDescent="0.25">
      <c r="A51" s="22" t="s">
        <v>310</v>
      </c>
      <c r="B51" s="22" t="s">
        <v>313</v>
      </c>
    </row>
    <row r="53" spans="1:2" x14ac:dyDescent="0.25">
      <c r="A53" t="s">
        <v>296</v>
      </c>
      <c r="B53" t="s">
        <v>297</v>
      </c>
    </row>
    <row r="55" spans="1:2" x14ac:dyDescent="0.25">
      <c r="A55" s="22" t="s">
        <v>27</v>
      </c>
      <c r="B55" t="s">
        <v>298</v>
      </c>
    </row>
    <row r="56" spans="1:2" x14ac:dyDescent="0.25">
      <c r="A56" s="22" t="s">
        <v>28</v>
      </c>
      <c r="B56" t="s">
        <v>299</v>
      </c>
    </row>
    <row r="57" spans="1:2" x14ac:dyDescent="0.25">
      <c r="A57" s="22" t="s">
        <v>29</v>
      </c>
      <c r="B57" t="s">
        <v>300</v>
      </c>
    </row>
    <row r="58" spans="1:2" x14ac:dyDescent="0.25">
      <c r="A58" s="22" t="s">
        <v>30</v>
      </c>
      <c r="B58" t="s">
        <v>301</v>
      </c>
    </row>
    <row r="59" spans="1:2" x14ac:dyDescent="0.25">
      <c r="A59" s="22" t="s">
        <v>31</v>
      </c>
      <c r="B59" t="s">
        <v>302</v>
      </c>
    </row>
    <row r="60" spans="1:2" x14ac:dyDescent="0.25">
      <c r="A60" s="22" t="s">
        <v>32</v>
      </c>
      <c r="B60" t="s">
        <v>303</v>
      </c>
    </row>
    <row r="61" spans="1:2" x14ac:dyDescent="0.25">
      <c r="A61" s="22" t="s">
        <v>33</v>
      </c>
      <c r="B61" t="s">
        <v>304</v>
      </c>
    </row>
    <row r="62" spans="1:2" x14ac:dyDescent="0.25">
      <c r="A62" s="22" t="s">
        <v>34</v>
      </c>
      <c r="B62" t="s">
        <v>305</v>
      </c>
    </row>
    <row r="64" spans="1:2" x14ac:dyDescent="0.25">
      <c r="A64" s="22" t="s">
        <v>41</v>
      </c>
      <c r="B64" t="s">
        <v>306</v>
      </c>
    </row>
    <row r="65" spans="1:2" x14ac:dyDescent="0.25">
      <c r="A65" s="22" t="s">
        <v>42</v>
      </c>
      <c r="B65" t="s">
        <v>307</v>
      </c>
    </row>
    <row r="66" spans="1:2" x14ac:dyDescent="0.25">
      <c r="A66" s="22" t="s">
        <v>55</v>
      </c>
      <c r="B66" t="s">
        <v>308</v>
      </c>
    </row>
    <row r="67" spans="1:2" x14ac:dyDescent="0.25">
      <c r="A67" s="22" t="s">
        <v>45</v>
      </c>
      <c r="B67" t="s">
        <v>309</v>
      </c>
    </row>
  </sheetData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51e401a-f88f-490e-a893-603ff757fa9a">
      <Terms xmlns="http://schemas.microsoft.com/office/infopath/2007/PartnerControls"/>
    </lcf76f155ced4ddcb4097134ff3c332f>
    <TaxCatchAll xmlns="fcaf9be7-58d3-492c-bf74-c98ae5d0c53d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0B3788A59982044A13D1862132530E0" ma:contentTypeVersion="17" ma:contentTypeDescription="Create a new document." ma:contentTypeScope="" ma:versionID="9107776eceacad5c1ff45ecef4e9a623">
  <xsd:schema xmlns:xsd="http://www.w3.org/2001/XMLSchema" xmlns:xs="http://www.w3.org/2001/XMLSchema" xmlns:p="http://schemas.microsoft.com/office/2006/metadata/properties" xmlns:ns2="651e401a-f88f-490e-a893-603ff757fa9a" xmlns:ns3="fcaf9be7-58d3-492c-bf74-c98ae5d0c53d" targetNamespace="http://schemas.microsoft.com/office/2006/metadata/properties" ma:root="true" ma:fieldsID="027ca6c9fc2805d1efb962ac33dab969" ns2:_="" ns3:_="">
    <xsd:import namespace="651e401a-f88f-490e-a893-603ff757fa9a"/>
    <xsd:import namespace="fcaf9be7-58d3-492c-bf74-c98ae5d0c53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1e401a-f88f-490e-a893-603ff757fa9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03a901c6-6db3-41aa-b982-22f35efe4bc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af9be7-58d3-492c-bf74-c98ae5d0c53d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6f23cac5-ba23-43fb-ba11-e5d0a974f180}" ma:internalName="TaxCatchAll" ma:showField="CatchAllData" ma:web="fcaf9be7-58d3-492c-bf74-c98ae5d0c5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39DC702-BF1C-4808-818C-4D7BB8E833D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BE95D31-CFB5-4F67-94F1-5037266F419E}">
  <ds:schemaRefs>
    <ds:schemaRef ds:uri="http://schemas.openxmlformats.org/package/2006/metadata/core-properties"/>
    <ds:schemaRef ds:uri="http://purl.org/dc/terms/"/>
    <ds:schemaRef ds:uri="http://www.w3.org/XML/1998/namespace"/>
    <ds:schemaRef ds:uri="http://schemas.microsoft.com/office/infopath/2007/PartnerControls"/>
    <ds:schemaRef ds:uri="http://schemas.microsoft.com/office/2006/metadata/properties"/>
    <ds:schemaRef ds:uri="fcaf9be7-58d3-492c-bf74-c98ae5d0c53d"/>
    <ds:schemaRef ds:uri="http://schemas.microsoft.com/office/2006/documentManagement/types"/>
    <ds:schemaRef ds:uri="http://purl.org/dc/dcmitype/"/>
    <ds:schemaRef ds:uri="651e401a-f88f-490e-a893-603ff757fa9a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D2F15B3F-2DC5-4A1A-B56A-FA5069441E2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51e401a-f88f-490e-a893-603ff757fa9a"/>
    <ds:schemaRef ds:uri="fcaf9be7-58d3-492c-bf74-c98ae5d0c5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Baseline Summary</vt:lpstr>
      <vt:lpstr>Final Summary</vt:lpstr>
      <vt:lpstr>Tables and plots</vt:lpstr>
      <vt:lpstr>Metadata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Lauren Fletcher</dc:creator>
  <cp:keywords/>
  <dc:description/>
  <cp:lastModifiedBy>Lauren Fletcher</cp:lastModifiedBy>
  <cp:revision/>
  <dcterms:created xsi:type="dcterms:W3CDTF">2022-03-30T00:09:46Z</dcterms:created>
  <dcterms:modified xsi:type="dcterms:W3CDTF">2023-11-20T00:53:50Z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0x01010000B3788A59982044A13D1862132530E0</vt:lpwstr>
  </property>
  <property fmtid="{D5CDD505-2E9C-101B-9397-08002B2CF9AE}" pid="3" name="MediaServiceImageTags">
    <vt:lpwstr/>
  </property>
</Properties>
</file>