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awthron99-my.sharepoint.com/personal/javier_atalah_cawthron_org_nz/Documents/UA/Escapes Mediterraneo/data/"/>
    </mc:Choice>
  </mc:AlternateContent>
  <xr:revisionPtr revIDLastSave="3" documentId="8_{F7E7DE24-B223-4C4A-9B96-29C61DBF9381}" xr6:coauthVersionLast="47" xr6:coauthVersionMax="47" xr10:uidLastSave="{266CCDD6-D1EF-4EE6-9EC1-0D7A7EF09A32}"/>
  <bookViews>
    <workbookView xWindow="-120" yWindow="-120" windowWidth="29040" windowHeight="15840" tabRatio="813" xr2:uid="{00000000-000D-0000-FFFF-FFFF00000000}"/>
  </bookViews>
  <sheets>
    <sheet name="Seabass FAO" sheetId="1" r:id="rId1"/>
    <sheet name="Seabream FAO" sheetId="2" r:id="rId2"/>
    <sheet name="Seabass GFCM" sheetId="3" r:id="rId3"/>
    <sheet name="Seabream GFCM" sheetId="4" r:id="rId4"/>
    <sheet name="Shifts capt seabass" sheetId="5" r:id="rId5"/>
    <sheet name="shifts lpue seabass" sheetId="15" r:id="rId6"/>
    <sheet name="Shifts capt Seabream" sheetId="14" r:id="rId7"/>
    <sheet name="Shifts lpue seabream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6" i="2" l="1"/>
  <c r="T67" i="2"/>
  <c r="T68" i="2"/>
  <c r="Q66" i="2"/>
  <c r="Q67" i="2"/>
  <c r="Q68" i="2"/>
  <c r="N68" i="2"/>
  <c r="N67" i="2"/>
  <c r="N66" i="2"/>
  <c r="R68" i="2"/>
  <c r="S68" i="2"/>
  <c r="R67" i="2"/>
  <c r="S67" i="2"/>
  <c r="R66" i="2"/>
  <c r="S66" i="2"/>
  <c r="H68" i="2"/>
  <c r="I68" i="2"/>
  <c r="J68" i="2"/>
  <c r="K68" i="2"/>
  <c r="H67" i="2"/>
  <c r="I67" i="2"/>
  <c r="J67" i="2"/>
  <c r="K67" i="2"/>
  <c r="H66" i="2"/>
  <c r="I66" i="2"/>
  <c r="J66" i="2"/>
  <c r="K66" i="2"/>
  <c r="F68" i="2"/>
  <c r="F67" i="2"/>
  <c r="F66" i="2"/>
  <c r="C68" i="2"/>
  <c r="E68" i="2"/>
  <c r="C67" i="2"/>
  <c r="E67" i="2" s="1"/>
  <c r="C66" i="2"/>
  <c r="E66" i="2" s="1"/>
  <c r="T66" i="1"/>
  <c r="T67" i="1"/>
  <c r="Q66" i="1"/>
  <c r="Q67" i="1"/>
  <c r="Q68" i="1"/>
  <c r="T68" i="1" s="1"/>
  <c r="N68" i="1"/>
  <c r="N67" i="1"/>
  <c r="N66" i="1"/>
  <c r="R68" i="1"/>
  <c r="S68" i="1"/>
  <c r="R67" i="1"/>
  <c r="S67" i="1"/>
  <c r="R66" i="1"/>
  <c r="S66" i="1"/>
  <c r="H68" i="1"/>
  <c r="I68" i="1"/>
  <c r="J68" i="1"/>
  <c r="K68" i="1"/>
  <c r="H67" i="1"/>
  <c r="I67" i="1"/>
  <c r="J67" i="1"/>
  <c r="K67" i="1"/>
  <c r="H66" i="1"/>
  <c r="I66" i="1"/>
  <c r="J66" i="1"/>
  <c r="K66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25" i="1"/>
  <c r="E66" i="1"/>
  <c r="C68" i="1"/>
  <c r="E68" i="1" s="1"/>
  <c r="C67" i="1"/>
  <c r="E67" i="1" s="1"/>
  <c r="C66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2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2" i="1"/>
  <c r="R35" i="2" l="1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34" i="2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31" i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T51" i="1" s="1"/>
  <c r="Q52" i="1"/>
  <c r="T52" i="1" s="1"/>
  <c r="Q53" i="1"/>
  <c r="T53" i="1" s="1"/>
  <c r="Q54" i="1"/>
  <c r="T54" i="1" s="1"/>
  <c r="Q55" i="1"/>
  <c r="T55" i="1" s="1"/>
  <c r="Q56" i="1"/>
  <c r="T56" i="1" s="1"/>
  <c r="Q57" i="1"/>
  <c r="T57" i="1" s="1"/>
  <c r="Q58" i="1"/>
  <c r="T58" i="1" s="1"/>
  <c r="Q59" i="1"/>
  <c r="T59" i="1" s="1"/>
  <c r="Q60" i="1"/>
  <c r="T60" i="1" s="1"/>
  <c r="Q61" i="1"/>
  <c r="T61" i="1" s="1"/>
  <c r="Q62" i="1"/>
  <c r="T62" i="1" s="1"/>
  <c r="Q63" i="1"/>
  <c r="T63" i="1" s="1"/>
  <c r="Q64" i="1"/>
  <c r="T64" i="1" s="1"/>
  <c r="Q65" i="1"/>
  <c r="T65" i="1" s="1"/>
  <c r="Q42" i="1"/>
  <c r="T42" i="1" s="1"/>
  <c r="Q43" i="2"/>
  <c r="T43" i="2" s="1"/>
  <c r="Q44" i="2"/>
  <c r="T44" i="2" s="1"/>
  <c r="Q45" i="2"/>
  <c r="T45" i="2" s="1"/>
  <c r="Q46" i="2"/>
  <c r="T46" i="2" s="1"/>
  <c r="Q47" i="2"/>
  <c r="T47" i="2" s="1"/>
  <c r="Q48" i="2"/>
  <c r="T48" i="2" s="1"/>
  <c r="Q49" i="2"/>
  <c r="T49" i="2" s="1"/>
  <c r="Q50" i="2"/>
  <c r="T50" i="2" s="1"/>
  <c r="Q51" i="2"/>
  <c r="T51" i="2" s="1"/>
  <c r="Q52" i="2"/>
  <c r="T52" i="2" s="1"/>
  <c r="Q53" i="2"/>
  <c r="T53" i="2" s="1"/>
  <c r="Q54" i="2"/>
  <c r="T54" i="2" s="1"/>
  <c r="Q55" i="2"/>
  <c r="T55" i="2" s="1"/>
  <c r="Q56" i="2"/>
  <c r="T56" i="2" s="1"/>
  <c r="Q57" i="2"/>
  <c r="T57" i="2" s="1"/>
  <c r="Q58" i="2"/>
  <c r="T58" i="2" s="1"/>
  <c r="Q59" i="2"/>
  <c r="T59" i="2" s="1"/>
  <c r="Q60" i="2"/>
  <c r="T60" i="2" s="1"/>
  <c r="Q61" i="2"/>
  <c r="T61" i="2" s="1"/>
  <c r="Q62" i="2"/>
  <c r="T62" i="2" s="1"/>
  <c r="Q63" i="2"/>
  <c r="T63" i="2" s="1"/>
  <c r="Q64" i="2"/>
  <c r="T64" i="2" s="1"/>
  <c r="Q65" i="2"/>
  <c r="T65" i="2" s="1"/>
  <c r="Q42" i="2"/>
  <c r="T42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F23" i="2" l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22" i="2"/>
  <c r="AE51" i="1"/>
  <c r="AF51" i="1" s="1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2" i="4"/>
  <c r="AG2" i="4"/>
  <c r="AL2" i="4"/>
  <c r="AP2" i="4"/>
  <c r="AQ2" i="4" s="1"/>
  <c r="AR2" i="4"/>
  <c r="AS2" i="4"/>
  <c r="AS45" i="4" l="1"/>
  <c r="AR45" i="4"/>
  <c r="AP45" i="4"/>
  <c r="AQ45" i="4" s="1"/>
  <c r="AS44" i="4"/>
  <c r="AR44" i="4"/>
  <c r="AP44" i="4"/>
  <c r="AQ44" i="4" s="1"/>
  <c r="AS43" i="4"/>
  <c r="AR43" i="4"/>
  <c r="AP43" i="4"/>
  <c r="AQ43" i="4" s="1"/>
  <c r="AS42" i="4"/>
  <c r="AR42" i="4"/>
  <c r="AP42" i="4"/>
  <c r="AQ42" i="4" s="1"/>
  <c r="AS41" i="4"/>
  <c r="AT41" i="4" s="1"/>
  <c r="AR41" i="4"/>
  <c r="AP41" i="4"/>
  <c r="AQ41" i="4" s="1"/>
  <c r="AS40" i="4"/>
  <c r="AT40" i="4" s="1"/>
  <c r="AR40" i="4"/>
  <c r="AP40" i="4"/>
  <c r="AQ40" i="4" s="1"/>
  <c r="AS39" i="4"/>
  <c r="AR39" i="4"/>
  <c r="AT39" i="4" s="1"/>
  <c r="AP39" i="4"/>
  <c r="AQ39" i="4" s="1"/>
  <c r="AS38" i="4"/>
  <c r="AR38" i="4"/>
  <c r="AT38" i="4" s="1"/>
  <c r="AP38" i="4"/>
  <c r="AQ38" i="4" s="1"/>
  <c r="AS37" i="4"/>
  <c r="AR37" i="4"/>
  <c r="AP37" i="4"/>
  <c r="AQ37" i="4" s="1"/>
  <c r="AS36" i="4"/>
  <c r="AR36" i="4"/>
  <c r="AP36" i="4"/>
  <c r="AQ36" i="4" s="1"/>
  <c r="AS35" i="4"/>
  <c r="AR35" i="4"/>
  <c r="AT35" i="4" s="1"/>
  <c r="AP35" i="4"/>
  <c r="AQ35" i="4" s="1"/>
  <c r="AS34" i="4"/>
  <c r="AR34" i="4"/>
  <c r="AT34" i="4" s="1"/>
  <c r="AP34" i="4"/>
  <c r="AQ34" i="4" s="1"/>
  <c r="AS33" i="4"/>
  <c r="AR33" i="4"/>
  <c r="AP33" i="4"/>
  <c r="AQ33" i="4" s="1"/>
  <c r="AS32" i="4"/>
  <c r="AR32" i="4"/>
  <c r="AP32" i="4"/>
  <c r="AQ32" i="4" s="1"/>
  <c r="AS31" i="4"/>
  <c r="AR31" i="4"/>
  <c r="AT31" i="4" s="1"/>
  <c r="AP31" i="4"/>
  <c r="AQ31" i="4" s="1"/>
  <c r="AS30" i="4"/>
  <c r="AR30" i="4"/>
  <c r="AT30" i="4" s="1"/>
  <c r="AP30" i="4"/>
  <c r="AQ30" i="4" s="1"/>
  <c r="AS29" i="4"/>
  <c r="AR29" i="4"/>
  <c r="AP29" i="4"/>
  <c r="AQ29" i="4" s="1"/>
  <c r="AS28" i="4"/>
  <c r="AR28" i="4"/>
  <c r="AP28" i="4"/>
  <c r="AQ28" i="4" s="1"/>
  <c r="AS27" i="4"/>
  <c r="AR27" i="4"/>
  <c r="AP27" i="4"/>
  <c r="AQ27" i="4" s="1"/>
  <c r="AS26" i="4"/>
  <c r="AR26" i="4"/>
  <c r="AQ26" i="4"/>
  <c r="AP26" i="4"/>
  <c r="AS25" i="4"/>
  <c r="AR25" i="4"/>
  <c r="AP25" i="4"/>
  <c r="AQ25" i="4" s="1"/>
  <c r="AS24" i="4"/>
  <c r="AR24" i="4"/>
  <c r="AP24" i="4"/>
  <c r="AQ24" i="4" s="1"/>
  <c r="AS23" i="4"/>
  <c r="AR23" i="4"/>
  <c r="AP23" i="4"/>
  <c r="AQ23" i="4" s="1"/>
  <c r="AS22" i="4"/>
  <c r="AR22" i="4"/>
  <c r="AP22" i="4"/>
  <c r="AQ22" i="4" s="1"/>
  <c r="AS21" i="4"/>
  <c r="AR21" i="4"/>
  <c r="AP21" i="4"/>
  <c r="AQ21" i="4" s="1"/>
  <c r="AS20" i="4"/>
  <c r="AR20" i="4"/>
  <c r="AP20" i="4"/>
  <c r="AQ20" i="4" s="1"/>
  <c r="AS19" i="4"/>
  <c r="AR19" i="4"/>
  <c r="AP19" i="4"/>
  <c r="AQ19" i="4" s="1"/>
  <c r="AS18" i="4"/>
  <c r="AR18" i="4"/>
  <c r="AP18" i="4"/>
  <c r="AQ18" i="4" s="1"/>
  <c r="AS17" i="4"/>
  <c r="AR17" i="4"/>
  <c r="AP17" i="4"/>
  <c r="AQ17" i="4" s="1"/>
  <c r="AS16" i="4"/>
  <c r="AR16" i="4"/>
  <c r="AP16" i="4"/>
  <c r="AQ16" i="4" s="1"/>
  <c r="AS15" i="4"/>
  <c r="AR15" i="4"/>
  <c r="AP15" i="4"/>
  <c r="AQ15" i="4" s="1"/>
  <c r="AS14" i="4"/>
  <c r="AR14" i="4"/>
  <c r="AP14" i="4"/>
  <c r="AQ14" i="4" s="1"/>
  <c r="AS13" i="4"/>
  <c r="AR13" i="4"/>
  <c r="AP13" i="4"/>
  <c r="AQ13" i="4" s="1"/>
  <c r="AS12" i="4"/>
  <c r="AR12" i="4"/>
  <c r="AP12" i="4"/>
  <c r="AQ12" i="4" s="1"/>
  <c r="AS11" i="4"/>
  <c r="AR11" i="4"/>
  <c r="AP11" i="4"/>
  <c r="AQ11" i="4" s="1"/>
  <c r="AS10" i="4"/>
  <c r="AR10" i="4"/>
  <c r="AP10" i="4"/>
  <c r="AQ10" i="4" s="1"/>
  <c r="AS9" i="4"/>
  <c r="AR9" i="4"/>
  <c r="AP9" i="4"/>
  <c r="AQ9" i="4" s="1"/>
  <c r="AS8" i="4"/>
  <c r="AR8" i="4"/>
  <c r="AP8" i="4"/>
  <c r="AQ8" i="4" s="1"/>
  <c r="AS7" i="4"/>
  <c r="AR7" i="4"/>
  <c r="AP7" i="4"/>
  <c r="AQ7" i="4" s="1"/>
  <c r="AS6" i="4"/>
  <c r="AR6" i="4"/>
  <c r="AP6" i="4"/>
  <c r="AQ6" i="4" s="1"/>
  <c r="AS5" i="4"/>
  <c r="AR5" i="4"/>
  <c r="AP5" i="4"/>
  <c r="AQ5" i="4" s="1"/>
  <c r="AS4" i="4"/>
  <c r="AR4" i="4"/>
  <c r="AP4" i="4"/>
  <c r="AQ4" i="4" s="1"/>
  <c r="AS3" i="4"/>
  <c r="AR3" i="4"/>
  <c r="AP3" i="4"/>
  <c r="AQ3" i="4" s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R24" i="3" s="1"/>
  <c r="AP25" i="3"/>
  <c r="AR25" i="3" s="1"/>
  <c r="AP26" i="3"/>
  <c r="AR26" i="3" s="1"/>
  <c r="AP27" i="3"/>
  <c r="AR27" i="3" s="1"/>
  <c r="AP28" i="3"/>
  <c r="AR28" i="3" s="1"/>
  <c r="AP29" i="3"/>
  <c r="AP30" i="3"/>
  <c r="AP31" i="3"/>
  <c r="AP32" i="3"/>
  <c r="AR32" i="3" s="1"/>
  <c r="AP33" i="3"/>
  <c r="AR33" i="3" s="1"/>
  <c r="AP34" i="3"/>
  <c r="AR34" i="3" s="1"/>
  <c r="AP35" i="3"/>
  <c r="AR35" i="3" s="1"/>
  <c r="AP36" i="3"/>
  <c r="AR36" i="3" s="1"/>
  <c r="AP37" i="3"/>
  <c r="AP38" i="3"/>
  <c r="AP39" i="3"/>
  <c r="AP40" i="3"/>
  <c r="AR40" i="3" s="1"/>
  <c r="AP41" i="3"/>
  <c r="AR41" i="3" s="1"/>
  <c r="AP42" i="3"/>
  <c r="AR42" i="3" s="1"/>
  <c r="AP43" i="3"/>
  <c r="AR43" i="3" s="1"/>
  <c r="AP44" i="3"/>
  <c r="AR44" i="3" s="1"/>
  <c r="AP45" i="3"/>
  <c r="AP2" i="3"/>
  <c r="AN3" i="3"/>
  <c r="AO3" i="3" s="1"/>
  <c r="AN4" i="3"/>
  <c r="AO4" i="3" s="1"/>
  <c r="AN5" i="3"/>
  <c r="AO5" i="3" s="1"/>
  <c r="AN6" i="3"/>
  <c r="AO6" i="3" s="1"/>
  <c r="AN7" i="3"/>
  <c r="AO7" i="3" s="1"/>
  <c r="AN8" i="3"/>
  <c r="AO8" i="3" s="1"/>
  <c r="AN9" i="3"/>
  <c r="AO9" i="3" s="1"/>
  <c r="AN10" i="3"/>
  <c r="AO10" i="3" s="1"/>
  <c r="AN11" i="3"/>
  <c r="AO11" i="3" s="1"/>
  <c r="AN12" i="3"/>
  <c r="AO12" i="3" s="1"/>
  <c r="AN13" i="3"/>
  <c r="AO13" i="3" s="1"/>
  <c r="AN14" i="3"/>
  <c r="AO14" i="3" s="1"/>
  <c r="AN15" i="3"/>
  <c r="AO15" i="3" s="1"/>
  <c r="AN16" i="3"/>
  <c r="AO16" i="3" s="1"/>
  <c r="AN17" i="3"/>
  <c r="AO17" i="3" s="1"/>
  <c r="AN18" i="3"/>
  <c r="AO18" i="3" s="1"/>
  <c r="AN19" i="3"/>
  <c r="AO19" i="3" s="1"/>
  <c r="AN20" i="3"/>
  <c r="AO20" i="3" s="1"/>
  <c r="AN21" i="3"/>
  <c r="AO21" i="3" s="1"/>
  <c r="AN22" i="3"/>
  <c r="AO22" i="3" s="1"/>
  <c r="AN23" i="3"/>
  <c r="AO23" i="3" s="1"/>
  <c r="AN24" i="3"/>
  <c r="AO24" i="3" s="1"/>
  <c r="AN25" i="3"/>
  <c r="AO25" i="3" s="1"/>
  <c r="AN26" i="3"/>
  <c r="AO26" i="3" s="1"/>
  <c r="AN27" i="3"/>
  <c r="AO27" i="3" s="1"/>
  <c r="AN28" i="3"/>
  <c r="AO28" i="3" s="1"/>
  <c r="AN29" i="3"/>
  <c r="AO29" i="3" s="1"/>
  <c r="AN30" i="3"/>
  <c r="AO30" i="3" s="1"/>
  <c r="AN31" i="3"/>
  <c r="AO31" i="3" s="1"/>
  <c r="AN32" i="3"/>
  <c r="AO32" i="3" s="1"/>
  <c r="AN33" i="3"/>
  <c r="AO33" i="3" s="1"/>
  <c r="AN34" i="3"/>
  <c r="AO34" i="3" s="1"/>
  <c r="AN35" i="3"/>
  <c r="AO35" i="3" s="1"/>
  <c r="AN36" i="3"/>
  <c r="AO36" i="3" s="1"/>
  <c r="AN37" i="3"/>
  <c r="AO37" i="3" s="1"/>
  <c r="AN38" i="3"/>
  <c r="AO38" i="3" s="1"/>
  <c r="AN39" i="3"/>
  <c r="AO39" i="3" s="1"/>
  <c r="AN40" i="3"/>
  <c r="AO40" i="3" s="1"/>
  <c r="AN41" i="3"/>
  <c r="AO41" i="3" s="1"/>
  <c r="AN42" i="3"/>
  <c r="AO42" i="3" s="1"/>
  <c r="AN43" i="3"/>
  <c r="AO43" i="3" s="1"/>
  <c r="AN44" i="3"/>
  <c r="AO44" i="3" s="1"/>
  <c r="AN45" i="3"/>
  <c r="AO45" i="3" s="1"/>
  <c r="AN2" i="3"/>
  <c r="AO2" i="3" s="1"/>
  <c r="BI65" i="2"/>
  <c r="BJ65" i="2" s="1"/>
  <c r="BF65" i="2"/>
  <c r="BC65" i="2"/>
  <c r="BD65" i="2" s="1"/>
  <c r="AZ65" i="2"/>
  <c r="AW65" i="2"/>
  <c r="AX65" i="2" s="1"/>
  <c r="AT65" i="2"/>
  <c r="AQ65" i="2"/>
  <c r="AR65" i="2" s="1"/>
  <c r="AN65" i="2"/>
  <c r="AK65" i="2"/>
  <c r="AL65" i="2" s="1"/>
  <c r="AH65" i="2"/>
  <c r="AE65" i="2"/>
  <c r="AF65" i="2" s="1"/>
  <c r="AB65" i="2"/>
  <c r="Y65" i="2"/>
  <c r="Z65" i="2" s="1"/>
  <c r="V65" i="2"/>
  <c r="C65" i="2"/>
  <c r="E65" i="2" s="1"/>
  <c r="BI64" i="2"/>
  <c r="BJ64" i="2" s="1"/>
  <c r="BF64" i="2"/>
  <c r="BC64" i="2"/>
  <c r="BD64" i="2" s="1"/>
  <c r="AZ64" i="2"/>
  <c r="AW64" i="2"/>
  <c r="AX64" i="2" s="1"/>
  <c r="AT64" i="2"/>
  <c r="AQ64" i="2"/>
  <c r="AR64" i="2" s="1"/>
  <c r="AN64" i="2"/>
  <c r="AK64" i="2"/>
  <c r="AL64" i="2" s="1"/>
  <c r="AH64" i="2"/>
  <c r="AE64" i="2"/>
  <c r="AF64" i="2" s="1"/>
  <c r="AB64" i="2"/>
  <c r="Y64" i="2"/>
  <c r="Z64" i="2" s="1"/>
  <c r="V64" i="2"/>
  <c r="C64" i="2"/>
  <c r="E64" i="2" s="1"/>
  <c r="BH65" i="1"/>
  <c r="BI65" i="1" s="1"/>
  <c r="BE65" i="1"/>
  <c r="AZ65" i="1"/>
  <c r="AW65" i="1"/>
  <c r="AX65" i="1" s="1"/>
  <c r="AT65" i="1"/>
  <c r="AQ65" i="1"/>
  <c r="AR65" i="1" s="1"/>
  <c r="AN65" i="1"/>
  <c r="AK65" i="1"/>
  <c r="AL65" i="1" s="1"/>
  <c r="AH65" i="1"/>
  <c r="AE65" i="1"/>
  <c r="AF65" i="1" s="1"/>
  <c r="AB65" i="1"/>
  <c r="Y65" i="1"/>
  <c r="Z65" i="1" s="1"/>
  <c r="V65" i="1"/>
  <c r="C65" i="1"/>
  <c r="E65" i="1" s="1"/>
  <c r="BH64" i="1"/>
  <c r="BI64" i="1" s="1"/>
  <c r="BE64" i="1"/>
  <c r="AZ64" i="1"/>
  <c r="AW64" i="1"/>
  <c r="AX64" i="1" s="1"/>
  <c r="AT64" i="1"/>
  <c r="AQ64" i="1"/>
  <c r="AR64" i="1" s="1"/>
  <c r="AN64" i="1"/>
  <c r="AK64" i="1"/>
  <c r="AL64" i="1" s="1"/>
  <c r="AH64" i="1"/>
  <c r="AE64" i="1"/>
  <c r="AF64" i="1" s="1"/>
  <c r="AB64" i="1"/>
  <c r="Y64" i="1"/>
  <c r="Z64" i="1" s="1"/>
  <c r="V64" i="1"/>
  <c r="C64" i="1"/>
  <c r="E64" i="1" s="1"/>
  <c r="AL44" i="4"/>
  <c r="AL45" i="4"/>
  <c r="Z45" i="4"/>
  <c r="Z44" i="4"/>
  <c r="K44" i="4"/>
  <c r="K45" i="4"/>
  <c r="F44" i="4"/>
  <c r="F45" i="4"/>
  <c r="P44" i="4"/>
  <c r="P45" i="4"/>
  <c r="U44" i="4"/>
  <c r="U45" i="4"/>
  <c r="AG44" i="4"/>
  <c r="AG45" i="4"/>
  <c r="AE44" i="3"/>
  <c r="AE45" i="3"/>
  <c r="U44" i="3"/>
  <c r="U45" i="3"/>
  <c r="P44" i="3"/>
  <c r="P45" i="3"/>
  <c r="F44" i="3"/>
  <c r="F45" i="3"/>
  <c r="K44" i="3"/>
  <c r="K45" i="3"/>
  <c r="AC44" i="3"/>
  <c r="AC45" i="3"/>
  <c r="Z44" i="3"/>
  <c r="Z45" i="3"/>
  <c r="AJ44" i="3"/>
  <c r="AJ45" i="3"/>
  <c r="C44" i="4"/>
  <c r="C45" i="4"/>
  <c r="C44" i="3"/>
  <c r="C45" i="3"/>
  <c r="C2" i="1"/>
  <c r="V2" i="1"/>
  <c r="W2" i="1" s="1"/>
  <c r="AB2" i="1"/>
  <c r="AH2" i="1"/>
  <c r="AN2" i="1"/>
  <c r="AT2" i="1"/>
  <c r="AZ2" i="1"/>
  <c r="BE2" i="1"/>
  <c r="AJ44" i="4"/>
  <c r="AJ45" i="4"/>
  <c r="X44" i="4"/>
  <c r="X45" i="4"/>
  <c r="S44" i="4"/>
  <c r="S45" i="4"/>
  <c r="I44" i="4"/>
  <c r="I45" i="4"/>
  <c r="N45" i="4"/>
  <c r="N44" i="4"/>
  <c r="AE44" i="4"/>
  <c r="AE45" i="4"/>
  <c r="AO44" i="4"/>
  <c r="AO45" i="4"/>
  <c r="X44" i="3"/>
  <c r="X45" i="3"/>
  <c r="S44" i="3"/>
  <c r="S45" i="3"/>
  <c r="I44" i="3"/>
  <c r="I45" i="3"/>
  <c r="N44" i="3"/>
  <c r="N45" i="3"/>
  <c r="AM44" i="3"/>
  <c r="AM45" i="3"/>
  <c r="AO43" i="4"/>
  <c r="AL43" i="4"/>
  <c r="AJ43" i="4"/>
  <c r="AG43" i="4"/>
  <c r="AE43" i="4"/>
  <c r="Z43" i="4"/>
  <c r="X43" i="4"/>
  <c r="U43" i="4"/>
  <c r="S43" i="4"/>
  <c r="P43" i="4"/>
  <c r="N43" i="4"/>
  <c r="K43" i="4"/>
  <c r="I43" i="4"/>
  <c r="F43" i="4"/>
  <c r="C43" i="4"/>
  <c r="AO42" i="4"/>
  <c r="AL42" i="4"/>
  <c r="AJ42" i="4"/>
  <c r="AG42" i="4"/>
  <c r="AE42" i="4"/>
  <c r="Z42" i="4"/>
  <c r="X42" i="4"/>
  <c r="U42" i="4"/>
  <c r="S42" i="4"/>
  <c r="P42" i="4"/>
  <c r="N42" i="4"/>
  <c r="K42" i="4"/>
  <c r="I42" i="4"/>
  <c r="F42" i="4"/>
  <c r="C42" i="4"/>
  <c r="AO41" i="4"/>
  <c r="AL41" i="4"/>
  <c r="AJ41" i="4"/>
  <c r="AG41" i="4"/>
  <c r="AE41" i="4"/>
  <c r="Z41" i="4"/>
  <c r="X41" i="4"/>
  <c r="U41" i="4"/>
  <c r="S41" i="4"/>
  <c r="P41" i="4"/>
  <c r="N41" i="4"/>
  <c r="K41" i="4"/>
  <c r="I41" i="4"/>
  <c r="F41" i="4"/>
  <c r="C41" i="4"/>
  <c r="AO40" i="4"/>
  <c r="AL40" i="4"/>
  <c r="AJ40" i="4"/>
  <c r="AG40" i="4"/>
  <c r="AE40" i="4"/>
  <c r="Z40" i="4"/>
  <c r="X40" i="4"/>
  <c r="U40" i="4"/>
  <c r="S40" i="4"/>
  <c r="P40" i="4"/>
  <c r="N40" i="4"/>
  <c r="K40" i="4"/>
  <c r="I40" i="4"/>
  <c r="F40" i="4"/>
  <c r="C40" i="4"/>
  <c r="AO39" i="4"/>
  <c r="AL39" i="4"/>
  <c r="AJ39" i="4"/>
  <c r="AG39" i="4"/>
  <c r="AE39" i="4"/>
  <c r="Z39" i="4"/>
  <c r="X39" i="4"/>
  <c r="U39" i="4"/>
  <c r="S39" i="4"/>
  <c r="P39" i="4"/>
  <c r="N39" i="4"/>
  <c r="K39" i="4"/>
  <c r="I39" i="4"/>
  <c r="F39" i="4"/>
  <c r="C39" i="4"/>
  <c r="AO38" i="4"/>
  <c r="AL38" i="4"/>
  <c r="AJ38" i="4"/>
  <c r="AG38" i="4"/>
  <c r="AE38" i="4"/>
  <c r="Z38" i="4"/>
  <c r="X38" i="4"/>
  <c r="U38" i="4"/>
  <c r="S38" i="4"/>
  <c r="P38" i="4"/>
  <c r="N38" i="4"/>
  <c r="K38" i="4"/>
  <c r="I38" i="4"/>
  <c r="F38" i="4"/>
  <c r="C38" i="4"/>
  <c r="AO37" i="4"/>
  <c r="AL37" i="4"/>
  <c r="AJ37" i="4"/>
  <c r="AG37" i="4"/>
  <c r="AE37" i="4"/>
  <c r="Z37" i="4"/>
  <c r="X37" i="4"/>
  <c r="U37" i="4"/>
  <c r="S37" i="4"/>
  <c r="P37" i="4"/>
  <c r="N37" i="4"/>
  <c r="K37" i="4"/>
  <c r="I37" i="4"/>
  <c r="F37" i="4"/>
  <c r="C37" i="4"/>
  <c r="AL36" i="4"/>
  <c r="AG36" i="4"/>
  <c r="Z36" i="4"/>
  <c r="X36" i="4"/>
  <c r="U36" i="4"/>
  <c r="S36" i="4"/>
  <c r="P36" i="4"/>
  <c r="N36" i="4"/>
  <c r="K36" i="4"/>
  <c r="I36" i="4"/>
  <c r="F36" i="4"/>
  <c r="C36" i="4"/>
  <c r="AL35" i="4"/>
  <c r="AG35" i="4"/>
  <c r="Z35" i="4"/>
  <c r="X35" i="4"/>
  <c r="U35" i="4"/>
  <c r="S35" i="4"/>
  <c r="P35" i="4"/>
  <c r="N35" i="4"/>
  <c r="K35" i="4"/>
  <c r="I35" i="4"/>
  <c r="F35" i="4"/>
  <c r="C35" i="4"/>
  <c r="AL34" i="4"/>
  <c r="AG34" i="4"/>
  <c r="Z34" i="4"/>
  <c r="X34" i="4"/>
  <c r="U34" i="4"/>
  <c r="S34" i="4"/>
  <c r="P34" i="4"/>
  <c r="N34" i="4"/>
  <c r="K34" i="4"/>
  <c r="I34" i="4"/>
  <c r="F34" i="4"/>
  <c r="C34" i="4"/>
  <c r="AL33" i="4"/>
  <c r="AG33" i="4"/>
  <c r="Z33" i="4"/>
  <c r="X33" i="4"/>
  <c r="U33" i="4"/>
  <c r="S33" i="4"/>
  <c r="P33" i="4"/>
  <c r="N33" i="4"/>
  <c r="K33" i="4"/>
  <c r="I33" i="4"/>
  <c r="F33" i="4"/>
  <c r="C33" i="4"/>
  <c r="AL32" i="4"/>
  <c r="AG32" i="4"/>
  <c r="Z32" i="4"/>
  <c r="X32" i="4"/>
  <c r="U32" i="4"/>
  <c r="S32" i="4"/>
  <c r="P32" i="4"/>
  <c r="N32" i="4"/>
  <c r="K32" i="4"/>
  <c r="I32" i="4"/>
  <c r="F32" i="4"/>
  <c r="C32" i="4"/>
  <c r="AL31" i="4"/>
  <c r="AG31" i="4"/>
  <c r="Z31" i="4"/>
  <c r="X31" i="4"/>
  <c r="U31" i="4"/>
  <c r="S31" i="4"/>
  <c r="P31" i="4"/>
  <c r="N31" i="4"/>
  <c r="K31" i="4"/>
  <c r="I31" i="4"/>
  <c r="F31" i="4"/>
  <c r="C31" i="4"/>
  <c r="AL30" i="4"/>
  <c r="AG30" i="4"/>
  <c r="Z30" i="4"/>
  <c r="X30" i="4"/>
  <c r="U30" i="4"/>
  <c r="S30" i="4"/>
  <c r="P30" i="4"/>
  <c r="N30" i="4"/>
  <c r="K30" i="4"/>
  <c r="I30" i="4"/>
  <c r="F30" i="4"/>
  <c r="C30" i="4"/>
  <c r="AL29" i="4"/>
  <c r="AG29" i="4"/>
  <c r="Z29" i="4"/>
  <c r="X29" i="4"/>
  <c r="U29" i="4"/>
  <c r="S29" i="4"/>
  <c r="P29" i="4"/>
  <c r="N29" i="4"/>
  <c r="K29" i="4"/>
  <c r="I29" i="4"/>
  <c r="F29" i="4"/>
  <c r="C29" i="4"/>
  <c r="AL28" i="4"/>
  <c r="AG28" i="4"/>
  <c r="Z28" i="4"/>
  <c r="X28" i="4"/>
  <c r="U28" i="4"/>
  <c r="S28" i="4"/>
  <c r="P28" i="4"/>
  <c r="N28" i="4"/>
  <c r="K28" i="4"/>
  <c r="I28" i="4"/>
  <c r="F28" i="4"/>
  <c r="C28" i="4"/>
  <c r="AL27" i="4"/>
  <c r="AG27" i="4"/>
  <c r="Z27" i="4"/>
  <c r="X27" i="4"/>
  <c r="U27" i="4"/>
  <c r="S27" i="4"/>
  <c r="P27" i="4"/>
  <c r="N27" i="4"/>
  <c r="K27" i="4"/>
  <c r="I27" i="4"/>
  <c r="F27" i="4"/>
  <c r="C27" i="4"/>
  <c r="AL26" i="4"/>
  <c r="AG26" i="4"/>
  <c r="Z26" i="4"/>
  <c r="X26" i="4"/>
  <c r="U26" i="4"/>
  <c r="S26" i="4"/>
  <c r="P26" i="4"/>
  <c r="N26" i="4"/>
  <c r="K26" i="4"/>
  <c r="I26" i="4"/>
  <c r="F26" i="4"/>
  <c r="C26" i="4"/>
  <c r="AL25" i="4"/>
  <c r="AG25" i="4"/>
  <c r="Z25" i="4"/>
  <c r="X25" i="4"/>
  <c r="U25" i="4"/>
  <c r="S25" i="4"/>
  <c r="P25" i="4"/>
  <c r="N25" i="4"/>
  <c r="K25" i="4"/>
  <c r="I25" i="4"/>
  <c r="F25" i="4"/>
  <c r="C25" i="4"/>
  <c r="AL24" i="4"/>
  <c r="AG24" i="4"/>
  <c r="Z24" i="4"/>
  <c r="X24" i="4"/>
  <c r="U24" i="4"/>
  <c r="S24" i="4"/>
  <c r="P24" i="4"/>
  <c r="N24" i="4"/>
  <c r="K24" i="4"/>
  <c r="I24" i="4"/>
  <c r="F24" i="4"/>
  <c r="C24" i="4"/>
  <c r="AL23" i="4"/>
  <c r="AG23" i="4"/>
  <c r="Z23" i="4"/>
  <c r="X23" i="4"/>
  <c r="U23" i="4"/>
  <c r="P23" i="4"/>
  <c r="N23" i="4"/>
  <c r="K23" i="4"/>
  <c r="I23" i="4"/>
  <c r="F23" i="4"/>
  <c r="C23" i="4"/>
  <c r="AL22" i="4"/>
  <c r="AG22" i="4"/>
  <c r="Z22" i="4"/>
  <c r="U22" i="4"/>
  <c r="P22" i="4"/>
  <c r="N22" i="4"/>
  <c r="K22" i="4"/>
  <c r="I22" i="4"/>
  <c r="F22" i="4"/>
  <c r="C22" i="4"/>
  <c r="AL21" i="4"/>
  <c r="AG21" i="4"/>
  <c r="Z21" i="4"/>
  <c r="U21" i="4"/>
  <c r="P21" i="4"/>
  <c r="K21" i="4"/>
  <c r="F21" i="4"/>
  <c r="C21" i="4"/>
  <c r="AL20" i="4"/>
  <c r="AG20" i="4"/>
  <c r="Z20" i="4"/>
  <c r="U20" i="4"/>
  <c r="P20" i="4"/>
  <c r="K20" i="4"/>
  <c r="F20" i="4"/>
  <c r="C20" i="4"/>
  <c r="AL19" i="4"/>
  <c r="AG19" i="4"/>
  <c r="Z19" i="4"/>
  <c r="U19" i="4"/>
  <c r="P19" i="4"/>
  <c r="K19" i="4"/>
  <c r="F19" i="4"/>
  <c r="C19" i="4"/>
  <c r="AL18" i="4"/>
  <c r="AG18" i="4"/>
  <c r="Z18" i="4"/>
  <c r="U18" i="4"/>
  <c r="P18" i="4"/>
  <c r="K18" i="4"/>
  <c r="F18" i="4"/>
  <c r="C18" i="4"/>
  <c r="AL17" i="4"/>
  <c r="AG17" i="4"/>
  <c r="Z17" i="4"/>
  <c r="U17" i="4"/>
  <c r="P17" i="4"/>
  <c r="K17" i="4"/>
  <c r="F17" i="4"/>
  <c r="C17" i="4"/>
  <c r="AL16" i="4"/>
  <c r="AG16" i="4"/>
  <c r="Z16" i="4"/>
  <c r="U16" i="4"/>
  <c r="P16" i="4"/>
  <c r="K16" i="4"/>
  <c r="F16" i="4"/>
  <c r="C16" i="4"/>
  <c r="AL15" i="4"/>
  <c r="AG15" i="4"/>
  <c r="Z15" i="4"/>
  <c r="U15" i="4"/>
  <c r="P15" i="4"/>
  <c r="K15" i="4"/>
  <c r="F15" i="4"/>
  <c r="C15" i="4"/>
  <c r="AL14" i="4"/>
  <c r="AG14" i="4"/>
  <c r="Z14" i="4"/>
  <c r="U14" i="4"/>
  <c r="P14" i="4"/>
  <c r="K14" i="4"/>
  <c r="F14" i="4"/>
  <c r="C14" i="4"/>
  <c r="AL13" i="4"/>
  <c r="AG13" i="4"/>
  <c r="Z13" i="4"/>
  <c r="U13" i="4"/>
  <c r="P13" i="4"/>
  <c r="K13" i="4"/>
  <c r="F13" i="4"/>
  <c r="C13" i="4"/>
  <c r="AL12" i="4"/>
  <c r="AG12" i="4"/>
  <c r="Z12" i="4"/>
  <c r="U12" i="4"/>
  <c r="P12" i="4"/>
  <c r="K12" i="4"/>
  <c r="F12" i="4"/>
  <c r="C12" i="4"/>
  <c r="AL11" i="4"/>
  <c r="AG11" i="4"/>
  <c r="Z11" i="4"/>
  <c r="U11" i="4"/>
  <c r="P11" i="4"/>
  <c r="K11" i="4"/>
  <c r="F11" i="4"/>
  <c r="C11" i="4"/>
  <c r="AL10" i="4"/>
  <c r="AG10" i="4"/>
  <c r="Z10" i="4"/>
  <c r="U10" i="4"/>
  <c r="P10" i="4"/>
  <c r="K10" i="4"/>
  <c r="F10" i="4"/>
  <c r="C10" i="4"/>
  <c r="AL9" i="4"/>
  <c r="AG9" i="4"/>
  <c r="Z9" i="4"/>
  <c r="U9" i="4"/>
  <c r="P9" i="4"/>
  <c r="K9" i="4"/>
  <c r="F9" i="4"/>
  <c r="C9" i="4"/>
  <c r="AL8" i="4"/>
  <c r="AG8" i="4"/>
  <c r="Z8" i="4"/>
  <c r="U8" i="4"/>
  <c r="P8" i="4"/>
  <c r="K8" i="4"/>
  <c r="F8" i="4"/>
  <c r="C8" i="4"/>
  <c r="AL7" i="4"/>
  <c r="AG7" i="4"/>
  <c r="Z7" i="4"/>
  <c r="U7" i="4"/>
  <c r="P7" i="4"/>
  <c r="K7" i="4"/>
  <c r="F7" i="4"/>
  <c r="C7" i="4"/>
  <c r="AL6" i="4"/>
  <c r="AG6" i="4"/>
  <c r="Z6" i="4"/>
  <c r="U6" i="4"/>
  <c r="P6" i="4"/>
  <c r="K6" i="4"/>
  <c r="F6" i="4"/>
  <c r="C6" i="4"/>
  <c r="AL5" i="4"/>
  <c r="AG5" i="4"/>
  <c r="Z5" i="4"/>
  <c r="U5" i="4"/>
  <c r="P5" i="4"/>
  <c r="K5" i="4"/>
  <c r="F5" i="4"/>
  <c r="C5" i="4"/>
  <c r="AL4" i="4"/>
  <c r="AG4" i="4"/>
  <c r="Z4" i="4"/>
  <c r="U4" i="4"/>
  <c r="P4" i="4"/>
  <c r="K4" i="4"/>
  <c r="F4" i="4"/>
  <c r="C4" i="4"/>
  <c r="AL3" i="4"/>
  <c r="AG3" i="4"/>
  <c r="Z3" i="4"/>
  <c r="U3" i="4"/>
  <c r="P3" i="4"/>
  <c r="K3" i="4"/>
  <c r="F3" i="4"/>
  <c r="C3" i="4"/>
  <c r="Z2" i="4"/>
  <c r="U2" i="4"/>
  <c r="P2" i="4"/>
  <c r="K2" i="4"/>
  <c r="F2" i="4"/>
  <c r="C2" i="4"/>
  <c r="AM43" i="3"/>
  <c r="AJ43" i="3"/>
  <c r="AE43" i="3"/>
  <c r="AC43" i="3"/>
  <c r="Z43" i="3"/>
  <c r="X43" i="3"/>
  <c r="U43" i="3"/>
  <c r="S43" i="3"/>
  <c r="P43" i="3"/>
  <c r="N43" i="3"/>
  <c r="K43" i="3"/>
  <c r="I43" i="3"/>
  <c r="F43" i="3"/>
  <c r="C43" i="3"/>
  <c r="AM42" i="3"/>
  <c r="AJ42" i="3"/>
  <c r="AE42" i="3"/>
  <c r="AC42" i="3"/>
  <c r="Z42" i="3"/>
  <c r="X42" i="3"/>
  <c r="U42" i="3"/>
  <c r="S42" i="3"/>
  <c r="P42" i="3"/>
  <c r="N42" i="3"/>
  <c r="K42" i="3"/>
  <c r="I42" i="3"/>
  <c r="F42" i="3"/>
  <c r="C42" i="3"/>
  <c r="AM41" i="3"/>
  <c r="AJ41" i="3"/>
  <c r="AE41" i="3"/>
  <c r="AC41" i="3"/>
  <c r="Z41" i="3"/>
  <c r="X41" i="3"/>
  <c r="U41" i="3"/>
  <c r="S41" i="3"/>
  <c r="P41" i="3"/>
  <c r="N41" i="3"/>
  <c r="K41" i="3"/>
  <c r="I41" i="3"/>
  <c r="F41" i="3"/>
  <c r="C41" i="3"/>
  <c r="AM40" i="3"/>
  <c r="AJ40" i="3"/>
  <c r="AE40" i="3"/>
  <c r="AC40" i="3"/>
  <c r="Z40" i="3"/>
  <c r="X40" i="3"/>
  <c r="U40" i="3"/>
  <c r="S40" i="3"/>
  <c r="P40" i="3"/>
  <c r="N40" i="3"/>
  <c r="K40" i="3"/>
  <c r="I40" i="3"/>
  <c r="F40" i="3"/>
  <c r="C40" i="3"/>
  <c r="AM39" i="3"/>
  <c r="AJ39" i="3"/>
  <c r="AE39" i="3"/>
  <c r="AC39" i="3"/>
  <c r="Z39" i="3"/>
  <c r="X39" i="3"/>
  <c r="U39" i="3"/>
  <c r="S39" i="3"/>
  <c r="P39" i="3"/>
  <c r="N39" i="3"/>
  <c r="K39" i="3"/>
  <c r="I39" i="3"/>
  <c r="F39" i="3"/>
  <c r="C39" i="3"/>
  <c r="AM38" i="3"/>
  <c r="AJ38" i="3"/>
  <c r="AE38" i="3"/>
  <c r="AC38" i="3"/>
  <c r="Z38" i="3"/>
  <c r="X38" i="3"/>
  <c r="U38" i="3"/>
  <c r="S38" i="3"/>
  <c r="P38" i="3"/>
  <c r="N38" i="3"/>
  <c r="K38" i="3"/>
  <c r="I38" i="3"/>
  <c r="F38" i="3"/>
  <c r="C38" i="3"/>
  <c r="AM37" i="3"/>
  <c r="AJ37" i="3"/>
  <c r="AE37" i="3"/>
  <c r="AC37" i="3"/>
  <c r="Z37" i="3"/>
  <c r="X37" i="3"/>
  <c r="U37" i="3"/>
  <c r="S37" i="3"/>
  <c r="P37" i="3"/>
  <c r="N37" i="3"/>
  <c r="K37" i="3"/>
  <c r="I37" i="3"/>
  <c r="F37" i="3"/>
  <c r="C37" i="3"/>
  <c r="AJ36" i="3"/>
  <c r="AE36" i="3"/>
  <c r="Z36" i="3"/>
  <c r="X36" i="3"/>
  <c r="U36" i="3"/>
  <c r="S36" i="3"/>
  <c r="P36" i="3"/>
  <c r="N36" i="3"/>
  <c r="K36" i="3"/>
  <c r="I36" i="3"/>
  <c r="F36" i="3"/>
  <c r="C36" i="3"/>
  <c r="AJ35" i="3"/>
  <c r="AE35" i="3"/>
  <c r="Z35" i="3"/>
  <c r="X35" i="3"/>
  <c r="U35" i="3"/>
  <c r="S35" i="3"/>
  <c r="P35" i="3"/>
  <c r="N35" i="3"/>
  <c r="K35" i="3"/>
  <c r="I35" i="3"/>
  <c r="F35" i="3"/>
  <c r="C35" i="3"/>
  <c r="AJ34" i="3"/>
  <c r="AE34" i="3"/>
  <c r="Z34" i="3"/>
  <c r="X34" i="3"/>
  <c r="U34" i="3"/>
  <c r="S34" i="3"/>
  <c r="P34" i="3"/>
  <c r="N34" i="3"/>
  <c r="K34" i="3"/>
  <c r="I34" i="3"/>
  <c r="F34" i="3"/>
  <c r="C34" i="3"/>
  <c r="AJ33" i="3"/>
  <c r="AE33" i="3"/>
  <c r="Z33" i="3"/>
  <c r="X33" i="3"/>
  <c r="U33" i="3"/>
  <c r="S33" i="3"/>
  <c r="P33" i="3"/>
  <c r="N33" i="3"/>
  <c r="K33" i="3"/>
  <c r="I33" i="3"/>
  <c r="F33" i="3"/>
  <c r="C33" i="3"/>
  <c r="AJ32" i="3"/>
  <c r="AE32" i="3"/>
  <c r="Z32" i="3"/>
  <c r="X32" i="3"/>
  <c r="U32" i="3"/>
  <c r="S32" i="3"/>
  <c r="P32" i="3"/>
  <c r="N32" i="3"/>
  <c r="K32" i="3"/>
  <c r="I32" i="3"/>
  <c r="F32" i="3"/>
  <c r="C32" i="3"/>
  <c r="AJ31" i="3"/>
  <c r="AE31" i="3"/>
  <c r="Z31" i="3"/>
  <c r="X31" i="3"/>
  <c r="U31" i="3"/>
  <c r="S31" i="3"/>
  <c r="P31" i="3"/>
  <c r="N31" i="3"/>
  <c r="K31" i="3"/>
  <c r="I31" i="3"/>
  <c r="F31" i="3"/>
  <c r="C31" i="3"/>
  <c r="AJ30" i="3"/>
  <c r="AE30" i="3"/>
  <c r="Z30" i="3"/>
  <c r="X30" i="3"/>
  <c r="U30" i="3"/>
  <c r="S30" i="3"/>
  <c r="P30" i="3"/>
  <c r="K30" i="3"/>
  <c r="I30" i="3"/>
  <c r="F30" i="3"/>
  <c r="C30" i="3"/>
  <c r="AJ29" i="3"/>
  <c r="AE29" i="3"/>
  <c r="Z29" i="3"/>
  <c r="X29" i="3"/>
  <c r="U29" i="3"/>
  <c r="S29" i="3"/>
  <c r="P29" i="3"/>
  <c r="K29" i="3"/>
  <c r="I29" i="3"/>
  <c r="F29" i="3"/>
  <c r="C29" i="3"/>
  <c r="AJ28" i="3"/>
  <c r="AE28" i="3"/>
  <c r="Z28" i="3"/>
  <c r="X28" i="3"/>
  <c r="U28" i="3"/>
  <c r="S28" i="3"/>
  <c r="P28" i="3"/>
  <c r="K28" i="3"/>
  <c r="I28" i="3"/>
  <c r="F28" i="3"/>
  <c r="C28" i="3"/>
  <c r="AJ27" i="3"/>
  <c r="AE27" i="3"/>
  <c r="Z27" i="3"/>
  <c r="X27" i="3"/>
  <c r="U27" i="3"/>
  <c r="S27" i="3"/>
  <c r="P27" i="3"/>
  <c r="K27" i="3"/>
  <c r="I27" i="3"/>
  <c r="F27" i="3"/>
  <c r="C27" i="3"/>
  <c r="AJ26" i="3"/>
  <c r="AE26" i="3"/>
  <c r="Z26" i="3"/>
  <c r="X26" i="3"/>
  <c r="U26" i="3"/>
  <c r="S26" i="3"/>
  <c r="P26" i="3"/>
  <c r="K26" i="3"/>
  <c r="I26" i="3"/>
  <c r="F26" i="3"/>
  <c r="C26" i="3"/>
  <c r="AJ25" i="3"/>
  <c r="AE25" i="3"/>
  <c r="Z25" i="3"/>
  <c r="X25" i="3"/>
  <c r="U25" i="3"/>
  <c r="S25" i="3"/>
  <c r="P25" i="3"/>
  <c r="K25" i="3"/>
  <c r="I25" i="3"/>
  <c r="F25" i="3"/>
  <c r="C25" i="3"/>
  <c r="AJ24" i="3"/>
  <c r="AE24" i="3"/>
  <c r="Z24" i="3"/>
  <c r="X24" i="3"/>
  <c r="U24" i="3"/>
  <c r="S24" i="3"/>
  <c r="P24" i="3"/>
  <c r="K24" i="3"/>
  <c r="I24" i="3"/>
  <c r="F24" i="3"/>
  <c r="C24" i="3"/>
  <c r="AJ23" i="3"/>
  <c r="AE23" i="3"/>
  <c r="Z23" i="3"/>
  <c r="X23" i="3"/>
  <c r="U23" i="3"/>
  <c r="P23" i="3"/>
  <c r="K23" i="3"/>
  <c r="I23" i="3"/>
  <c r="F23" i="3"/>
  <c r="C23" i="3"/>
  <c r="AJ22" i="3"/>
  <c r="AE22" i="3"/>
  <c r="Z22" i="3"/>
  <c r="U22" i="3"/>
  <c r="P22" i="3"/>
  <c r="K22" i="3"/>
  <c r="I22" i="3"/>
  <c r="F22" i="3"/>
  <c r="C22" i="3"/>
  <c r="AJ21" i="3"/>
  <c r="AE21" i="3"/>
  <c r="Z21" i="3"/>
  <c r="U21" i="3"/>
  <c r="P21" i="3"/>
  <c r="K21" i="3"/>
  <c r="F21" i="3"/>
  <c r="C21" i="3"/>
  <c r="AJ20" i="3"/>
  <c r="AE20" i="3"/>
  <c r="Z20" i="3"/>
  <c r="U20" i="3"/>
  <c r="P20" i="3"/>
  <c r="K20" i="3"/>
  <c r="F20" i="3"/>
  <c r="C20" i="3"/>
  <c r="AJ19" i="3"/>
  <c r="AE19" i="3"/>
  <c r="Z19" i="3"/>
  <c r="U19" i="3"/>
  <c r="P19" i="3"/>
  <c r="K19" i="3"/>
  <c r="F19" i="3"/>
  <c r="C19" i="3"/>
  <c r="AJ18" i="3"/>
  <c r="AE18" i="3"/>
  <c r="Z18" i="3"/>
  <c r="U18" i="3"/>
  <c r="P18" i="3"/>
  <c r="K18" i="3"/>
  <c r="F18" i="3"/>
  <c r="C18" i="3"/>
  <c r="AJ17" i="3"/>
  <c r="AE17" i="3"/>
  <c r="Z17" i="3"/>
  <c r="U17" i="3"/>
  <c r="P17" i="3"/>
  <c r="K17" i="3"/>
  <c r="F17" i="3"/>
  <c r="C17" i="3"/>
  <c r="AJ16" i="3"/>
  <c r="AE16" i="3"/>
  <c r="Z16" i="3"/>
  <c r="U16" i="3"/>
  <c r="P16" i="3"/>
  <c r="K16" i="3"/>
  <c r="F16" i="3"/>
  <c r="C16" i="3"/>
  <c r="AJ15" i="3"/>
  <c r="AE15" i="3"/>
  <c r="Z15" i="3"/>
  <c r="U15" i="3"/>
  <c r="P15" i="3"/>
  <c r="K15" i="3"/>
  <c r="F15" i="3"/>
  <c r="C15" i="3"/>
  <c r="AJ14" i="3"/>
  <c r="AE14" i="3"/>
  <c r="Z14" i="3"/>
  <c r="U14" i="3"/>
  <c r="P14" i="3"/>
  <c r="K14" i="3"/>
  <c r="F14" i="3"/>
  <c r="C14" i="3"/>
  <c r="AJ13" i="3"/>
  <c r="AE13" i="3"/>
  <c r="Z13" i="3"/>
  <c r="U13" i="3"/>
  <c r="P13" i="3"/>
  <c r="K13" i="3"/>
  <c r="F13" i="3"/>
  <c r="C13" i="3"/>
  <c r="AJ12" i="3"/>
  <c r="AE12" i="3"/>
  <c r="Z12" i="3"/>
  <c r="U12" i="3"/>
  <c r="P12" i="3"/>
  <c r="K12" i="3"/>
  <c r="F12" i="3"/>
  <c r="C12" i="3"/>
  <c r="AJ11" i="3"/>
  <c r="AE11" i="3"/>
  <c r="Z11" i="3"/>
  <c r="U11" i="3"/>
  <c r="P11" i="3"/>
  <c r="K11" i="3"/>
  <c r="F11" i="3"/>
  <c r="C11" i="3"/>
  <c r="AJ10" i="3"/>
  <c r="AE10" i="3"/>
  <c r="Z10" i="3"/>
  <c r="U10" i="3"/>
  <c r="P10" i="3"/>
  <c r="K10" i="3"/>
  <c r="F10" i="3"/>
  <c r="C10" i="3"/>
  <c r="AJ9" i="3"/>
  <c r="AE9" i="3"/>
  <c r="Z9" i="3"/>
  <c r="U9" i="3"/>
  <c r="P9" i="3"/>
  <c r="K9" i="3"/>
  <c r="F9" i="3"/>
  <c r="C9" i="3"/>
  <c r="AJ8" i="3"/>
  <c r="AE8" i="3"/>
  <c r="Z8" i="3"/>
  <c r="U8" i="3"/>
  <c r="P8" i="3"/>
  <c r="K8" i="3"/>
  <c r="F8" i="3"/>
  <c r="C8" i="3"/>
  <c r="AJ7" i="3"/>
  <c r="AE7" i="3"/>
  <c r="Z7" i="3"/>
  <c r="U7" i="3"/>
  <c r="P7" i="3"/>
  <c r="K7" i="3"/>
  <c r="F7" i="3"/>
  <c r="C7" i="3"/>
  <c r="AJ6" i="3"/>
  <c r="AE6" i="3"/>
  <c r="Z6" i="3"/>
  <c r="U6" i="3"/>
  <c r="P6" i="3"/>
  <c r="K6" i="3"/>
  <c r="F6" i="3"/>
  <c r="C6" i="3"/>
  <c r="AJ5" i="3"/>
  <c r="AE5" i="3"/>
  <c r="Z5" i="3"/>
  <c r="U5" i="3"/>
  <c r="P5" i="3"/>
  <c r="K5" i="3"/>
  <c r="F5" i="3"/>
  <c r="C5" i="3"/>
  <c r="AJ4" i="3"/>
  <c r="AE4" i="3"/>
  <c r="Z4" i="3"/>
  <c r="U4" i="3"/>
  <c r="P4" i="3"/>
  <c r="K4" i="3"/>
  <c r="F4" i="3"/>
  <c r="C4" i="3"/>
  <c r="AJ3" i="3"/>
  <c r="AE3" i="3"/>
  <c r="Z3" i="3"/>
  <c r="U3" i="3"/>
  <c r="P3" i="3"/>
  <c r="K3" i="3"/>
  <c r="F3" i="3"/>
  <c r="C3" i="3"/>
  <c r="AJ2" i="3"/>
  <c r="AE2" i="3"/>
  <c r="Z2" i="3"/>
  <c r="U2" i="3"/>
  <c r="P2" i="3"/>
  <c r="K2" i="3"/>
  <c r="F2" i="3"/>
  <c r="C2" i="3"/>
  <c r="BI58" i="2"/>
  <c r="BJ58" i="2" s="1"/>
  <c r="BI59" i="2"/>
  <c r="BJ59" i="2" s="1"/>
  <c r="BI60" i="2"/>
  <c r="BJ60" i="2" s="1"/>
  <c r="BI61" i="2"/>
  <c r="BJ61" i="2" s="1"/>
  <c r="BI62" i="2"/>
  <c r="BJ62" i="2" s="1"/>
  <c r="BI63" i="2"/>
  <c r="BJ63" i="2" s="1"/>
  <c r="BI57" i="2"/>
  <c r="BJ57" i="2" s="1"/>
  <c r="BC58" i="2"/>
  <c r="BD58" i="2" s="1"/>
  <c r="BC59" i="2"/>
  <c r="BD59" i="2" s="1"/>
  <c r="BC60" i="2"/>
  <c r="BD60" i="2" s="1"/>
  <c r="BC61" i="2"/>
  <c r="BD61" i="2" s="1"/>
  <c r="BC62" i="2"/>
  <c r="BD62" i="2" s="1"/>
  <c r="BC63" i="2"/>
  <c r="BD63" i="2" s="1"/>
  <c r="BC57" i="2"/>
  <c r="BD57" i="2" s="1"/>
  <c r="AW58" i="2"/>
  <c r="AX58" i="2" s="1"/>
  <c r="AW59" i="2"/>
  <c r="AX59" i="2" s="1"/>
  <c r="AW60" i="2"/>
  <c r="AX60" i="2" s="1"/>
  <c r="AW61" i="2"/>
  <c r="AX61" i="2" s="1"/>
  <c r="AW62" i="2"/>
  <c r="AX62" i="2" s="1"/>
  <c r="AW63" i="2"/>
  <c r="AX63" i="2" s="1"/>
  <c r="AW57" i="2"/>
  <c r="AX57" i="2" s="1"/>
  <c r="AQ44" i="2"/>
  <c r="AR44" i="2" s="1"/>
  <c r="AQ45" i="2"/>
  <c r="AR45" i="2" s="1"/>
  <c r="AQ46" i="2"/>
  <c r="AR46" i="2" s="1"/>
  <c r="AQ47" i="2"/>
  <c r="AR47" i="2" s="1"/>
  <c r="AQ48" i="2"/>
  <c r="AR48" i="2" s="1"/>
  <c r="AQ49" i="2"/>
  <c r="AR49" i="2" s="1"/>
  <c r="AQ50" i="2"/>
  <c r="AR50" i="2" s="1"/>
  <c r="AQ51" i="2"/>
  <c r="AR51" i="2" s="1"/>
  <c r="AQ52" i="2"/>
  <c r="AR52" i="2" s="1"/>
  <c r="AQ53" i="2"/>
  <c r="AR53" i="2" s="1"/>
  <c r="AQ54" i="2"/>
  <c r="AR54" i="2" s="1"/>
  <c r="AQ55" i="2"/>
  <c r="AR55" i="2" s="1"/>
  <c r="AQ56" i="2"/>
  <c r="AR56" i="2" s="1"/>
  <c r="AQ57" i="2"/>
  <c r="AR57" i="2" s="1"/>
  <c r="AQ58" i="2"/>
  <c r="AR58" i="2" s="1"/>
  <c r="AQ59" i="2"/>
  <c r="AR59" i="2" s="1"/>
  <c r="AQ60" i="2"/>
  <c r="AR60" i="2" s="1"/>
  <c r="AQ61" i="2"/>
  <c r="AR61" i="2" s="1"/>
  <c r="AQ62" i="2"/>
  <c r="AR62" i="2" s="1"/>
  <c r="AQ63" i="2"/>
  <c r="AR63" i="2" s="1"/>
  <c r="AQ43" i="2"/>
  <c r="AR43" i="2" s="1"/>
  <c r="AK45" i="2"/>
  <c r="AL45" i="2" s="1"/>
  <c r="AK46" i="2"/>
  <c r="AL46" i="2" s="1"/>
  <c r="AK47" i="2"/>
  <c r="AL47" i="2" s="1"/>
  <c r="AK48" i="2"/>
  <c r="AL48" i="2" s="1"/>
  <c r="AK49" i="2"/>
  <c r="AL49" i="2" s="1"/>
  <c r="AK50" i="2"/>
  <c r="AL50" i="2" s="1"/>
  <c r="AK51" i="2"/>
  <c r="AL51" i="2" s="1"/>
  <c r="AK52" i="2"/>
  <c r="AL52" i="2" s="1"/>
  <c r="AK53" i="2"/>
  <c r="AL53" i="2" s="1"/>
  <c r="AK54" i="2"/>
  <c r="AL54" i="2" s="1"/>
  <c r="AK55" i="2"/>
  <c r="AL55" i="2" s="1"/>
  <c r="AK56" i="2"/>
  <c r="AL56" i="2" s="1"/>
  <c r="AK57" i="2"/>
  <c r="AL57" i="2" s="1"/>
  <c r="AK58" i="2"/>
  <c r="AL58" i="2" s="1"/>
  <c r="AK59" i="2"/>
  <c r="AL59" i="2" s="1"/>
  <c r="AK60" i="2"/>
  <c r="AL60" i="2" s="1"/>
  <c r="AK61" i="2"/>
  <c r="AL61" i="2" s="1"/>
  <c r="AK62" i="2"/>
  <c r="AL62" i="2" s="1"/>
  <c r="AK63" i="2"/>
  <c r="AL63" i="2" s="1"/>
  <c r="AK44" i="2"/>
  <c r="AL44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42" i="2"/>
  <c r="AF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61" i="2"/>
  <c r="Z61" i="2" s="1"/>
  <c r="Y62" i="2"/>
  <c r="Z62" i="2" s="1"/>
  <c r="Y63" i="2"/>
  <c r="Z63" i="2" s="1"/>
  <c r="Y42" i="2"/>
  <c r="Z42" i="2" s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2" i="2"/>
  <c r="AT25" i="4" l="1"/>
  <c r="AT28" i="4"/>
  <c r="AT36" i="4"/>
  <c r="AT44" i="4"/>
  <c r="AR39" i="3"/>
  <c r="AR38" i="3"/>
  <c r="AR30" i="3"/>
  <c r="AR22" i="3"/>
  <c r="AR23" i="3"/>
  <c r="AR45" i="3"/>
  <c r="AR37" i="3"/>
  <c r="AR29" i="3"/>
  <c r="AR31" i="3"/>
  <c r="AT22" i="4"/>
  <c r="AT23" i="4"/>
  <c r="AT24" i="4"/>
  <c r="AT32" i="4"/>
  <c r="AT37" i="4"/>
  <c r="AT33" i="4"/>
  <c r="AT26" i="4"/>
  <c r="AT27" i="4"/>
  <c r="AT29" i="4"/>
  <c r="AT42" i="4"/>
  <c r="AT43" i="4"/>
  <c r="AT45" i="4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57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W58" i="1"/>
  <c r="AX58" i="1" s="1"/>
  <c r="AW59" i="1"/>
  <c r="AX59" i="1" s="1"/>
  <c r="AW60" i="1"/>
  <c r="AX60" i="1" s="1"/>
  <c r="AW61" i="1"/>
  <c r="AX61" i="1" s="1"/>
  <c r="AW62" i="1"/>
  <c r="AX62" i="1" s="1"/>
  <c r="AW63" i="1"/>
  <c r="AX63" i="1" s="1"/>
  <c r="AW57" i="1"/>
  <c r="AX57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Q44" i="1"/>
  <c r="AR44" i="1" s="1"/>
  <c r="AQ45" i="1"/>
  <c r="AR45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6" i="1"/>
  <c r="AR56" i="1" s="1"/>
  <c r="AQ57" i="1"/>
  <c r="AR57" i="1" s="1"/>
  <c r="AQ58" i="1"/>
  <c r="AR58" i="1" s="1"/>
  <c r="AQ59" i="1"/>
  <c r="AR59" i="1" s="1"/>
  <c r="AQ60" i="1"/>
  <c r="AR60" i="1" s="1"/>
  <c r="AQ61" i="1"/>
  <c r="AR61" i="1" s="1"/>
  <c r="AQ62" i="1"/>
  <c r="AR62" i="1" s="1"/>
  <c r="AQ63" i="1"/>
  <c r="AR63" i="1" s="1"/>
  <c r="AQ4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K45" i="1"/>
  <c r="AL45" i="1" s="1"/>
  <c r="AK46" i="1"/>
  <c r="AL46" i="1" s="1"/>
  <c r="AK47" i="1"/>
  <c r="AL47" i="1" s="1"/>
  <c r="AK48" i="1"/>
  <c r="AL48" i="1" s="1"/>
  <c r="AK49" i="1"/>
  <c r="AL49" i="1" s="1"/>
  <c r="AK50" i="1"/>
  <c r="AL50" i="1" s="1"/>
  <c r="AK51" i="1"/>
  <c r="AL51" i="1" s="1"/>
  <c r="AK52" i="1"/>
  <c r="AL52" i="1" s="1"/>
  <c r="AK53" i="1"/>
  <c r="AL53" i="1" s="1"/>
  <c r="AK54" i="1"/>
  <c r="AL54" i="1" s="1"/>
  <c r="AK55" i="1"/>
  <c r="AL55" i="1" s="1"/>
  <c r="AK56" i="1"/>
  <c r="AL56" i="1" s="1"/>
  <c r="AK57" i="1"/>
  <c r="AL57" i="1" s="1"/>
  <c r="AK58" i="1"/>
  <c r="AL58" i="1" s="1"/>
  <c r="AK59" i="1"/>
  <c r="AL59" i="1" s="1"/>
  <c r="AK60" i="1"/>
  <c r="AL60" i="1" s="1"/>
  <c r="AK61" i="1"/>
  <c r="AL61" i="1" s="1"/>
  <c r="AK62" i="1"/>
  <c r="AL62" i="1" s="1"/>
  <c r="AK63" i="1"/>
  <c r="AL63" i="1" s="1"/>
  <c r="AK44" i="1"/>
  <c r="AL44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E52" i="1"/>
  <c r="AF52" i="1" s="1"/>
  <c r="AE53" i="1"/>
  <c r="AF53" i="1" s="1"/>
  <c r="AE54" i="1"/>
  <c r="AF54" i="1" s="1"/>
  <c r="AE55" i="1"/>
  <c r="AF55" i="1" s="1"/>
  <c r="AE56" i="1"/>
  <c r="AF56" i="1" s="1"/>
  <c r="AE57" i="1"/>
  <c r="AF57" i="1" s="1"/>
  <c r="AE58" i="1"/>
  <c r="AF58" i="1" s="1"/>
  <c r="AE59" i="1"/>
  <c r="AF59" i="1" s="1"/>
  <c r="AE60" i="1"/>
  <c r="AF60" i="1" s="1"/>
  <c r="AE61" i="1"/>
  <c r="AF61" i="1" s="1"/>
  <c r="AE62" i="1"/>
  <c r="AF62" i="1" s="1"/>
  <c r="AE63" i="1"/>
  <c r="AF63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42" i="1"/>
  <c r="Z4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BI57" i="1" l="1"/>
  <c r="BH73" i="1"/>
  <c r="BH72" i="1"/>
  <c r="AQ73" i="1"/>
  <c r="AQ72" i="1"/>
  <c r="AR43" i="1"/>
</calcChain>
</file>

<file path=xl/sharedStrings.xml><?xml version="1.0" encoding="utf-8"?>
<sst xmlns="http://schemas.openxmlformats.org/spreadsheetml/2006/main" count="225" uniqueCount="83">
  <si>
    <t>Año</t>
  </si>
  <si>
    <t>Acuicultura Total Med</t>
  </si>
  <si>
    <t>Capturas Total Med</t>
  </si>
  <si>
    <t>Escapes Total Med</t>
  </si>
  <si>
    <t>Acuic. Francia</t>
  </si>
  <si>
    <t>Escap. Francia</t>
  </si>
  <si>
    <t>Capt. Francia</t>
  </si>
  <si>
    <t>Fleet Francia</t>
  </si>
  <si>
    <t>LPUE Francia</t>
  </si>
  <si>
    <t>Acuic. España</t>
  </si>
  <si>
    <t>Escap. España</t>
  </si>
  <si>
    <t>Capt. España</t>
  </si>
  <si>
    <t>Fleet España</t>
  </si>
  <si>
    <t>LPUE España</t>
  </si>
  <si>
    <t>Acuic. Grecia</t>
  </si>
  <si>
    <t>Escap. Grecia</t>
  </si>
  <si>
    <t>Capt. Grecia</t>
  </si>
  <si>
    <t>Fleet Grecia</t>
  </si>
  <si>
    <t>LPUE Grecia</t>
  </si>
  <si>
    <t>Acuic. Italia</t>
  </si>
  <si>
    <t>Escap. Italia</t>
  </si>
  <si>
    <t>Capt. Italia</t>
  </si>
  <si>
    <t>Fleet Italia</t>
  </si>
  <si>
    <t>LPUE Italia</t>
  </si>
  <si>
    <t>Acuic. Eslovenia</t>
  </si>
  <si>
    <t>Escap. Eslovenia</t>
  </si>
  <si>
    <t>Capt. Eslovenia</t>
  </si>
  <si>
    <t>Fleet Eslovenia</t>
  </si>
  <si>
    <t>LPUE Eslovenia</t>
  </si>
  <si>
    <t>Acuic. Malta</t>
  </si>
  <si>
    <t>Escap. Malta</t>
  </si>
  <si>
    <t>Capt. Malta</t>
  </si>
  <si>
    <t>Fleet Malta</t>
  </si>
  <si>
    <t>LPUE Malta</t>
  </si>
  <si>
    <t>Acuic. Chipre</t>
  </si>
  <si>
    <t>Escap. Chipre</t>
  </si>
  <si>
    <t>Capt. Chipre</t>
  </si>
  <si>
    <t>Fleet Chipre</t>
  </si>
  <si>
    <t>LPUE Chipre</t>
  </si>
  <si>
    <t>Acuic. TOTAL</t>
  </si>
  <si>
    <t>Escap. TOTAL</t>
  </si>
  <si>
    <t>Capt. TOTAL</t>
  </si>
  <si>
    <t>Fleet TOTAL</t>
  </si>
  <si>
    <t>LPUE TOTAL</t>
  </si>
  <si>
    <t>Acuic. Croacia</t>
  </si>
  <si>
    <t>Escap. Croacia</t>
  </si>
  <si>
    <t>Standarized LPUE</t>
  </si>
  <si>
    <t>Media</t>
  </si>
  <si>
    <t>SD</t>
  </si>
  <si>
    <t>Escape anomalies</t>
  </si>
  <si>
    <t>Captures anomalies</t>
  </si>
  <si>
    <t>Escapes Anomalies</t>
  </si>
  <si>
    <t>Captures Anomalies</t>
  </si>
  <si>
    <t>Standarized LPUE France</t>
  </si>
  <si>
    <t>Standarized LPUE Spain</t>
  </si>
  <si>
    <t>Standarized LPUE Greece</t>
  </si>
  <si>
    <t>Standarized LPUE Italy</t>
  </si>
  <si>
    <t>Standarized LPUE Slovenia</t>
  </si>
  <si>
    <t>Standarized LPUE Malta</t>
  </si>
  <si>
    <t>Standarized LPUE Chipre</t>
  </si>
  <si>
    <t>Year</t>
  </si>
  <si>
    <t>Acuic. Tot. Excl. Italy</t>
  </si>
  <si>
    <t>Capt. Total. Excl. Italy</t>
  </si>
  <si>
    <t>LPUE Anomalies</t>
  </si>
  <si>
    <t>Capt. 6 countries</t>
  </si>
  <si>
    <t>Acuac 6 countries</t>
  </si>
  <si>
    <t>Escapees 6 countries</t>
  </si>
  <si>
    <t>Fleet 6 countries</t>
  </si>
  <si>
    <t>LPUE 6 countries</t>
  </si>
  <si>
    <t>LPUE Anomalies 6 countries</t>
  </si>
  <si>
    <t>Total Capt. Anomalies</t>
  </si>
  <si>
    <t>Total Capt Anomalies</t>
  </si>
  <si>
    <t>Anomalies Catch</t>
  </si>
  <si>
    <t>Anomalies LPUE</t>
  </si>
  <si>
    <t>Anomalies Captures</t>
  </si>
  <si>
    <t>LPUE anomalies</t>
  </si>
  <si>
    <t>Total Capt Anomalies (1950)</t>
  </si>
  <si>
    <t>Total Capt. Anomalies 1950</t>
  </si>
  <si>
    <t>Escap. Tot. Excl. Italy 5%</t>
  </si>
  <si>
    <t>Escap. Tot. Excl. Italy 1%</t>
  </si>
  <si>
    <t>Escap. Tot. Excl. Italy 10%</t>
  </si>
  <si>
    <t>Escap. Tot. Excl. Italy 2.5%</t>
  </si>
  <si>
    <t>Escap. Tot. Excl. Italy 2.5 %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</si>
</sst>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I74"/>
  <sheetViews>
    <sheetView tabSelected="1" zoomScale="70" zoomScaleNormal="70" workbookViewId="0">
      <pane xSplit="1" ySplit="1" topLeftCell="G50" activePane="bottomRight" state="frozen"/>
      <selection pane="topRight" activeCell="B1" sqref="B1"/>
      <selection pane="bottomLeft" activeCell="A2" sqref="A2"/>
      <selection pane="bottomRight" activeCell="K76" sqref="K76:L102"/>
    </sheetView>
  </sheetViews>
  <sheetFormatPr defaultColWidth="11.42578125" defaultRowHeight="15" x14ac:dyDescent="0.25"/>
  <cols>
    <col min="2" max="2" width="20.42578125" bestFit="1" customWidth="1"/>
    <col min="3" max="3" width="17.28515625" bestFit="1" customWidth="1"/>
    <col min="4" max="4" width="18.140625" bestFit="1" customWidth="1"/>
    <col min="5" max="6" width="18.140625" style="9" customWidth="1"/>
    <col min="7" max="7" width="18.85546875" style="9" customWidth="1"/>
    <col min="8" max="9" width="22.28515625" style="9" bestFit="1" customWidth="1"/>
    <col min="10" max="10" width="23.28515625" style="9" bestFit="1" customWidth="1"/>
    <col min="11" max="11" width="23.28515625" style="9" customWidth="1"/>
    <col min="12" max="12" width="19.85546875" style="9" bestFit="1" customWidth="1"/>
    <col min="13" max="17" width="19.85546875" style="9" customWidth="1"/>
    <col min="18" max="18" width="26.85546875" style="9" bestFit="1" customWidth="1"/>
    <col min="19" max="19" width="26.85546875" style="9" customWidth="1"/>
    <col min="20" max="20" width="26.5703125" style="9" bestFit="1" customWidth="1"/>
    <col min="21" max="21" width="13" bestFit="1" customWidth="1"/>
    <col min="22" max="22" width="13.140625" bestFit="1" customWidth="1"/>
    <col min="23" max="23" width="12.28515625" bestFit="1" customWidth="1"/>
    <col min="26" max="26" width="16.28515625" style="9" bestFit="1" customWidth="1"/>
    <col min="27" max="27" width="12.85546875" bestFit="1" customWidth="1"/>
    <col min="28" max="28" width="13" bestFit="1" customWidth="1"/>
    <col min="32" max="32" width="16.28515625" style="9" bestFit="1" customWidth="1"/>
    <col min="33" max="33" width="12.28515625" bestFit="1" customWidth="1"/>
    <col min="34" max="34" width="12.42578125" bestFit="1" customWidth="1"/>
    <col min="35" max="36" width="11.5703125" bestFit="1" customWidth="1"/>
    <col min="37" max="37" width="11.28515625" bestFit="1" customWidth="1"/>
    <col min="38" max="38" width="18.28515625" style="9" bestFit="1" customWidth="1"/>
    <col min="44" max="44" width="11.42578125" style="9"/>
    <col min="45" max="45" width="15.140625" bestFit="1" customWidth="1"/>
    <col min="46" max="46" width="15.28515625" bestFit="1" customWidth="1"/>
    <col min="47" max="48" width="14.42578125" bestFit="1" customWidth="1"/>
    <col min="49" max="49" width="14.140625" bestFit="1" customWidth="1"/>
    <col min="50" max="50" width="16.28515625" style="9" bestFit="1" customWidth="1"/>
    <col min="56" max="56" width="12.5703125" bestFit="1" customWidth="1"/>
    <col min="57" max="57" width="12.7109375" bestFit="1" customWidth="1"/>
    <col min="58" max="59" width="11.85546875" bestFit="1" customWidth="1"/>
    <col min="60" max="60" width="11.5703125" bestFit="1" customWidth="1"/>
    <col min="61" max="61" width="16.28515625" bestFit="1" customWidth="1"/>
  </cols>
  <sheetData>
    <row r="1" spans="1:61" x14ac:dyDescent="0.25">
      <c r="A1" t="s">
        <v>0</v>
      </c>
      <c r="B1" s="2" t="s">
        <v>1</v>
      </c>
      <c r="C1" s="2" t="s">
        <v>3</v>
      </c>
      <c r="D1" s="2" t="s">
        <v>2</v>
      </c>
      <c r="E1" s="2" t="s">
        <v>49</v>
      </c>
      <c r="F1" s="2" t="s">
        <v>50</v>
      </c>
      <c r="G1" s="2" t="s">
        <v>61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62</v>
      </c>
      <c r="M1" s="2" t="s">
        <v>65</v>
      </c>
      <c r="N1" s="2" t="s">
        <v>66</v>
      </c>
      <c r="O1" s="2" t="s">
        <v>64</v>
      </c>
      <c r="P1" s="2" t="s">
        <v>67</v>
      </c>
      <c r="Q1" s="2" t="s">
        <v>68</v>
      </c>
      <c r="R1" s="2" t="s">
        <v>71</v>
      </c>
      <c r="S1" s="2" t="s">
        <v>76</v>
      </c>
      <c r="T1" s="2" t="s">
        <v>69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46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46</v>
      </c>
      <c r="AG1" s="4" t="s">
        <v>14</v>
      </c>
      <c r="AH1" s="4" t="s">
        <v>15</v>
      </c>
      <c r="AI1" s="4" t="s">
        <v>16</v>
      </c>
      <c r="AJ1" s="4" t="s">
        <v>17</v>
      </c>
      <c r="AK1" s="4" t="s">
        <v>18</v>
      </c>
      <c r="AL1" s="4" t="s">
        <v>46</v>
      </c>
      <c r="AM1" s="5" t="s">
        <v>19</v>
      </c>
      <c r="AN1" s="5" t="s">
        <v>20</v>
      </c>
      <c r="AO1" s="5" t="s">
        <v>21</v>
      </c>
      <c r="AP1" s="5" t="s">
        <v>22</v>
      </c>
      <c r="AQ1" s="5" t="s">
        <v>23</v>
      </c>
      <c r="AR1" s="5" t="s">
        <v>46</v>
      </c>
      <c r="AS1" s="6" t="s">
        <v>24</v>
      </c>
      <c r="AT1" s="6" t="s">
        <v>25</v>
      </c>
      <c r="AU1" s="6" t="s">
        <v>26</v>
      </c>
      <c r="AV1" s="6" t="s">
        <v>27</v>
      </c>
      <c r="AW1" s="6" t="s">
        <v>28</v>
      </c>
      <c r="AX1" s="6" t="s">
        <v>46</v>
      </c>
      <c r="AY1" s="7" t="s">
        <v>29</v>
      </c>
      <c r="AZ1" s="7" t="s">
        <v>30</v>
      </c>
      <c r="BA1" s="7" t="s">
        <v>31</v>
      </c>
      <c r="BB1" s="7" t="s">
        <v>32</v>
      </c>
      <c r="BC1" s="7" t="s">
        <v>33</v>
      </c>
      <c r="BD1" s="4" t="s">
        <v>34</v>
      </c>
      <c r="BE1" s="4" t="s">
        <v>35</v>
      </c>
      <c r="BF1" s="4" t="s">
        <v>36</v>
      </c>
      <c r="BG1" s="4" t="s">
        <v>37</v>
      </c>
      <c r="BH1" s="4" t="s">
        <v>38</v>
      </c>
      <c r="BI1" s="4" t="s">
        <v>46</v>
      </c>
    </row>
    <row r="2" spans="1:61" x14ac:dyDescent="0.25">
      <c r="A2">
        <v>1950</v>
      </c>
      <c r="B2">
        <v>0</v>
      </c>
      <c r="C2">
        <f>B2*5/100</f>
        <v>0</v>
      </c>
      <c r="D2">
        <v>0</v>
      </c>
      <c r="G2" s="9">
        <v>0</v>
      </c>
      <c r="H2" s="9">
        <f>G2*5/100</f>
        <v>0</v>
      </c>
      <c r="I2" s="9">
        <f>G2*1/100</f>
        <v>0</v>
      </c>
      <c r="J2" s="9">
        <f>G2*10/100</f>
        <v>0</v>
      </c>
      <c r="K2" s="9">
        <f>G2*2.5/100</f>
        <v>0</v>
      </c>
      <c r="L2" s="9">
        <v>0</v>
      </c>
      <c r="M2" s="9">
        <v>0</v>
      </c>
      <c r="N2" s="9">
        <f>M2*5/100</f>
        <v>0</v>
      </c>
      <c r="O2" s="9">
        <v>0</v>
      </c>
      <c r="S2" s="9">
        <f t="shared" ref="S2:S33" si="0">(L2-919.27)/800.9</f>
        <v>-1.1477962292421027</v>
      </c>
      <c r="U2">
        <v>0</v>
      </c>
      <c r="V2">
        <f>U2*5/100</f>
        <v>0</v>
      </c>
      <c r="W2">
        <f>V2*5/100</f>
        <v>0</v>
      </c>
      <c r="AA2">
        <v>0</v>
      </c>
      <c r="AB2">
        <f>AA2*5/100</f>
        <v>0</v>
      </c>
      <c r="AG2">
        <v>0</v>
      </c>
      <c r="AH2">
        <f>AG2*5/100</f>
        <v>0</v>
      </c>
      <c r="AM2">
        <v>0</v>
      </c>
      <c r="AN2">
        <f>AM2*5/100</f>
        <v>0</v>
      </c>
      <c r="AS2">
        <v>0</v>
      </c>
      <c r="AT2">
        <f>AS2*5/100</f>
        <v>0</v>
      </c>
      <c r="AU2">
        <v>0</v>
      </c>
      <c r="AY2">
        <v>0</v>
      </c>
      <c r="AZ2">
        <f>AY2*5/100</f>
        <v>0</v>
      </c>
      <c r="BD2">
        <v>0</v>
      </c>
      <c r="BE2">
        <f>BD2*5/100</f>
        <v>0</v>
      </c>
    </row>
    <row r="3" spans="1:61" x14ac:dyDescent="0.25">
      <c r="A3">
        <v>1951</v>
      </c>
      <c r="B3">
        <v>0</v>
      </c>
      <c r="C3">
        <f t="shared" ref="C3:C68" si="1">B3*5/100</f>
        <v>0</v>
      </c>
      <c r="D3">
        <v>0</v>
      </c>
      <c r="G3" s="9">
        <v>0</v>
      </c>
      <c r="H3" s="9">
        <f t="shared" ref="H3:H68" si="2">G3*5/100</f>
        <v>0</v>
      </c>
      <c r="I3" s="9">
        <f t="shared" ref="I3:I68" si="3">G3*1/100</f>
        <v>0</v>
      </c>
      <c r="J3" s="9">
        <f t="shared" ref="J3:J68" si="4">G3*10/100</f>
        <v>0</v>
      </c>
      <c r="K3" s="9">
        <f t="shared" ref="K3:K68" si="5">G3*2.5/100</f>
        <v>0</v>
      </c>
      <c r="L3" s="9">
        <v>0</v>
      </c>
      <c r="M3" s="9">
        <v>0</v>
      </c>
      <c r="N3" s="9">
        <f t="shared" ref="N3:N68" si="6">M3*5/100</f>
        <v>0</v>
      </c>
      <c r="O3" s="9">
        <v>0</v>
      </c>
      <c r="S3" s="9">
        <f t="shared" si="0"/>
        <v>-1.1477962292421027</v>
      </c>
      <c r="U3">
        <v>0</v>
      </c>
      <c r="V3">
        <f t="shared" ref="V3:W63" si="7">U3*5/100</f>
        <v>0</v>
      </c>
      <c r="W3">
        <f t="shared" si="7"/>
        <v>0</v>
      </c>
      <c r="AA3">
        <v>0</v>
      </c>
      <c r="AB3">
        <f t="shared" ref="AB3:AB65" si="8">AA3*5/100</f>
        <v>0</v>
      </c>
      <c r="AG3">
        <v>0</v>
      </c>
      <c r="AH3">
        <f t="shared" ref="AH3:AH65" si="9">AG3*5/100</f>
        <v>0</v>
      </c>
      <c r="AM3">
        <v>0</v>
      </c>
      <c r="AN3">
        <f t="shared" ref="AN3:AN65" si="10">AM3*5/100</f>
        <v>0</v>
      </c>
      <c r="AS3">
        <v>0</v>
      </c>
      <c r="AT3">
        <f t="shared" ref="AT3:AT65" si="11">AS3*5/100</f>
        <v>0</v>
      </c>
      <c r="AU3">
        <v>0</v>
      </c>
      <c r="AY3">
        <v>0</v>
      </c>
      <c r="AZ3">
        <f t="shared" ref="AZ3:AZ65" si="12">AY3*5/100</f>
        <v>0</v>
      </c>
      <c r="BD3">
        <v>0</v>
      </c>
      <c r="BE3">
        <f t="shared" ref="BE3:BE65" si="13">BD3*5/100</f>
        <v>0</v>
      </c>
    </row>
    <row r="4" spans="1:61" x14ac:dyDescent="0.25">
      <c r="A4">
        <v>1952</v>
      </c>
      <c r="B4">
        <v>0</v>
      </c>
      <c r="C4">
        <f t="shared" si="1"/>
        <v>0</v>
      </c>
      <c r="D4">
        <v>0</v>
      </c>
      <c r="G4" s="9">
        <v>0</v>
      </c>
      <c r="H4" s="9">
        <f t="shared" si="2"/>
        <v>0</v>
      </c>
      <c r="I4" s="9">
        <f t="shared" si="3"/>
        <v>0</v>
      </c>
      <c r="J4" s="9">
        <f t="shared" si="4"/>
        <v>0</v>
      </c>
      <c r="K4" s="9">
        <f t="shared" si="5"/>
        <v>0</v>
      </c>
      <c r="L4" s="9">
        <v>0</v>
      </c>
      <c r="M4" s="9">
        <v>0</v>
      </c>
      <c r="N4" s="9">
        <f t="shared" si="6"/>
        <v>0</v>
      </c>
      <c r="O4" s="9">
        <v>0</v>
      </c>
      <c r="S4" s="9">
        <f t="shared" si="0"/>
        <v>-1.1477962292421027</v>
      </c>
      <c r="U4">
        <v>0</v>
      </c>
      <c r="V4">
        <f t="shared" si="7"/>
        <v>0</v>
      </c>
      <c r="W4">
        <f t="shared" si="7"/>
        <v>0</v>
      </c>
      <c r="AA4">
        <v>0</v>
      </c>
      <c r="AB4">
        <f t="shared" si="8"/>
        <v>0</v>
      </c>
      <c r="AG4">
        <v>0</v>
      </c>
      <c r="AH4">
        <f t="shared" si="9"/>
        <v>0</v>
      </c>
      <c r="AM4">
        <v>0</v>
      </c>
      <c r="AN4">
        <f t="shared" si="10"/>
        <v>0</v>
      </c>
      <c r="AS4">
        <v>0</v>
      </c>
      <c r="AT4">
        <f t="shared" si="11"/>
        <v>0</v>
      </c>
      <c r="AU4">
        <v>0</v>
      </c>
      <c r="AY4">
        <v>0</v>
      </c>
      <c r="AZ4">
        <f t="shared" si="12"/>
        <v>0</v>
      </c>
      <c r="BD4">
        <v>0</v>
      </c>
      <c r="BE4">
        <f t="shared" si="13"/>
        <v>0</v>
      </c>
    </row>
    <row r="5" spans="1:61" x14ac:dyDescent="0.25">
      <c r="A5">
        <v>1953</v>
      </c>
      <c r="B5">
        <v>0</v>
      </c>
      <c r="C5">
        <f t="shared" si="1"/>
        <v>0</v>
      </c>
      <c r="D5">
        <v>0</v>
      </c>
      <c r="G5" s="9"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v>0</v>
      </c>
      <c r="M5" s="9">
        <v>0</v>
      </c>
      <c r="N5" s="9">
        <f t="shared" si="6"/>
        <v>0</v>
      </c>
      <c r="O5" s="9">
        <v>0</v>
      </c>
      <c r="S5" s="9">
        <f t="shared" si="0"/>
        <v>-1.1477962292421027</v>
      </c>
      <c r="U5">
        <v>0</v>
      </c>
      <c r="V5">
        <f t="shared" si="7"/>
        <v>0</v>
      </c>
      <c r="W5">
        <f t="shared" si="7"/>
        <v>0</v>
      </c>
      <c r="AA5">
        <v>0</v>
      </c>
      <c r="AB5">
        <f t="shared" si="8"/>
        <v>0</v>
      </c>
      <c r="AG5">
        <v>0</v>
      </c>
      <c r="AH5">
        <f t="shared" si="9"/>
        <v>0</v>
      </c>
      <c r="AM5">
        <v>0</v>
      </c>
      <c r="AN5">
        <f t="shared" si="10"/>
        <v>0</v>
      </c>
      <c r="AS5">
        <v>0</v>
      </c>
      <c r="AT5">
        <f t="shared" si="11"/>
        <v>0</v>
      </c>
      <c r="AU5">
        <v>0</v>
      </c>
      <c r="AY5">
        <v>0</v>
      </c>
      <c r="AZ5">
        <f t="shared" si="12"/>
        <v>0</v>
      </c>
      <c r="BD5">
        <v>0</v>
      </c>
      <c r="BE5">
        <f t="shared" si="13"/>
        <v>0</v>
      </c>
    </row>
    <row r="6" spans="1:61" x14ac:dyDescent="0.25">
      <c r="A6">
        <v>1954</v>
      </c>
      <c r="B6">
        <v>0</v>
      </c>
      <c r="C6">
        <f t="shared" si="1"/>
        <v>0</v>
      </c>
      <c r="D6">
        <v>0</v>
      </c>
      <c r="G6" s="9"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v>0</v>
      </c>
      <c r="M6" s="9">
        <v>0</v>
      </c>
      <c r="N6" s="9">
        <f t="shared" si="6"/>
        <v>0</v>
      </c>
      <c r="O6" s="9">
        <v>0</v>
      </c>
      <c r="S6" s="9">
        <f t="shared" si="0"/>
        <v>-1.1477962292421027</v>
      </c>
      <c r="U6">
        <v>0</v>
      </c>
      <c r="V6">
        <f t="shared" si="7"/>
        <v>0</v>
      </c>
      <c r="W6">
        <f t="shared" si="7"/>
        <v>0</v>
      </c>
      <c r="AA6">
        <v>0</v>
      </c>
      <c r="AB6">
        <f t="shared" si="8"/>
        <v>0</v>
      </c>
      <c r="AG6">
        <v>0</v>
      </c>
      <c r="AH6">
        <f t="shared" si="9"/>
        <v>0</v>
      </c>
      <c r="AM6">
        <v>0</v>
      </c>
      <c r="AN6">
        <f t="shared" si="10"/>
        <v>0</v>
      </c>
      <c r="AS6">
        <v>0</v>
      </c>
      <c r="AT6">
        <f t="shared" si="11"/>
        <v>0</v>
      </c>
      <c r="AU6">
        <v>0</v>
      </c>
      <c r="AY6">
        <v>0</v>
      </c>
      <c r="AZ6">
        <f t="shared" si="12"/>
        <v>0</v>
      </c>
      <c r="BD6">
        <v>0</v>
      </c>
      <c r="BE6">
        <f t="shared" si="13"/>
        <v>0</v>
      </c>
    </row>
    <row r="7" spans="1:61" x14ac:dyDescent="0.25">
      <c r="A7">
        <v>1955</v>
      </c>
      <c r="B7">
        <v>0</v>
      </c>
      <c r="C7">
        <f t="shared" si="1"/>
        <v>0</v>
      </c>
      <c r="D7">
        <v>0</v>
      </c>
      <c r="G7" s="9"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v>0</v>
      </c>
      <c r="M7" s="9">
        <v>0</v>
      </c>
      <c r="N7" s="9">
        <f t="shared" si="6"/>
        <v>0</v>
      </c>
      <c r="O7" s="9">
        <v>0</v>
      </c>
      <c r="S7" s="9">
        <f t="shared" si="0"/>
        <v>-1.1477962292421027</v>
      </c>
      <c r="U7">
        <v>0</v>
      </c>
      <c r="V7">
        <f t="shared" si="7"/>
        <v>0</v>
      </c>
      <c r="W7">
        <f t="shared" si="7"/>
        <v>0</v>
      </c>
      <c r="AA7">
        <v>0</v>
      </c>
      <c r="AB7">
        <f t="shared" si="8"/>
        <v>0</v>
      </c>
      <c r="AG7">
        <v>0</v>
      </c>
      <c r="AH7">
        <f t="shared" si="9"/>
        <v>0</v>
      </c>
      <c r="AM7">
        <v>0</v>
      </c>
      <c r="AN7">
        <f t="shared" si="10"/>
        <v>0</v>
      </c>
      <c r="AS7">
        <v>0</v>
      </c>
      <c r="AT7">
        <f t="shared" si="11"/>
        <v>0</v>
      </c>
      <c r="AU7">
        <v>0</v>
      </c>
      <c r="AY7">
        <v>0</v>
      </c>
      <c r="AZ7">
        <f t="shared" si="12"/>
        <v>0</v>
      </c>
      <c r="BD7">
        <v>0</v>
      </c>
      <c r="BE7">
        <f t="shared" si="13"/>
        <v>0</v>
      </c>
    </row>
    <row r="8" spans="1:61" x14ac:dyDescent="0.25">
      <c r="A8">
        <v>1956</v>
      </c>
      <c r="B8">
        <v>0</v>
      </c>
      <c r="C8">
        <f t="shared" si="1"/>
        <v>0</v>
      </c>
      <c r="D8">
        <v>0</v>
      </c>
      <c r="G8" s="9">
        <v>0</v>
      </c>
      <c r="H8" s="9">
        <f t="shared" si="2"/>
        <v>0</v>
      </c>
      <c r="I8" s="9">
        <f t="shared" si="3"/>
        <v>0</v>
      </c>
      <c r="J8" s="9">
        <f t="shared" si="4"/>
        <v>0</v>
      </c>
      <c r="K8" s="9">
        <f t="shared" si="5"/>
        <v>0</v>
      </c>
      <c r="L8" s="9">
        <v>0</v>
      </c>
      <c r="M8" s="9">
        <v>0</v>
      </c>
      <c r="N8" s="9">
        <f t="shared" si="6"/>
        <v>0</v>
      </c>
      <c r="O8" s="9">
        <v>0</v>
      </c>
      <c r="S8" s="9">
        <f t="shared" si="0"/>
        <v>-1.1477962292421027</v>
      </c>
      <c r="U8">
        <v>0</v>
      </c>
      <c r="V8">
        <f t="shared" si="7"/>
        <v>0</v>
      </c>
      <c r="W8">
        <f t="shared" si="7"/>
        <v>0</v>
      </c>
      <c r="AA8">
        <v>0</v>
      </c>
      <c r="AB8">
        <f t="shared" si="8"/>
        <v>0</v>
      </c>
      <c r="AG8">
        <v>0</v>
      </c>
      <c r="AH8">
        <f t="shared" si="9"/>
        <v>0</v>
      </c>
      <c r="AM8">
        <v>0</v>
      </c>
      <c r="AN8">
        <f t="shared" si="10"/>
        <v>0</v>
      </c>
      <c r="AS8">
        <v>0</v>
      </c>
      <c r="AT8">
        <f t="shared" si="11"/>
        <v>0</v>
      </c>
      <c r="AU8">
        <v>0</v>
      </c>
      <c r="AY8">
        <v>0</v>
      </c>
      <c r="AZ8">
        <f t="shared" si="12"/>
        <v>0</v>
      </c>
      <c r="BD8">
        <v>0</v>
      </c>
      <c r="BE8">
        <f t="shared" si="13"/>
        <v>0</v>
      </c>
    </row>
    <row r="9" spans="1:61" x14ac:dyDescent="0.25">
      <c r="A9">
        <v>1957</v>
      </c>
      <c r="B9">
        <v>0</v>
      </c>
      <c r="C9">
        <f t="shared" si="1"/>
        <v>0</v>
      </c>
      <c r="D9">
        <v>0</v>
      </c>
      <c r="G9" s="9">
        <v>0</v>
      </c>
      <c r="H9" s="9">
        <f t="shared" si="2"/>
        <v>0</v>
      </c>
      <c r="I9" s="9">
        <f t="shared" si="3"/>
        <v>0</v>
      </c>
      <c r="J9" s="9">
        <f t="shared" si="4"/>
        <v>0</v>
      </c>
      <c r="K9" s="9">
        <f t="shared" si="5"/>
        <v>0</v>
      </c>
      <c r="L9" s="9">
        <v>0</v>
      </c>
      <c r="M9" s="9">
        <v>0</v>
      </c>
      <c r="N9" s="9">
        <f t="shared" si="6"/>
        <v>0</v>
      </c>
      <c r="O9" s="9">
        <v>0</v>
      </c>
      <c r="S9" s="9">
        <f t="shared" si="0"/>
        <v>-1.1477962292421027</v>
      </c>
      <c r="U9">
        <v>0</v>
      </c>
      <c r="V9">
        <f t="shared" si="7"/>
        <v>0</v>
      </c>
      <c r="W9">
        <f t="shared" si="7"/>
        <v>0</v>
      </c>
      <c r="AA9">
        <v>0</v>
      </c>
      <c r="AB9">
        <f t="shared" si="8"/>
        <v>0</v>
      </c>
      <c r="AG9">
        <v>0</v>
      </c>
      <c r="AH9">
        <f t="shared" si="9"/>
        <v>0</v>
      </c>
      <c r="AM9">
        <v>0</v>
      </c>
      <c r="AN9">
        <f t="shared" si="10"/>
        <v>0</v>
      </c>
      <c r="AS9">
        <v>0</v>
      </c>
      <c r="AT9">
        <f t="shared" si="11"/>
        <v>0</v>
      </c>
      <c r="AU9">
        <v>0</v>
      </c>
      <c r="AY9">
        <v>0</v>
      </c>
      <c r="AZ9">
        <f t="shared" si="12"/>
        <v>0</v>
      </c>
      <c r="BD9">
        <v>0</v>
      </c>
      <c r="BE9">
        <f t="shared" si="13"/>
        <v>0</v>
      </c>
    </row>
    <row r="10" spans="1:61" x14ac:dyDescent="0.25">
      <c r="A10">
        <v>1958</v>
      </c>
      <c r="B10">
        <v>0</v>
      </c>
      <c r="C10">
        <f t="shared" si="1"/>
        <v>0</v>
      </c>
      <c r="D10">
        <v>600</v>
      </c>
      <c r="G10" s="9">
        <v>0</v>
      </c>
      <c r="H10" s="9">
        <f t="shared" si="2"/>
        <v>0</v>
      </c>
      <c r="I10" s="9">
        <f t="shared" si="3"/>
        <v>0</v>
      </c>
      <c r="J10" s="9">
        <f t="shared" si="4"/>
        <v>0</v>
      </c>
      <c r="K10" s="9">
        <f t="shared" si="5"/>
        <v>0</v>
      </c>
      <c r="L10" s="9">
        <v>300</v>
      </c>
      <c r="M10" s="9">
        <v>0</v>
      </c>
      <c r="N10" s="9">
        <f t="shared" si="6"/>
        <v>0</v>
      </c>
      <c r="O10" s="9">
        <v>300</v>
      </c>
      <c r="S10" s="9">
        <f t="shared" si="0"/>
        <v>-0.77321763016606315</v>
      </c>
      <c r="U10">
        <v>0</v>
      </c>
      <c r="V10">
        <f t="shared" si="7"/>
        <v>0</v>
      </c>
      <c r="W10">
        <f t="shared" si="7"/>
        <v>0</v>
      </c>
      <c r="AA10">
        <v>0</v>
      </c>
      <c r="AB10">
        <f t="shared" si="8"/>
        <v>0</v>
      </c>
      <c r="AG10">
        <v>0</v>
      </c>
      <c r="AH10">
        <f t="shared" si="9"/>
        <v>0</v>
      </c>
      <c r="AI10">
        <v>300</v>
      </c>
      <c r="AM10">
        <v>0</v>
      </c>
      <c r="AN10">
        <f t="shared" si="10"/>
        <v>0</v>
      </c>
      <c r="AO10">
        <v>300</v>
      </c>
      <c r="AS10">
        <v>0</v>
      </c>
      <c r="AT10">
        <f t="shared" si="11"/>
        <v>0</v>
      </c>
      <c r="AU10">
        <v>0</v>
      </c>
      <c r="AY10">
        <v>0</v>
      </c>
      <c r="AZ10">
        <f t="shared" si="12"/>
        <v>0</v>
      </c>
      <c r="BD10">
        <v>0</v>
      </c>
      <c r="BE10">
        <f t="shared" si="13"/>
        <v>0</v>
      </c>
    </row>
    <row r="11" spans="1:61" x14ac:dyDescent="0.25">
      <c r="A11">
        <v>1959</v>
      </c>
      <c r="B11">
        <v>0</v>
      </c>
      <c r="C11">
        <f t="shared" si="1"/>
        <v>0</v>
      </c>
      <c r="D11">
        <v>600</v>
      </c>
      <c r="G11" s="9">
        <v>0</v>
      </c>
      <c r="H11" s="9">
        <f t="shared" si="2"/>
        <v>0</v>
      </c>
      <c r="I11" s="9">
        <f t="shared" si="3"/>
        <v>0</v>
      </c>
      <c r="J11" s="9">
        <f t="shared" si="4"/>
        <v>0</v>
      </c>
      <c r="K11" s="9">
        <f t="shared" si="5"/>
        <v>0</v>
      </c>
      <c r="L11" s="9">
        <v>300</v>
      </c>
      <c r="M11" s="9">
        <v>0</v>
      </c>
      <c r="N11" s="9">
        <f t="shared" si="6"/>
        <v>0</v>
      </c>
      <c r="O11" s="9">
        <v>300</v>
      </c>
      <c r="S11" s="9">
        <f t="shared" si="0"/>
        <v>-0.77321763016606315</v>
      </c>
      <c r="U11">
        <v>0</v>
      </c>
      <c r="V11">
        <f t="shared" si="7"/>
        <v>0</v>
      </c>
      <c r="W11">
        <f t="shared" si="7"/>
        <v>0</v>
      </c>
      <c r="AA11">
        <v>0</v>
      </c>
      <c r="AB11">
        <f t="shared" si="8"/>
        <v>0</v>
      </c>
      <c r="AG11">
        <v>0</v>
      </c>
      <c r="AH11">
        <f t="shared" si="9"/>
        <v>0</v>
      </c>
      <c r="AI11">
        <v>300</v>
      </c>
      <c r="AM11">
        <v>0</v>
      </c>
      <c r="AN11">
        <f t="shared" si="10"/>
        <v>0</v>
      </c>
      <c r="AO11">
        <v>300</v>
      </c>
      <c r="AS11">
        <v>0</v>
      </c>
      <c r="AT11">
        <f t="shared" si="11"/>
        <v>0</v>
      </c>
      <c r="AU11">
        <v>0</v>
      </c>
      <c r="AY11">
        <v>0</v>
      </c>
      <c r="AZ11">
        <f t="shared" si="12"/>
        <v>0</v>
      </c>
      <c r="BD11">
        <v>0</v>
      </c>
      <c r="BE11">
        <f t="shared" si="13"/>
        <v>0</v>
      </c>
    </row>
    <row r="12" spans="1:61" x14ac:dyDescent="0.25">
      <c r="A12">
        <v>1960</v>
      </c>
      <c r="B12">
        <v>0</v>
      </c>
      <c r="C12">
        <f t="shared" si="1"/>
        <v>0</v>
      </c>
      <c r="D12">
        <v>700</v>
      </c>
      <c r="G12" s="9">
        <v>0</v>
      </c>
      <c r="H12" s="9">
        <f t="shared" si="2"/>
        <v>0</v>
      </c>
      <c r="I12" s="9">
        <f t="shared" si="3"/>
        <v>0</v>
      </c>
      <c r="J12" s="9">
        <f t="shared" si="4"/>
        <v>0</v>
      </c>
      <c r="K12" s="9">
        <f t="shared" si="5"/>
        <v>0</v>
      </c>
      <c r="L12" s="9">
        <v>300</v>
      </c>
      <c r="M12" s="9">
        <v>0</v>
      </c>
      <c r="N12" s="9">
        <f t="shared" si="6"/>
        <v>0</v>
      </c>
      <c r="O12" s="9">
        <v>300</v>
      </c>
      <c r="S12" s="9">
        <f t="shared" si="0"/>
        <v>-0.77321763016606315</v>
      </c>
      <c r="U12">
        <v>0</v>
      </c>
      <c r="V12">
        <f t="shared" si="7"/>
        <v>0</v>
      </c>
      <c r="W12">
        <f t="shared" si="7"/>
        <v>0</v>
      </c>
      <c r="AA12">
        <v>0</v>
      </c>
      <c r="AB12">
        <f t="shared" si="8"/>
        <v>0</v>
      </c>
      <c r="AG12">
        <v>0</v>
      </c>
      <c r="AH12">
        <f t="shared" si="9"/>
        <v>0</v>
      </c>
      <c r="AI12">
        <v>300</v>
      </c>
      <c r="AM12">
        <v>0</v>
      </c>
      <c r="AN12">
        <f t="shared" si="10"/>
        <v>0</v>
      </c>
      <c r="AO12">
        <v>400</v>
      </c>
      <c r="AS12">
        <v>0</v>
      </c>
      <c r="AT12">
        <f t="shared" si="11"/>
        <v>0</v>
      </c>
      <c r="AU12">
        <v>0</v>
      </c>
      <c r="AY12">
        <v>0</v>
      </c>
      <c r="AZ12">
        <f t="shared" si="12"/>
        <v>0</v>
      </c>
      <c r="BD12">
        <v>0</v>
      </c>
      <c r="BE12">
        <f t="shared" si="13"/>
        <v>0</v>
      </c>
    </row>
    <row r="13" spans="1:61" x14ac:dyDescent="0.25">
      <c r="A13">
        <v>1961</v>
      </c>
      <c r="B13">
        <v>0</v>
      </c>
      <c r="C13">
        <f t="shared" si="1"/>
        <v>0</v>
      </c>
      <c r="D13">
        <v>1000</v>
      </c>
      <c r="G13" s="9">
        <v>0</v>
      </c>
      <c r="H13" s="9">
        <f t="shared" si="2"/>
        <v>0</v>
      </c>
      <c r="I13" s="9">
        <f t="shared" si="3"/>
        <v>0</v>
      </c>
      <c r="J13" s="9">
        <f t="shared" si="4"/>
        <v>0</v>
      </c>
      <c r="K13" s="9">
        <f t="shared" si="5"/>
        <v>0</v>
      </c>
      <c r="L13" s="9">
        <v>400</v>
      </c>
      <c r="M13" s="9">
        <v>0</v>
      </c>
      <c r="N13" s="9">
        <f t="shared" si="6"/>
        <v>0</v>
      </c>
      <c r="O13" s="9">
        <v>400</v>
      </c>
      <c r="S13" s="9">
        <f t="shared" si="0"/>
        <v>-0.64835809714071668</v>
      </c>
      <c r="U13">
        <v>0</v>
      </c>
      <c r="V13">
        <f t="shared" si="7"/>
        <v>0</v>
      </c>
      <c r="W13">
        <f t="shared" si="7"/>
        <v>0</v>
      </c>
      <c r="AA13">
        <v>0</v>
      </c>
      <c r="AB13">
        <f t="shared" si="8"/>
        <v>0</v>
      </c>
      <c r="AG13">
        <v>0</v>
      </c>
      <c r="AH13">
        <f t="shared" si="9"/>
        <v>0</v>
      </c>
      <c r="AI13">
        <v>400</v>
      </c>
      <c r="AM13">
        <v>0</v>
      </c>
      <c r="AN13">
        <f t="shared" si="10"/>
        <v>0</v>
      </c>
      <c r="AO13">
        <v>600</v>
      </c>
      <c r="AS13">
        <v>0</v>
      </c>
      <c r="AT13">
        <f t="shared" si="11"/>
        <v>0</v>
      </c>
      <c r="AU13">
        <v>0</v>
      </c>
      <c r="AY13">
        <v>0</v>
      </c>
      <c r="AZ13">
        <f t="shared" si="12"/>
        <v>0</v>
      </c>
      <c r="BD13">
        <v>0</v>
      </c>
      <c r="BE13">
        <f t="shared" si="13"/>
        <v>0</v>
      </c>
    </row>
    <row r="14" spans="1:61" x14ac:dyDescent="0.25">
      <c r="A14">
        <v>1962</v>
      </c>
      <c r="B14">
        <v>0</v>
      </c>
      <c r="C14">
        <f t="shared" si="1"/>
        <v>0</v>
      </c>
      <c r="D14">
        <v>900</v>
      </c>
      <c r="G14" s="9">
        <v>0</v>
      </c>
      <c r="H14" s="9">
        <f t="shared" si="2"/>
        <v>0</v>
      </c>
      <c r="I14" s="9">
        <f t="shared" si="3"/>
        <v>0</v>
      </c>
      <c r="J14" s="9">
        <f t="shared" si="4"/>
        <v>0</v>
      </c>
      <c r="K14" s="9">
        <f t="shared" si="5"/>
        <v>0</v>
      </c>
      <c r="L14" s="9">
        <v>400</v>
      </c>
      <c r="M14" s="9">
        <v>0</v>
      </c>
      <c r="N14" s="9">
        <f t="shared" si="6"/>
        <v>0</v>
      </c>
      <c r="O14" s="9">
        <v>400</v>
      </c>
      <c r="S14" s="9">
        <f t="shared" si="0"/>
        <v>-0.64835809714071668</v>
      </c>
      <c r="U14">
        <v>0</v>
      </c>
      <c r="V14">
        <f t="shared" si="7"/>
        <v>0</v>
      </c>
      <c r="W14">
        <f t="shared" si="7"/>
        <v>0</v>
      </c>
      <c r="AA14">
        <v>0</v>
      </c>
      <c r="AB14">
        <f t="shared" si="8"/>
        <v>0</v>
      </c>
      <c r="AG14">
        <v>0</v>
      </c>
      <c r="AH14">
        <f t="shared" si="9"/>
        <v>0</v>
      </c>
      <c r="AI14">
        <v>400</v>
      </c>
      <c r="AM14">
        <v>0</v>
      </c>
      <c r="AN14">
        <f t="shared" si="10"/>
        <v>0</v>
      </c>
      <c r="AO14">
        <v>500</v>
      </c>
      <c r="AS14">
        <v>0</v>
      </c>
      <c r="AT14">
        <f t="shared" si="11"/>
        <v>0</v>
      </c>
      <c r="AU14">
        <v>0</v>
      </c>
      <c r="AY14">
        <v>0</v>
      </c>
      <c r="AZ14">
        <f t="shared" si="12"/>
        <v>0</v>
      </c>
      <c r="BD14">
        <v>0</v>
      </c>
      <c r="BE14">
        <f t="shared" si="13"/>
        <v>0</v>
      </c>
    </row>
    <row r="15" spans="1:61" x14ac:dyDescent="0.25">
      <c r="A15">
        <v>1963</v>
      </c>
      <c r="B15">
        <v>0</v>
      </c>
      <c r="C15">
        <f t="shared" si="1"/>
        <v>0</v>
      </c>
      <c r="D15">
        <v>800</v>
      </c>
      <c r="G15" s="9">
        <v>0</v>
      </c>
      <c r="H15" s="9">
        <f t="shared" si="2"/>
        <v>0</v>
      </c>
      <c r="I15" s="9">
        <f t="shared" si="3"/>
        <v>0</v>
      </c>
      <c r="J15" s="9">
        <f t="shared" si="4"/>
        <v>0</v>
      </c>
      <c r="K15" s="9">
        <f t="shared" si="5"/>
        <v>0</v>
      </c>
      <c r="L15" s="9">
        <v>400</v>
      </c>
      <c r="M15" s="9">
        <v>0</v>
      </c>
      <c r="N15" s="9">
        <f t="shared" si="6"/>
        <v>0</v>
      </c>
      <c r="O15" s="9">
        <v>400</v>
      </c>
      <c r="S15" s="9">
        <f t="shared" si="0"/>
        <v>-0.64835809714071668</v>
      </c>
      <c r="U15">
        <v>0</v>
      </c>
      <c r="V15">
        <f t="shared" si="7"/>
        <v>0</v>
      </c>
      <c r="W15">
        <f t="shared" si="7"/>
        <v>0</v>
      </c>
      <c r="AA15">
        <v>0</v>
      </c>
      <c r="AB15">
        <f t="shared" si="8"/>
        <v>0</v>
      </c>
      <c r="AG15">
        <v>0</v>
      </c>
      <c r="AH15">
        <f t="shared" si="9"/>
        <v>0</v>
      </c>
      <c r="AI15">
        <v>400</v>
      </c>
      <c r="AM15">
        <v>0</v>
      </c>
      <c r="AN15">
        <f t="shared" si="10"/>
        <v>0</v>
      </c>
      <c r="AO15">
        <v>400</v>
      </c>
      <c r="AS15">
        <v>0</v>
      </c>
      <c r="AT15">
        <f t="shared" si="11"/>
        <v>0</v>
      </c>
      <c r="AU15">
        <v>0</v>
      </c>
      <c r="AY15">
        <v>0</v>
      </c>
      <c r="AZ15">
        <f t="shared" si="12"/>
        <v>0</v>
      </c>
      <c r="BD15">
        <v>0</v>
      </c>
      <c r="BE15">
        <f t="shared" si="13"/>
        <v>0</v>
      </c>
    </row>
    <row r="16" spans="1:61" x14ac:dyDescent="0.25">
      <c r="A16">
        <v>1964</v>
      </c>
      <c r="B16">
        <v>0</v>
      </c>
      <c r="C16">
        <f t="shared" si="1"/>
        <v>0</v>
      </c>
      <c r="D16">
        <v>1000</v>
      </c>
      <c r="G16" s="9">
        <v>0</v>
      </c>
      <c r="H16" s="9">
        <f t="shared" si="2"/>
        <v>0</v>
      </c>
      <c r="I16" s="9">
        <f t="shared" si="3"/>
        <v>0</v>
      </c>
      <c r="J16" s="9">
        <f t="shared" si="4"/>
        <v>0</v>
      </c>
      <c r="K16" s="9">
        <f t="shared" si="5"/>
        <v>0</v>
      </c>
      <c r="L16" s="9">
        <v>500</v>
      </c>
      <c r="M16" s="9">
        <v>0</v>
      </c>
      <c r="N16" s="9">
        <f t="shared" si="6"/>
        <v>0</v>
      </c>
      <c r="O16" s="9">
        <v>500</v>
      </c>
      <c r="S16" s="9">
        <f t="shared" si="0"/>
        <v>-0.52349856411537021</v>
      </c>
      <c r="U16">
        <v>0</v>
      </c>
      <c r="V16">
        <f t="shared" si="7"/>
        <v>0</v>
      </c>
      <c r="W16">
        <f t="shared" si="7"/>
        <v>0</v>
      </c>
      <c r="AA16">
        <v>0</v>
      </c>
      <c r="AB16">
        <f t="shared" si="8"/>
        <v>0</v>
      </c>
      <c r="AG16">
        <v>0</v>
      </c>
      <c r="AH16">
        <f t="shared" si="9"/>
        <v>0</v>
      </c>
      <c r="AI16">
        <v>500</v>
      </c>
      <c r="AM16">
        <v>0</v>
      </c>
      <c r="AN16">
        <f t="shared" si="10"/>
        <v>0</v>
      </c>
      <c r="AO16">
        <v>500</v>
      </c>
      <c r="AS16">
        <v>0</v>
      </c>
      <c r="AT16">
        <f t="shared" si="11"/>
        <v>0</v>
      </c>
      <c r="AU16">
        <v>0</v>
      </c>
      <c r="AY16">
        <v>0</v>
      </c>
      <c r="AZ16">
        <f t="shared" si="12"/>
        <v>0</v>
      </c>
      <c r="BD16">
        <v>0</v>
      </c>
      <c r="BE16">
        <f t="shared" si="13"/>
        <v>0</v>
      </c>
    </row>
    <row r="17" spans="1:57" x14ac:dyDescent="0.25">
      <c r="A17">
        <v>1965</v>
      </c>
      <c r="B17">
        <v>0</v>
      </c>
      <c r="C17">
        <f t="shared" si="1"/>
        <v>0</v>
      </c>
      <c r="D17">
        <v>1200</v>
      </c>
      <c r="G17" s="9"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v>500</v>
      </c>
      <c r="M17" s="9">
        <v>0</v>
      </c>
      <c r="N17" s="9">
        <f t="shared" si="6"/>
        <v>0</v>
      </c>
      <c r="O17" s="9">
        <v>500</v>
      </c>
      <c r="S17" s="9">
        <f t="shared" si="0"/>
        <v>-0.52349856411537021</v>
      </c>
      <c r="U17">
        <v>0</v>
      </c>
      <c r="V17">
        <f t="shared" si="7"/>
        <v>0</v>
      </c>
      <c r="W17">
        <f t="shared" si="7"/>
        <v>0</v>
      </c>
      <c r="AA17">
        <v>0</v>
      </c>
      <c r="AB17">
        <f t="shared" si="8"/>
        <v>0</v>
      </c>
      <c r="AG17">
        <v>0</v>
      </c>
      <c r="AH17">
        <f t="shared" si="9"/>
        <v>0</v>
      </c>
      <c r="AI17">
        <v>500</v>
      </c>
      <c r="AM17">
        <v>0</v>
      </c>
      <c r="AN17">
        <f t="shared" si="10"/>
        <v>0</v>
      </c>
      <c r="AO17">
        <v>700</v>
      </c>
      <c r="AS17">
        <v>0</v>
      </c>
      <c r="AT17">
        <f t="shared" si="11"/>
        <v>0</v>
      </c>
      <c r="AU17">
        <v>0</v>
      </c>
      <c r="AY17">
        <v>0</v>
      </c>
      <c r="AZ17">
        <f t="shared" si="12"/>
        <v>0</v>
      </c>
      <c r="BD17">
        <v>0</v>
      </c>
      <c r="BE17">
        <f t="shared" si="13"/>
        <v>0</v>
      </c>
    </row>
    <row r="18" spans="1:57" x14ac:dyDescent="0.25">
      <c r="A18">
        <v>1966</v>
      </c>
      <c r="B18">
        <v>0</v>
      </c>
      <c r="C18">
        <f t="shared" si="1"/>
        <v>0</v>
      </c>
      <c r="D18">
        <v>1300</v>
      </c>
      <c r="G18" s="9"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 s="9">
        <f t="shared" si="5"/>
        <v>0</v>
      </c>
      <c r="L18" s="9">
        <v>500</v>
      </c>
      <c r="M18" s="9">
        <v>0</v>
      </c>
      <c r="N18" s="9">
        <f t="shared" si="6"/>
        <v>0</v>
      </c>
      <c r="O18" s="9">
        <v>500</v>
      </c>
      <c r="S18" s="9">
        <f t="shared" si="0"/>
        <v>-0.52349856411537021</v>
      </c>
      <c r="U18">
        <v>0</v>
      </c>
      <c r="V18">
        <f t="shared" si="7"/>
        <v>0</v>
      </c>
      <c r="W18">
        <f t="shared" si="7"/>
        <v>0</v>
      </c>
      <c r="AA18">
        <v>0</v>
      </c>
      <c r="AB18">
        <f t="shared" si="8"/>
        <v>0</v>
      </c>
      <c r="AG18">
        <v>0</v>
      </c>
      <c r="AH18">
        <f t="shared" si="9"/>
        <v>0</v>
      </c>
      <c r="AI18">
        <v>500</v>
      </c>
      <c r="AM18">
        <v>0</v>
      </c>
      <c r="AN18">
        <f t="shared" si="10"/>
        <v>0</v>
      </c>
      <c r="AO18">
        <v>800</v>
      </c>
      <c r="AS18">
        <v>0</v>
      </c>
      <c r="AT18">
        <f t="shared" si="11"/>
        <v>0</v>
      </c>
      <c r="AU18">
        <v>0</v>
      </c>
      <c r="AY18">
        <v>0</v>
      </c>
      <c r="AZ18">
        <f t="shared" si="12"/>
        <v>0</v>
      </c>
      <c r="BD18">
        <v>0</v>
      </c>
      <c r="BE18">
        <f t="shared" si="13"/>
        <v>0</v>
      </c>
    </row>
    <row r="19" spans="1:57" x14ac:dyDescent="0.25">
      <c r="A19">
        <v>1967</v>
      </c>
      <c r="B19">
        <v>0</v>
      </c>
      <c r="C19">
        <f t="shared" si="1"/>
        <v>0</v>
      </c>
      <c r="D19">
        <v>1000</v>
      </c>
      <c r="G19" s="9">
        <v>0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 s="9">
        <f t="shared" si="5"/>
        <v>0</v>
      </c>
      <c r="L19" s="9">
        <v>400</v>
      </c>
      <c r="M19" s="9">
        <v>0</v>
      </c>
      <c r="N19" s="9">
        <f t="shared" si="6"/>
        <v>0</v>
      </c>
      <c r="O19" s="9">
        <v>400</v>
      </c>
      <c r="S19" s="9">
        <f t="shared" si="0"/>
        <v>-0.64835809714071668</v>
      </c>
      <c r="U19">
        <v>0</v>
      </c>
      <c r="V19">
        <f t="shared" si="7"/>
        <v>0</v>
      </c>
      <c r="W19">
        <f t="shared" si="7"/>
        <v>0</v>
      </c>
      <c r="AA19">
        <v>0</v>
      </c>
      <c r="AB19">
        <f t="shared" si="8"/>
        <v>0</v>
      </c>
      <c r="AG19">
        <v>0</v>
      </c>
      <c r="AH19">
        <f t="shared" si="9"/>
        <v>0</v>
      </c>
      <c r="AI19">
        <v>400</v>
      </c>
      <c r="AM19">
        <v>0</v>
      </c>
      <c r="AN19">
        <f t="shared" si="10"/>
        <v>0</v>
      </c>
      <c r="AO19">
        <v>600</v>
      </c>
      <c r="AS19">
        <v>0</v>
      </c>
      <c r="AT19">
        <f t="shared" si="11"/>
        <v>0</v>
      </c>
      <c r="AU19">
        <v>0</v>
      </c>
      <c r="AY19">
        <v>0</v>
      </c>
      <c r="AZ19">
        <f t="shared" si="12"/>
        <v>0</v>
      </c>
      <c r="BD19">
        <v>0</v>
      </c>
      <c r="BE19">
        <f t="shared" si="13"/>
        <v>0</v>
      </c>
    </row>
    <row r="20" spans="1:57" x14ac:dyDescent="0.25">
      <c r="A20">
        <v>1968</v>
      </c>
      <c r="B20">
        <v>0</v>
      </c>
      <c r="C20">
        <f t="shared" si="1"/>
        <v>0</v>
      </c>
      <c r="D20">
        <v>1000</v>
      </c>
      <c r="G20" s="9">
        <v>0</v>
      </c>
      <c r="H20" s="9">
        <f t="shared" si="2"/>
        <v>0</v>
      </c>
      <c r="I20" s="9">
        <f t="shared" si="3"/>
        <v>0</v>
      </c>
      <c r="J20" s="9">
        <f t="shared" si="4"/>
        <v>0</v>
      </c>
      <c r="K20" s="9">
        <f t="shared" si="5"/>
        <v>0</v>
      </c>
      <c r="L20" s="9">
        <v>400</v>
      </c>
      <c r="M20" s="9">
        <v>0</v>
      </c>
      <c r="N20" s="9">
        <f t="shared" si="6"/>
        <v>0</v>
      </c>
      <c r="O20" s="9">
        <v>400</v>
      </c>
      <c r="S20" s="9">
        <f t="shared" si="0"/>
        <v>-0.64835809714071668</v>
      </c>
      <c r="U20">
        <v>0</v>
      </c>
      <c r="V20">
        <f t="shared" si="7"/>
        <v>0</v>
      </c>
      <c r="W20">
        <f t="shared" si="7"/>
        <v>0</v>
      </c>
      <c r="AA20">
        <v>0</v>
      </c>
      <c r="AB20">
        <f t="shared" si="8"/>
        <v>0</v>
      </c>
      <c r="AG20">
        <v>0</v>
      </c>
      <c r="AH20">
        <f t="shared" si="9"/>
        <v>0</v>
      </c>
      <c r="AI20">
        <v>400</v>
      </c>
      <c r="AM20">
        <v>0</v>
      </c>
      <c r="AN20">
        <f t="shared" si="10"/>
        <v>0</v>
      </c>
      <c r="AO20">
        <v>600</v>
      </c>
      <c r="AS20">
        <v>0</v>
      </c>
      <c r="AT20">
        <f t="shared" si="11"/>
        <v>0</v>
      </c>
      <c r="AU20">
        <v>0</v>
      </c>
      <c r="AY20">
        <v>0</v>
      </c>
      <c r="AZ20">
        <f t="shared" si="12"/>
        <v>0</v>
      </c>
      <c r="BD20">
        <v>0</v>
      </c>
      <c r="BE20">
        <f t="shared" si="13"/>
        <v>0</v>
      </c>
    </row>
    <row r="21" spans="1:57" x14ac:dyDescent="0.25">
      <c r="A21">
        <v>1969</v>
      </c>
      <c r="B21">
        <v>0</v>
      </c>
      <c r="C21">
        <f t="shared" si="1"/>
        <v>0</v>
      </c>
      <c r="D21">
        <v>1100</v>
      </c>
      <c r="G21" s="9">
        <v>0</v>
      </c>
      <c r="H21" s="9">
        <f t="shared" si="2"/>
        <v>0</v>
      </c>
      <c r="I21" s="9">
        <f t="shared" si="3"/>
        <v>0</v>
      </c>
      <c r="J21" s="9">
        <f t="shared" si="4"/>
        <v>0</v>
      </c>
      <c r="K21" s="9">
        <f t="shared" si="5"/>
        <v>0</v>
      </c>
      <c r="L21" s="9">
        <v>400</v>
      </c>
      <c r="M21" s="9">
        <v>0</v>
      </c>
      <c r="N21" s="9">
        <f t="shared" si="6"/>
        <v>0</v>
      </c>
      <c r="O21" s="9">
        <v>400</v>
      </c>
      <c r="S21" s="9">
        <f t="shared" si="0"/>
        <v>-0.64835809714071668</v>
      </c>
      <c r="U21">
        <v>0</v>
      </c>
      <c r="V21">
        <f t="shared" si="7"/>
        <v>0</v>
      </c>
      <c r="W21">
        <f t="shared" si="7"/>
        <v>0</v>
      </c>
      <c r="AA21">
        <v>0</v>
      </c>
      <c r="AB21">
        <f t="shared" si="8"/>
        <v>0</v>
      </c>
      <c r="AG21">
        <v>0</v>
      </c>
      <c r="AH21">
        <f t="shared" si="9"/>
        <v>0</v>
      </c>
      <c r="AI21">
        <v>400</v>
      </c>
      <c r="AM21">
        <v>0</v>
      </c>
      <c r="AN21">
        <f t="shared" si="10"/>
        <v>0</v>
      </c>
      <c r="AO21">
        <v>700</v>
      </c>
      <c r="AS21">
        <v>0</v>
      </c>
      <c r="AT21">
        <f t="shared" si="11"/>
        <v>0</v>
      </c>
      <c r="AU21">
        <v>0</v>
      </c>
      <c r="AY21">
        <v>0</v>
      </c>
      <c r="AZ21">
        <f t="shared" si="12"/>
        <v>0</v>
      </c>
      <c r="BD21">
        <v>0</v>
      </c>
      <c r="BE21">
        <f t="shared" si="13"/>
        <v>0</v>
      </c>
    </row>
    <row r="22" spans="1:57" x14ac:dyDescent="0.25">
      <c r="A22">
        <v>1970</v>
      </c>
      <c r="B22">
        <v>0</v>
      </c>
      <c r="C22">
        <f t="shared" si="1"/>
        <v>0</v>
      </c>
      <c r="D22">
        <v>980</v>
      </c>
      <c r="G22" s="9">
        <v>0</v>
      </c>
      <c r="H22" s="9">
        <f t="shared" si="2"/>
        <v>0</v>
      </c>
      <c r="I22" s="9">
        <f t="shared" si="3"/>
        <v>0</v>
      </c>
      <c r="J22" s="9">
        <f t="shared" si="4"/>
        <v>0</v>
      </c>
      <c r="K22" s="9">
        <f t="shared" si="5"/>
        <v>0</v>
      </c>
      <c r="L22" s="9">
        <v>0</v>
      </c>
      <c r="M22" s="9">
        <v>0</v>
      </c>
      <c r="N22" s="9">
        <f t="shared" si="6"/>
        <v>0</v>
      </c>
      <c r="O22" s="9">
        <v>0</v>
      </c>
      <c r="S22" s="9">
        <f t="shared" si="0"/>
        <v>-1.1477962292421027</v>
      </c>
      <c r="U22">
        <v>0</v>
      </c>
      <c r="V22">
        <f t="shared" si="7"/>
        <v>0</v>
      </c>
      <c r="W22">
        <f t="shared" si="7"/>
        <v>0</v>
      </c>
      <c r="AA22">
        <v>0</v>
      </c>
      <c r="AB22">
        <f t="shared" si="8"/>
        <v>0</v>
      </c>
      <c r="AG22">
        <v>0</v>
      </c>
      <c r="AH22">
        <f t="shared" si="9"/>
        <v>0</v>
      </c>
      <c r="AM22">
        <v>0</v>
      </c>
      <c r="AN22">
        <f t="shared" si="10"/>
        <v>0</v>
      </c>
      <c r="AO22">
        <v>980</v>
      </c>
      <c r="AS22">
        <v>0</v>
      </c>
      <c r="AT22">
        <f t="shared" si="11"/>
        <v>0</v>
      </c>
      <c r="AU22">
        <v>0</v>
      </c>
      <c r="AY22">
        <v>0</v>
      </c>
      <c r="AZ22">
        <f t="shared" si="12"/>
        <v>0</v>
      </c>
      <c r="BD22">
        <v>0</v>
      </c>
      <c r="BE22">
        <f t="shared" si="13"/>
        <v>0</v>
      </c>
    </row>
    <row r="23" spans="1:57" x14ac:dyDescent="0.25">
      <c r="A23">
        <v>1971</v>
      </c>
      <c r="B23">
        <v>0</v>
      </c>
      <c r="C23">
        <f t="shared" si="1"/>
        <v>0</v>
      </c>
      <c r="D23">
        <v>1163</v>
      </c>
      <c r="G23" s="9">
        <v>0</v>
      </c>
      <c r="H23" s="9">
        <f t="shared" si="2"/>
        <v>0</v>
      </c>
      <c r="I23" s="9">
        <f t="shared" si="3"/>
        <v>0</v>
      </c>
      <c r="J23" s="9">
        <f t="shared" si="4"/>
        <v>0</v>
      </c>
      <c r="K23" s="9">
        <f t="shared" si="5"/>
        <v>0</v>
      </c>
      <c r="L23" s="9">
        <v>100</v>
      </c>
      <c r="M23" s="9">
        <v>0</v>
      </c>
      <c r="N23" s="9">
        <f t="shared" si="6"/>
        <v>0</v>
      </c>
      <c r="O23" s="9">
        <v>0</v>
      </c>
      <c r="S23" s="9">
        <f t="shared" si="0"/>
        <v>-1.0229366962167561</v>
      </c>
      <c r="U23">
        <v>0</v>
      </c>
      <c r="V23">
        <f t="shared" si="7"/>
        <v>0</v>
      </c>
      <c r="W23">
        <f t="shared" si="7"/>
        <v>0</v>
      </c>
      <c r="AA23">
        <v>0</v>
      </c>
      <c r="AB23">
        <f t="shared" si="8"/>
        <v>0</v>
      </c>
      <c r="AG23">
        <v>0</v>
      </c>
      <c r="AH23">
        <f t="shared" si="9"/>
        <v>0</v>
      </c>
      <c r="AM23">
        <v>0</v>
      </c>
      <c r="AN23">
        <f t="shared" si="10"/>
        <v>0</v>
      </c>
      <c r="AO23">
        <v>1063</v>
      </c>
      <c r="AS23">
        <v>0</v>
      </c>
      <c r="AT23">
        <f t="shared" si="11"/>
        <v>0</v>
      </c>
      <c r="AU23">
        <v>0</v>
      </c>
      <c r="AY23">
        <v>0</v>
      </c>
      <c r="AZ23">
        <f t="shared" si="12"/>
        <v>0</v>
      </c>
      <c r="BD23">
        <v>0</v>
      </c>
      <c r="BE23">
        <f t="shared" si="13"/>
        <v>0</v>
      </c>
    </row>
    <row r="24" spans="1:57" x14ac:dyDescent="0.25">
      <c r="A24">
        <v>1972</v>
      </c>
      <c r="B24">
        <v>0</v>
      </c>
      <c r="C24">
        <f t="shared" si="1"/>
        <v>0</v>
      </c>
      <c r="D24">
        <v>1458</v>
      </c>
      <c r="G24" s="9">
        <v>0</v>
      </c>
      <c r="H24" s="9">
        <f t="shared" si="2"/>
        <v>0</v>
      </c>
      <c r="I24" s="9">
        <f t="shared" si="3"/>
        <v>0</v>
      </c>
      <c r="J24" s="9">
        <f t="shared" si="4"/>
        <v>0</v>
      </c>
      <c r="K24" s="9">
        <f t="shared" si="5"/>
        <v>0</v>
      </c>
      <c r="L24" s="9">
        <v>213</v>
      </c>
      <c r="M24" s="9">
        <v>0</v>
      </c>
      <c r="N24" s="9">
        <f t="shared" si="6"/>
        <v>0</v>
      </c>
      <c r="O24" s="9">
        <v>0</v>
      </c>
      <c r="S24" s="9">
        <f t="shared" si="0"/>
        <v>-0.8818454238981146</v>
      </c>
      <c r="U24">
        <v>0</v>
      </c>
      <c r="V24">
        <f t="shared" si="7"/>
        <v>0</v>
      </c>
      <c r="W24">
        <f t="shared" si="7"/>
        <v>0</v>
      </c>
      <c r="AA24">
        <v>0</v>
      </c>
      <c r="AB24">
        <f t="shared" si="8"/>
        <v>0</v>
      </c>
      <c r="AG24">
        <v>0</v>
      </c>
      <c r="AH24">
        <f t="shared" si="9"/>
        <v>0</v>
      </c>
      <c r="AM24">
        <v>0</v>
      </c>
      <c r="AN24">
        <f t="shared" si="10"/>
        <v>0</v>
      </c>
      <c r="AO24">
        <v>1245</v>
      </c>
      <c r="AS24">
        <v>0</v>
      </c>
      <c r="AT24">
        <f t="shared" si="11"/>
        <v>0</v>
      </c>
      <c r="AU24">
        <v>0</v>
      </c>
      <c r="AY24">
        <v>0</v>
      </c>
      <c r="AZ24">
        <f t="shared" si="12"/>
        <v>0</v>
      </c>
      <c r="BD24">
        <v>0</v>
      </c>
      <c r="BE24">
        <f t="shared" si="13"/>
        <v>0</v>
      </c>
    </row>
    <row r="25" spans="1:57" x14ac:dyDescent="0.25">
      <c r="A25">
        <v>1973</v>
      </c>
      <c r="B25">
        <v>10</v>
      </c>
      <c r="C25">
        <f t="shared" si="1"/>
        <v>0.5</v>
      </c>
      <c r="D25">
        <v>1722</v>
      </c>
      <c r="E25" s="9">
        <f>C25-2197.60272727273</f>
        <v>-2197.1027272727301</v>
      </c>
      <c r="F25" s="9">
        <f>D25-2793.04545454545</f>
        <v>-1071.04545454545</v>
      </c>
      <c r="G25" s="9"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v>395</v>
      </c>
      <c r="M25" s="9">
        <v>0</v>
      </c>
      <c r="N25" s="9">
        <f t="shared" si="6"/>
        <v>0</v>
      </c>
      <c r="O25" s="9">
        <v>69</v>
      </c>
      <c r="S25" s="9">
        <f t="shared" si="0"/>
        <v>-0.65460107379198407</v>
      </c>
      <c r="U25">
        <v>0</v>
      </c>
      <c r="V25">
        <f t="shared" si="7"/>
        <v>0</v>
      </c>
      <c r="W25">
        <v>69</v>
      </c>
      <c r="AA25">
        <v>0</v>
      </c>
      <c r="AB25">
        <f t="shared" si="8"/>
        <v>0</v>
      </c>
      <c r="AG25">
        <v>0</v>
      </c>
      <c r="AH25">
        <f t="shared" si="9"/>
        <v>0</v>
      </c>
      <c r="AM25">
        <v>10</v>
      </c>
      <c r="AN25">
        <f t="shared" si="10"/>
        <v>0.5</v>
      </c>
      <c r="AO25">
        <v>1327</v>
      </c>
      <c r="AS25">
        <v>0</v>
      </c>
      <c r="AT25">
        <f t="shared" si="11"/>
        <v>0</v>
      </c>
      <c r="AU25">
        <v>0</v>
      </c>
      <c r="AY25">
        <v>0</v>
      </c>
      <c r="AZ25">
        <f t="shared" si="12"/>
        <v>0</v>
      </c>
      <c r="BD25">
        <v>0</v>
      </c>
      <c r="BE25">
        <f t="shared" si="13"/>
        <v>0</v>
      </c>
    </row>
    <row r="26" spans="1:57" x14ac:dyDescent="0.25">
      <c r="A26">
        <v>1974</v>
      </c>
      <c r="B26">
        <v>20</v>
      </c>
      <c r="C26">
        <f t="shared" si="1"/>
        <v>1</v>
      </c>
      <c r="D26">
        <v>1485</v>
      </c>
      <c r="E26" s="9">
        <f t="shared" ref="E26:E68" si="14">C26-2197.60272727273</f>
        <v>-2196.6027272727301</v>
      </c>
      <c r="F26" s="9">
        <f t="shared" ref="F26:F68" si="15">D26-2793.04545454545</f>
        <v>-1308.04545454545</v>
      </c>
      <c r="G26" s="9"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v>608</v>
      </c>
      <c r="M26" s="9">
        <v>0</v>
      </c>
      <c r="N26" s="9">
        <f t="shared" si="6"/>
        <v>0</v>
      </c>
      <c r="O26" s="9">
        <v>388</v>
      </c>
      <c r="S26" s="9">
        <f t="shared" si="0"/>
        <v>-0.38865026844799599</v>
      </c>
      <c r="U26">
        <v>0</v>
      </c>
      <c r="V26">
        <f t="shared" si="7"/>
        <v>0</v>
      </c>
      <c r="W26">
        <v>388</v>
      </c>
      <c r="AA26">
        <v>0</v>
      </c>
      <c r="AB26">
        <f t="shared" si="8"/>
        <v>0</v>
      </c>
      <c r="AG26">
        <v>0</v>
      </c>
      <c r="AH26">
        <f t="shared" si="9"/>
        <v>0</v>
      </c>
      <c r="AM26">
        <v>20</v>
      </c>
      <c r="AN26">
        <f t="shared" si="10"/>
        <v>1</v>
      </c>
      <c r="AO26">
        <v>877</v>
      </c>
      <c r="AS26">
        <v>0</v>
      </c>
      <c r="AT26">
        <f t="shared" si="11"/>
        <v>0</v>
      </c>
      <c r="AU26">
        <v>0</v>
      </c>
      <c r="AY26">
        <v>0</v>
      </c>
      <c r="AZ26">
        <f t="shared" si="12"/>
        <v>0</v>
      </c>
      <c r="BD26">
        <v>0</v>
      </c>
      <c r="BE26">
        <f t="shared" si="13"/>
        <v>0</v>
      </c>
    </row>
    <row r="27" spans="1:57" x14ac:dyDescent="0.25">
      <c r="A27">
        <v>1975</v>
      </c>
      <c r="B27">
        <v>30</v>
      </c>
      <c r="C27">
        <f t="shared" si="1"/>
        <v>1.5</v>
      </c>
      <c r="D27">
        <v>1532</v>
      </c>
      <c r="E27" s="9">
        <f t="shared" si="14"/>
        <v>-2196.1027272727301</v>
      </c>
      <c r="F27" s="9">
        <f t="shared" si="15"/>
        <v>-1261.04545454545</v>
      </c>
      <c r="G27" s="9"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v>635</v>
      </c>
      <c r="M27" s="9">
        <v>0</v>
      </c>
      <c r="N27" s="9">
        <f t="shared" si="6"/>
        <v>0</v>
      </c>
      <c r="O27" s="9">
        <v>372</v>
      </c>
      <c r="S27" s="9">
        <f t="shared" si="0"/>
        <v>-0.35493819453115244</v>
      </c>
      <c r="U27">
        <v>0</v>
      </c>
      <c r="V27">
        <f t="shared" si="7"/>
        <v>0</v>
      </c>
      <c r="W27">
        <v>372</v>
      </c>
      <c r="AA27">
        <v>0</v>
      </c>
      <c r="AB27">
        <f t="shared" si="8"/>
        <v>0</v>
      </c>
      <c r="AG27">
        <v>0</v>
      </c>
      <c r="AH27">
        <f t="shared" si="9"/>
        <v>0</v>
      </c>
      <c r="AM27">
        <v>30</v>
      </c>
      <c r="AN27">
        <f t="shared" si="10"/>
        <v>1.5</v>
      </c>
      <c r="AO27">
        <v>897</v>
      </c>
      <c r="AS27">
        <v>0</v>
      </c>
      <c r="AT27">
        <f t="shared" si="11"/>
        <v>0</v>
      </c>
      <c r="AU27">
        <v>0</v>
      </c>
      <c r="AY27">
        <v>0</v>
      </c>
      <c r="AZ27">
        <f t="shared" si="12"/>
        <v>0</v>
      </c>
      <c r="BD27">
        <v>0</v>
      </c>
      <c r="BE27">
        <f t="shared" si="13"/>
        <v>0</v>
      </c>
    </row>
    <row r="28" spans="1:57" x14ac:dyDescent="0.25">
      <c r="A28">
        <v>1976</v>
      </c>
      <c r="B28">
        <v>40</v>
      </c>
      <c r="C28">
        <f t="shared" si="1"/>
        <v>2</v>
      </c>
      <c r="D28">
        <v>1479</v>
      </c>
      <c r="E28" s="9">
        <f t="shared" si="14"/>
        <v>-2195.6027272727301</v>
      </c>
      <c r="F28" s="9">
        <f t="shared" si="15"/>
        <v>-1314.04545454545</v>
      </c>
      <c r="G28" s="9"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v>655</v>
      </c>
      <c r="M28" s="9">
        <v>0</v>
      </c>
      <c r="N28" s="9">
        <f t="shared" si="6"/>
        <v>0</v>
      </c>
      <c r="O28" s="9">
        <v>387</v>
      </c>
      <c r="S28" s="9">
        <f t="shared" si="0"/>
        <v>-0.32996628792608312</v>
      </c>
      <c r="U28">
        <v>0</v>
      </c>
      <c r="V28">
        <f t="shared" si="7"/>
        <v>0</v>
      </c>
      <c r="W28">
        <v>387</v>
      </c>
      <c r="AA28">
        <v>0</v>
      </c>
      <c r="AB28">
        <f t="shared" si="8"/>
        <v>0</v>
      </c>
      <c r="AG28">
        <v>0</v>
      </c>
      <c r="AH28">
        <f t="shared" si="9"/>
        <v>0</v>
      </c>
      <c r="AM28">
        <v>40</v>
      </c>
      <c r="AN28">
        <f t="shared" si="10"/>
        <v>2</v>
      </c>
      <c r="AO28">
        <v>824</v>
      </c>
      <c r="AS28">
        <v>0</v>
      </c>
      <c r="AT28">
        <f t="shared" si="11"/>
        <v>0</v>
      </c>
      <c r="AU28">
        <v>0</v>
      </c>
      <c r="AY28">
        <v>0</v>
      </c>
      <c r="AZ28">
        <f t="shared" si="12"/>
        <v>0</v>
      </c>
      <c r="BD28">
        <v>0</v>
      </c>
      <c r="BE28">
        <f t="shared" si="13"/>
        <v>0</v>
      </c>
    </row>
    <row r="29" spans="1:57" x14ac:dyDescent="0.25">
      <c r="A29">
        <v>1977</v>
      </c>
      <c r="B29">
        <v>50</v>
      </c>
      <c r="C29">
        <f t="shared" si="1"/>
        <v>2.5</v>
      </c>
      <c r="D29">
        <v>1766</v>
      </c>
      <c r="E29" s="9">
        <f t="shared" si="14"/>
        <v>-2195.1027272727301</v>
      </c>
      <c r="F29" s="9">
        <f t="shared" si="15"/>
        <v>-1027.04545454545</v>
      </c>
      <c r="G29" s="9">
        <v>0</v>
      </c>
      <c r="H29" s="9">
        <f t="shared" si="2"/>
        <v>0</v>
      </c>
      <c r="I29" s="9">
        <f t="shared" si="3"/>
        <v>0</v>
      </c>
      <c r="J29" s="9">
        <f t="shared" si="4"/>
        <v>0</v>
      </c>
      <c r="K29" s="9">
        <f t="shared" si="5"/>
        <v>0</v>
      </c>
      <c r="L29" s="9">
        <v>644</v>
      </c>
      <c r="M29" s="9">
        <v>0</v>
      </c>
      <c r="N29" s="9">
        <f t="shared" si="6"/>
        <v>0</v>
      </c>
      <c r="O29" s="9">
        <v>352</v>
      </c>
      <c r="S29" s="9">
        <f t="shared" si="0"/>
        <v>-0.34370083655887124</v>
      </c>
      <c r="U29">
        <v>0</v>
      </c>
      <c r="V29">
        <f t="shared" si="7"/>
        <v>0</v>
      </c>
      <c r="W29">
        <v>352</v>
      </c>
      <c r="AA29">
        <v>0</v>
      </c>
      <c r="AB29">
        <f t="shared" si="8"/>
        <v>0</v>
      </c>
      <c r="AG29">
        <v>0</v>
      </c>
      <c r="AH29">
        <f t="shared" si="9"/>
        <v>0</v>
      </c>
      <c r="AM29">
        <v>50</v>
      </c>
      <c r="AN29">
        <f t="shared" si="10"/>
        <v>2.5</v>
      </c>
      <c r="AO29">
        <v>1122</v>
      </c>
      <c r="AS29">
        <v>0</v>
      </c>
      <c r="AT29">
        <f t="shared" si="11"/>
        <v>0</v>
      </c>
      <c r="AU29">
        <v>0</v>
      </c>
      <c r="AY29">
        <v>0</v>
      </c>
      <c r="AZ29">
        <f t="shared" si="12"/>
        <v>0</v>
      </c>
      <c r="BD29">
        <v>0</v>
      </c>
      <c r="BE29">
        <f t="shared" si="13"/>
        <v>0</v>
      </c>
    </row>
    <row r="30" spans="1:57" x14ac:dyDescent="0.25">
      <c r="A30">
        <v>1978</v>
      </c>
      <c r="B30">
        <v>70</v>
      </c>
      <c r="C30">
        <f t="shared" si="1"/>
        <v>3.5</v>
      </c>
      <c r="D30">
        <v>1812</v>
      </c>
      <c r="E30" s="9">
        <f t="shared" si="14"/>
        <v>-2194.1027272727301</v>
      </c>
      <c r="F30" s="9">
        <f t="shared" si="15"/>
        <v>-981.04545454544996</v>
      </c>
      <c r="G30" s="9">
        <v>0</v>
      </c>
      <c r="H30" s="9">
        <f t="shared" si="2"/>
        <v>0</v>
      </c>
      <c r="I30" s="9">
        <f t="shared" si="3"/>
        <v>0</v>
      </c>
      <c r="J30" s="9">
        <f t="shared" si="4"/>
        <v>0</v>
      </c>
      <c r="K30" s="9">
        <f t="shared" si="5"/>
        <v>0</v>
      </c>
      <c r="L30" s="9">
        <v>706</v>
      </c>
      <c r="M30" s="9">
        <v>0</v>
      </c>
      <c r="N30" s="9">
        <f t="shared" si="6"/>
        <v>0</v>
      </c>
      <c r="O30" s="9">
        <v>511</v>
      </c>
      <c r="S30" s="9">
        <f t="shared" si="0"/>
        <v>-0.26628792608315643</v>
      </c>
      <c r="U30">
        <v>0</v>
      </c>
      <c r="V30">
        <f t="shared" si="7"/>
        <v>0</v>
      </c>
      <c r="W30">
        <v>511</v>
      </c>
      <c r="AA30">
        <v>0</v>
      </c>
      <c r="AB30">
        <f t="shared" si="8"/>
        <v>0</v>
      </c>
      <c r="AG30">
        <v>0</v>
      </c>
      <c r="AH30">
        <f t="shared" si="9"/>
        <v>0</v>
      </c>
      <c r="AM30">
        <v>70</v>
      </c>
      <c r="AN30">
        <f t="shared" si="10"/>
        <v>3.5</v>
      </c>
      <c r="AO30">
        <v>1106</v>
      </c>
      <c r="AS30">
        <v>0</v>
      </c>
      <c r="AT30">
        <f t="shared" si="11"/>
        <v>0</v>
      </c>
      <c r="AU30">
        <v>0</v>
      </c>
      <c r="AY30">
        <v>0</v>
      </c>
      <c r="AZ30">
        <f t="shared" si="12"/>
        <v>0</v>
      </c>
      <c r="BD30">
        <v>0</v>
      </c>
      <c r="BE30">
        <f t="shared" si="13"/>
        <v>0</v>
      </c>
    </row>
    <row r="31" spans="1:57" x14ac:dyDescent="0.25">
      <c r="A31">
        <v>1979</v>
      </c>
      <c r="B31">
        <v>92</v>
      </c>
      <c r="C31">
        <f t="shared" si="1"/>
        <v>4.5999999999999996</v>
      </c>
      <c r="D31">
        <v>1876</v>
      </c>
      <c r="E31" s="9">
        <f t="shared" si="14"/>
        <v>-2193.0027272727302</v>
      </c>
      <c r="F31" s="9">
        <f t="shared" si="15"/>
        <v>-917.04545454544996</v>
      </c>
      <c r="G31" s="9">
        <v>2</v>
      </c>
      <c r="H31" s="9">
        <f t="shared" si="2"/>
        <v>0.1</v>
      </c>
      <c r="I31" s="9">
        <f t="shared" si="3"/>
        <v>0.02</v>
      </c>
      <c r="J31" s="9">
        <f t="shared" si="4"/>
        <v>0.2</v>
      </c>
      <c r="K31" s="9">
        <f t="shared" si="5"/>
        <v>0.05</v>
      </c>
      <c r="L31" s="9">
        <v>555</v>
      </c>
      <c r="M31" s="9">
        <v>2</v>
      </c>
      <c r="N31" s="9">
        <f t="shared" si="6"/>
        <v>0.1</v>
      </c>
      <c r="O31" s="9">
        <v>457</v>
      </c>
      <c r="R31" s="9">
        <f t="shared" ref="R31:R68" si="16">(L31-1430.77142857143)/738.41571607591</f>
        <v>-1.1860140697241062</v>
      </c>
      <c r="S31" s="9">
        <f t="shared" si="0"/>
        <v>-0.45482582095142965</v>
      </c>
      <c r="U31">
        <v>0</v>
      </c>
      <c r="V31">
        <f t="shared" si="7"/>
        <v>0</v>
      </c>
      <c r="W31">
        <v>457</v>
      </c>
      <c r="AA31">
        <v>0</v>
      </c>
      <c r="AB31">
        <f t="shared" si="8"/>
        <v>0</v>
      </c>
      <c r="AG31">
        <v>2</v>
      </c>
      <c r="AH31">
        <f t="shared" si="9"/>
        <v>0.1</v>
      </c>
      <c r="AM31">
        <v>90</v>
      </c>
      <c r="AN31">
        <f t="shared" si="10"/>
        <v>4.5</v>
      </c>
      <c r="AO31">
        <v>1321</v>
      </c>
      <c r="AS31">
        <v>0</v>
      </c>
      <c r="AT31">
        <f t="shared" si="11"/>
        <v>0</v>
      </c>
      <c r="AU31">
        <v>0</v>
      </c>
      <c r="AY31">
        <v>0</v>
      </c>
      <c r="AZ31">
        <f t="shared" si="12"/>
        <v>0</v>
      </c>
      <c r="BD31">
        <v>0</v>
      </c>
      <c r="BE31">
        <f t="shared" si="13"/>
        <v>0</v>
      </c>
    </row>
    <row r="32" spans="1:57" x14ac:dyDescent="0.25">
      <c r="A32">
        <v>1980</v>
      </c>
      <c r="B32">
        <v>125</v>
      </c>
      <c r="C32">
        <f t="shared" si="1"/>
        <v>6.25</v>
      </c>
      <c r="D32">
        <v>2038</v>
      </c>
      <c r="E32" s="9">
        <f t="shared" si="14"/>
        <v>-2191.3527272727301</v>
      </c>
      <c r="F32" s="9">
        <f t="shared" si="15"/>
        <v>-755.04545454544996</v>
      </c>
      <c r="G32" s="9">
        <v>5</v>
      </c>
      <c r="H32" s="9">
        <f t="shared" si="2"/>
        <v>0.25</v>
      </c>
      <c r="I32" s="9">
        <f t="shared" si="3"/>
        <v>0.05</v>
      </c>
      <c r="J32" s="9">
        <f t="shared" si="4"/>
        <v>0.5</v>
      </c>
      <c r="K32" s="9">
        <f t="shared" si="5"/>
        <v>0.125</v>
      </c>
      <c r="L32" s="9">
        <v>458</v>
      </c>
      <c r="M32" s="9">
        <v>5</v>
      </c>
      <c r="N32" s="9">
        <f t="shared" si="6"/>
        <v>0.25</v>
      </c>
      <c r="O32" s="9">
        <v>431</v>
      </c>
      <c r="R32" s="9">
        <f t="shared" si="16"/>
        <v>-1.3173763875732949</v>
      </c>
      <c r="S32" s="9">
        <f t="shared" si="0"/>
        <v>-0.57593956798601575</v>
      </c>
      <c r="U32">
        <v>0</v>
      </c>
      <c r="V32">
        <f t="shared" si="7"/>
        <v>0</v>
      </c>
      <c r="W32">
        <v>431</v>
      </c>
      <c r="AA32">
        <v>0</v>
      </c>
      <c r="AB32">
        <f t="shared" si="8"/>
        <v>0</v>
      </c>
      <c r="AG32">
        <v>5</v>
      </c>
      <c r="AH32">
        <f t="shared" si="9"/>
        <v>0.25</v>
      </c>
      <c r="AM32">
        <v>120</v>
      </c>
      <c r="AN32">
        <f t="shared" si="10"/>
        <v>6</v>
      </c>
      <c r="AO32">
        <v>1580</v>
      </c>
      <c r="AS32">
        <v>0</v>
      </c>
      <c r="AT32">
        <f t="shared" si="11"/>
        <v>0</v>
      </c>
      <c r="AU32">
        <v>0</v>
      </c>
      <c r="AY32">
        <v>0</v>
      </c>
      <c r="AZ32">
        <f t="shared" si="12"/>
        <v>0</v>
      </c>
      <c r="BD32">
        <v>0</v>
      </c>
      <c r="BE32">
        <f t="shared" si="13"/>
        <v>0</v>
      </c>
    </row>
    <row r="33" spans="1:57" x14ac:dyDescent="0.25">
      <c r="A33">
        <v>1981</v>
      </c>
      <c r="B33">
        <v>155</v>
      </c>
      <c r="C33">
        <f t="shared" si="1"/>
        <v>7.75</v>
      </c>
      <c r="D33">
        <v>1613</v>
      </c>
      <c r="E33" s="9">
        <f t="shared" si="14"/>
        <v>-2189.8527272727301</v>
      </c>
      <c r="F33" s="9">
        <f t="shared" si="15"/>
        <v>-1180.04545454545</v>
      </c>
      <c r="G33" s="9">
        <v>5</v>
      </c>
      <c r="H33" s="9">
        <f t="shared" si="2"/>
        <v>0.25</v>
      </c>
      <c r="I33" s="9">
        <f t="shared" si="3"/>
        <v>0.05</v>
      </c>
      <c r="J33" s="9">
        <f t="shared" si="4"/>
        <v>0.5</v>
      </c>
      <c r="K33" s="9">
        <f t="shared" si="5"/>
        <v>0.125</v>
      </c>
      <c r="L33" s="9">
        <v>498</v>
      </c>
      <c r="M33" s="9">
        <v>5</v>
      </c>
      <c r="N33" s="9">
        <f t="shared" si="6"/>
        <v>0.25</v>
      </c>
      <c r="O33" s="9">
        <v>472</v>
      </c>
      <c r="R33" s="9">
        <f t="shared" si="16"/>
        <v>-1.263206359594248</v>
      </c>
      <c r="S33" s="9">
        <f t="shared" si="0"/>
        <v>-0.52599575477587712</v>
      </c>
      <c r="U33">
        <v>0</v>
      </c>
      <c r="V33">
        <f t="shared" si="7"/>
        <v>0</v>
      </c>
      <c r="W33">
        <v>472</v>
      </c>
      <c r="AA33">
        <v>0</v>
      </c>
      <c r="AB33">
        <f t="shared" si="8"/>
        <v>0</v>
      </c>
      <c r="AG33">
        <v>5</v>
      </c>
      <c r="AH33">
        <f t="shared" si="9"/>
        <v>0.25</v>
      </c>
      <c r="AM33">
        <v>150</v>
      </c>
      <c r="AN33">
        <f t="shared" si="10"/>
        <v>7.5</v>
      </c>
      <c r="AO33">
        <v>1115</v>
      </c>
      <c r="AS33">
        <v>0</v>
      </c>
      <c r="AT33">
        <f t="shared" si="11"/>
        <v>0</v>
      </c>
      <c r="AU33">
        <v>0</v>
      </c>
      <c r="AY33">
        <v>0</v>
      </c>
      <c r="AZ33">
        <f t="shared" si="12"/>
        <v>0</v>
      </c>
      <c r="BD33">
        <v>0</v>
      </c>
      <c r="BE33">
        <f t="shared" si="13"/>
        <v>0</v>
      </c>
    </row>
    <row r="34" spans="1:57" x14ac:dyDescent="0.25">
      <c r="A34">
        <v>1982</v>
      </c>
      <c r="B34">
        <v>210</v>
      </c>
      <c r="C34">
        <f t="shared" si="1"/>
        <v>10.5</v>
      </c>
      <c r="D34">
        <v>2212</v>
      </c>
      <c r="E34" s="9">
        <f t="shared" si="14"/>
        <v>-2187.1027272727301</v>
      </c>
      <c r="F34" s="9">
        <f t="shared" si="15"/>
        <v>-581.04545454544996</v>
      </c>
      <c r="G34" s="9">
        <v>10</v>
      </c>
      <c r="H34" s="9">
        <f t="shared" si="2"/>
        <v>0.5</v>
      </c>
      <c r="I34" s="9">
        <f t="shared" si="3"/>
        <v>0.1</v>
      </c>
      <c r="J34" s="9">
        <f t="shared" si="4"/>
        <v>1</v>
      </c>
      <c r="K34" s="9">
        <f t="shared" si="5"/>
        <v>0.25</v>
      </c>
      <c r="L34" s="9">
        <v>1218</v>
      </c>
      <c r="M34" s="9">
        <v>10</v>
      </c>
      <c r="N34" s="9">
        <f t="shared" si="6"/>
        <v>0.5</v>
      </c>
      <c r="O34" s="9">
        <v>1186</v>
      </c>
      <c r="R34" s="9">
        <f t="shared" si="16"/>
        <v>-0.28814585597140369</v>
      </c>
      <c r="S34" s="9">
        <f t="shared" ref="S34:S68" si="17">(L34-919.27)/800.9</f>
        <v>0.37299288300661759</v>
      </c>
      <c r="U34">
        <v>0</v>
      </c>
      <c r="V34">
        <f t="shared" si="7"/>
        <v>0</v>
      </c>
      <c r="W34">
        <v>1082</v>
      </c>
      <c r="AA34">
        <v>0</v>
      </c>
      <c r="AB34">
        <f t="shared" si="8"/>
        <v>0</v>
      </c>
      <c r="AG34">
        <v>10</v>
      </c>
      <c r="AH34">
        <f t="shared" si="9"/>
        <v>0.5</v>
      </c>
      <c r="AI34">
        <v>104</v>
      </c>
      <c r="AM34">
        <v>200</v>
      </c>
      <c r="AN34">
        <f t="shared" si="10"/>
        <v>10</v>
      </c>
      <c r="AO34">
        <v>994</v>
      </c>
      <c r="AS34">
        <v>0</v>
      </c>
      <c r="AT34">
        <f t="shared" si="11"/>
        <v>0</v>
      </c>
      <c r="AU34">
        <v>0</v>
      </c>
      <c r="AY34">
        <v>0</v>
      </c>
      <c r="AZ34">
        <f t="shared" si="12"/>
        <v>0</v>
      </c>
      <c r="BD34">
        <v>0</v>
      </c>
      <c r="BE34">
        <f t="shared" si="13"/>
        <v>0</v>
      </c>
    </row>
    <row r="35" spans="1:57" x14ac:dyDescent="0.25">
      <c r="A35">
        <v>1983</v>
      </c>
      <c r="B35">
        <v>270</v>
      </c>
      <c r="C35">
        <f t="shared" si="1"/>
        <v>13.5</v>
      </c>
      <c r="D35">
        <v>1864</v>
      </c>
      <c r="E35" s="9">
        <f t="shared" si="14"/>
        <v>-2184.1027272727301</v>
      </c>
      <c r="F35" s="9">
        <f t="shared" si="15"/>
        <v>-929.04545454544996</v>
      </c>
      <c r="G35" s="9">
        <v>20</v>
      </c>
      <c r="H35" s="9">
        <f t="shared" si="2"/>
        <v>1</v>
      </c>
      <c r="I35" s="9">
        <f t="shared" si="3"/>
        <v>0.2</v>
      </c>
      <c r="J35" s="9">
        <f t="shared" si="4"/>
        <v>2</v>
      </c>
      <c r="K35" s="9">
        <f t="shared" si="5"/>
        <v>0.5</v>
      </c>
      <c r="L35" s="9">
        <v>733</v>
      </c>
      <c r="M35" s="9">
        <v>20</v>
      </c>
      <c r="N35" s="9">
        <f t="shared" si="6"/>
        <v>1</v>
      </c>
      <c r="O35" s="9">
        <v>706</v>
      </c>
      <c r="R35" s="9">
        <f t="shared" si="16"/>
        <v>-0.94495744521734737</v>
      </c>
      <c r="S35" s="9">
        <f t="shared" si="17"/>
        <v>-0.23257585216631288</v>
      </c>
      <c r="U35">
        <v>0</v>
      </c>
      <c r="V35">
        <f t="shared" si="7"/>
        <v>0</v>
      </c>
      <c r="W35">
        <v>629</v>
      </c>
      <c r="AA35">
        <v>0</v>
      </c>
      <c r="AB35">
        <f t="shared" si="8"/>
        <v>0</v>
      </c>
      <c r="AG35">
        <v>20</v>
      </c>
      <c r="AH35">
        <f t="shared" si="9"/>
        <v>1</v>
      </c>
      <c r="AI35">
        <v>77</v>
      </c>
      <c r="AM35">
        <v>250</v>
      </c>
      <c r="AN35">
        <f t="shared" si="10"/>
        <v>12.5</v>
      </c>
      <c r="AO35">
        <v>1131</v>
      </c>
      <c r="AS35">
        <v>0</v>
      </c>
      <c r="AT35">
        <f t="shared" si="11"/>
        <v>0</v>
      </c>
      <c r="AU35">
        <v>0</v>
      </c>
      <c r="AY35">
        <v>0</v>
      </c>
      <c r="AZ35">
        <f t="shared" si="12"/>
        <v>0</v>
      </c>
      <c r="BD35">
        <v>0</v>
      </c>
      <c r="BE35">
        <f t="shared" si="13"/>
        <v>0</v>
      </c>
    </row>
    <row r="36" spans="1:57" x14ac:dyDescent="0.25">
      <c r="A36">
        <v>1984</v>
      </c>
      <c r="B36">
        <v>325</v>
      </c>
      <c r="C36">
        <f t="shared" si="1"/>
        <v>16.25</v>
      </c>
      <c r="D36">
        <v>2272</v>
      </c>
      <c r="E36" s="9">
        <f t="shared" si="14"/>
        <v>-2181.3527272727301</v>
      </c>
      <c r="F36" s="9">
        <f t="shared" si="15"/>
        <v>-521.04545454544996</v>
      </c>
      <c r="G36" s="9">
        <v>45</v>
      </c>
      <c r="H36" s="9">
        <f t="shared" si="2"/>
        <v>2.25</v>
      </c>
      <c r="I36" s="9">
        <f t="shared" si="3"/>
        <v>0.45</v>
      </c>
      <c r="J36" s="9">
        <f t="shared" si="4"/>
        <v>4.5</v>
      </c>
      <c r="K36" s="9">
        <f t="shared" si="5"/>
        <v>1.125</v>
      </c>
      <c r="L36" s="9">
        <v>728</v>
      </c>
      <c r="M36" s="9">
        <v>41</v>
      </c>
      <c r="N36" s="9">
        <f t="shared" si="6"/>
        <v>2.0499999999999998</v>
      </c>
      <c r="O36" s="9">
        <v>633</v>
      </c>
      <c r="R36" s="9">
        <f t="shared" si="16"/>
        <v>-0.95172869871472821</v>
      </c>
      <c r="S36" s="9">
        <f t="shared" si="17"/>
        <v>-0.23881882881758021</v>
      </c>
      <c r="U36">
        <v>0</v>
      </c>
      <c r="V36">
        <f t="shared" si="7"/>
        <v>0</v>
      </c>
      <c r="W36">
        <v>551</v>
      </c>
      <c r="AA36">
        <v>0</v>
      </c>
      <c r="AB36">
        <f t="shared" si="8"/>
        <v>0</v>
      </c>
      <c r="AG36">
        <v>40</v>
      </c>
      <c r="AH36">
        <f t="shared" si="9"/>
        <v>2</v>
      </c>
      <c r="AI36">
        <v>82</v>
      </c>
      <c r="AM36">
        <v>280</v>
      </c>
      <c r="AN36">
        <f t="shared" si="10"/>
        <v>14</v>
      </c>
      <c r="AO36">
        <v>1544</v>
      </c>
      <c r="AS36">
        <v>0</v>
      </c>
      <c r="AT36">
        <f t="shared" si="11"/>
        <v>0</v>
      </c>
      <c r="AU36">
        <v>0</v>
      </c>
      <c r="AY36">
        <v>0</v>
      </c>
      <c r="AZ36">
        <f t="shared" si="12"/>
        <v>0</v>
      </c>
      <c r="BD36">
        <v>1</v>
      </c>
      <c r="BE36">
        <f t="shared" si="13"/>
        <v>0.05</v>
      </c>
    </row>
    <row r="37" spans="1:57" x14ac:dyDescent="0.25">
      <c r="A37">
        <v>1985</v>
      </c>
      <c r="B37">
        <v>539</v>
      </c>
      <c r="C37">
        <f t="shared" si="1"/>
        <v>26.95</v>
      </c>
      <c r="D37">
        <v>3649</v>
      </c>
      <c r="E37" s="9">
        <f t="shared" si="14"/>
        <v>-2170.6527272727303</v>
      </c>
      <c r="F37" s="9">
        <f t="shared" si="15"/>
        <v>855.95454545455004</v>
      </c>
      <c r="G37" s="9">
        <v>199</v>
      </c>
      <c r="H37" s="9">
        <f t="shared" si="2"/>
        <v>9.9499999999999993</v>
      </c>
      <c r="I37" s="9">
        <f t="shared" si="3"/>
        <v>1.99</v>
      </c>
      <c r="J37" s="9">
        <f t="shared" si="4"/>
        <v>19.899999999999999</v>
      </c>
      <c r="K37" s="9">
        <f t="shared" si="5"/>
        <v>4.9749999999999996</v>
      </c>
      <c r="L37" s="9">
        <v>834</v>
      </c>
      <c r="M37" s="9">
        <v>160</v>
      </c>
      <c r="N37" s="9">
        <f t="shared" si="6"/>
        <v>8</v>
      </c>
      <c r="O37" s="9">
        <v>832</v>
      </c>
      <c r="R37" s="9">
        <f t="shared" si="16"/>
        <v>-0.80817812457025395</v>
      </c>
      <c r="S37" s="9">
        <f t="shared" si="17"/>
        <v>-0.10646772381071293</v>
      </c>
      <c r="U37">
        <v>70</v>
      </c>
      <c r="V37">
        <f t="shared" si="7"/>
        <v>3.5</v>
      </c>
      <c r="W37">
        <v>765</v>
      </c>
      <c r="AA37">
        <v>29</v>
      </c>
      <c r="AB37">
        <f t="shared" si="8"/>
        <v>1.45</v>
      </c>
      <c r="AG37">
        <v>60</v>
      </c>
      <c r="AH37">
        <f t="shared" si="9"/>
        <v>3</v>
      </c>
      <c r="AI37">
        <v>67</v>
      </c>
      <c r="AM37">
        <v>340</v>
      </c>
      <c r="AN37">
        <f t="shared" si="10"/>
        <v>17</v>
      </c>
      <c r="AO37">
        <v>2815</v>
      </c>
      <c r="AS37">
        <v>0</v>
      </c>
      <c r="AT37">
        <f t="shared" si="11"/>
        <v>0</v>
      </c>
      <c r="AU37">
        <v>0</v>
      </c>
      <c r="AY37">
        <v>0</v>
      </c>
      <c r="AZ37">
        <f t="shared" si="12"/>
        <v>0</v>
      </c>
      <c r="BD37">
        <v>1</v>
      </c>
      <c r="BE37">
        <f t="shared" si="13"/>
        <v>0.05</v>
      </c>
    </row>
    <row r="38" spans="1:57" x14ac:dyDescent="0.25">
      <c r="A38">
        <v>1986</v>
      </c>
      <c r="B38">
        <v>897</v>
      </c>
      <c r="C38">
        <f t="shared" si="1"/>
        <v>44.85</v>
      </c>
      <c r="D38">
        <v>3320</v>
      </c>
      <c r="E38" s="9">
        <f t="shared" si="14"/>
        <v>-2152.7527272727302</v>
      </c>
      <c r="F38" s="9">
        <f t="shared" si="15"/>
        <v>526.95454545455004</v>
      </c>
      <c r="G38" s="9">
        <v>347</v>
      </c>
      <c r="H38" s="9">
        <f t="shared" si="2"/>
        <v>17.350000000000001</v>
      </c>
      <c r="I38" s="9">
        <f t="shared" si="3"/>
        <v>3.47</v>
      </c>
      <c r="J38" s="9">
        <f t="shared" si="4"/>
        <v>34.700000000000003</v>
      </c>
      <c r="K38" s="9">
        <f t="shared" si="5"/>
        <v>8.6750000000000007</v>
      </c>
      <c r="L38" s="9">
        <v>893</v>
      </c>
      <c r="M38" s="9">
        <v>212</v>
      </c>
      <c r="N38" s="9">
        <f t="shared" si="6"/>
        <v>10.6</v>
      </c>
      <c r="O38" s="9">
        <v>806</v>
      </c>
      <c r="R38" s="9">
        <f t="shared" si="16"/>
        <v>-0.72827733330115973</v>
      </c>
      <c r="S38" s="9">
        <f t="shared" si="17"/>
        <v>-3.2800599325758503E-2</v>
      </c>
      <c r="U38">
        <v>90</v>
      </c>
      <c r="V38">
        <f t="shared" si="7"/>
        <v>4.5</v>
      </c>
      <c r="W38">
        <v>635</v>
      </c>
      <c r="AA38">
        <v>31</v>
      </c>
      <c r="AB38">
        <f t="shared" si="8"/>
        <v>1.55</v>
      </c>
      <c r="AG38">
        <v>90</v>
      </c>
      <c r="AH38">
        <f t="shared" si="9"/>
        <v>4.5</v>
      </c>
      <c r="AI38">
        <v>171</v>
      </c>
      <c r="AM38">
        <v>550</v>
      </c>
      <c r="AN38">
        <f t="shared" si="10"/>
        <v>27.5</v>
      </c>
      <c r="AO38">
        <v>2427</v>
      </c>
      <c r="AS38">
        <v>0</v>
      </c>
      <c r="AT38">
        <f t="shared" si="11"/>
        <v>0</v>
      </c>
      <c r="AU38">
        <v>0</v>
      </c>
      <c r="AY38">
        <v>0</v>
      </c>
      <c r="AZ38">
        <f t="shared" si="12"/>
        <v>0</v>
      </c>
      <c r="BD38">
        <v>1</v>
      </c>
      <c r="BE38">
        <f t="shared" si="13"/>
        <v>0.05</v>
      </c>
    </row>
    <row r="39" spans="1:57" x14ac:dyDescent="0.25">
      <c r="A39">
        <v>1987</v>
      </c>
      <c r="B39">
        <v>1099</v>
      </c>
      <c r="C39">
        <f t="shared" si="1"/>
        <v>54.95</v>
      </c>
      <c r="D39">
        <v>3369</v>
      </c>
      <c r="E39" s="9">
        <f t="shared" si="14"/>
        <v>-2142.6527272727303</v>
      </c>
      <c r="F39" s="9">
        <f t="shared" si="15"/>
        <v>575.95454545455004</v>
      </c>
      <c r="G39" s="9">
        <v>349</v>
      </c>
      <c r="H39" s="9">
        <f t="shared" si="2"/>
        <v>17.45</v>
      </c>
      <c r="I39" s="9">
        <f t="shared" si="3"/>
        <v>3.49</v>
      </c>
      <c r="J39" s="9">
        <f t="shared" si="4"/>
        <v>34.9</v>
      </c>
      <c r="K39" s="9">
        <f t="shared" si="5"/>
        <v>8.7249999999999996</v>
      </c>
      <c r="L39" s="9">
        <v>799</v>
      </c>
      <c r="M39" s="9">
        <v>248</v>
      </c>
      <c r="N39" s="9">
        <f t="shared" si="6"/>
        <v>12.4</v>
      </c>
      <c r="O39" s="9">
        <v>798</v>
      </c>
      <c r="R39" s="9">
        <f t="shared" si="16"/>
        <v>-0.85557689905191991</v>
      </c>
      <c r="S39" s="9">
        <f t="shared" si="17"/>
        <v>-0.1501685603695842</v>
      </c>
      <c r="U39">
        <v>140</v>
      </c>
      <c r="V39">
        <f t="shared" si="7"/>
        <v>7</v>
      </c>
      <c r="W39">
        <v>722</v>
      </c>
      <c r="AA39">
        <v>38</v>
      </c>
      <c r="AB39">
        <f t="shared" si="8"/>
        <v>1.9</v>
      </c>
      <c r="AG39">
        <v>70</v>
      </c>
      <c r="AH39">
        <f t="shared" si="9"/>
        <v>3.5</v>
      </c>
      <c r="AI39">
        <v>76</v>
      </c>
      <c r="AM39">
        <v>750</v>
      </c>
      <c r="AN39">
        <f t="shared" si="10"/>
        <v>37.5</v>
      </c>
      <c r="AO39">
        <v>2570</v>
      </c>
      <c r="AS39">
        <v>0</v>
      </c>
      <c r="AT39">
        <f t="shared" si="11"/>
        <v>0</v>
      </c>
      <c r="AU39">
        <v>0</v>
      </c>
      <c r="AY39">
        <v>0</v>
      </c>
      <c r="AZ39">
        <f t="shared" si="12"/>
        <v>0</v>
      </c>
      <c r="BD39">
        <v>0</v>
      </c>
      <c r="BE39">
        <f t="shared" si="13"/>
        <v>0</v>
      </c>
    </row>
    <row r="40" spans="1:57" x14ac:dyDescent="0.25">
      <c r="A40">
        <v>1988</v>
      </c>
      <c r="B40">
        <v>1615</v>
      </c>
      <c r="C40">
        <f t="shared" si="1"/>
        <v>80.75</v>
      </c>
      <c r="D40">
        <v>2878</v>
      </c>
      <c r="E40" s="9">
        <f t="shared" si="14"/>
        <v>-2116.8527272727301</v>
      </c>
      <c r="F40" s="9">
        <f t="shared" si="15"/>
        <v>84.954545454550043</v>
      </c>
      <c r="G40" s="9">
        <v>685</v>
      </c>
      <c r="H40" s="9">
        <f t="shared" si="2"/>
        <v>34.25</v>
      </c>
      <c r="I40" s="9">
        <f t="shared" si="3"/>
        <v>6.85</v>
      </c>
      <c r="J40" s="9">
        <f t="shared" si="4"/>
        <v>68.5</v>
      </c>
      <c r="K40" s="9">
        <f t="shared" si="5"/>
        <v>17.125</v>
      </c>
      <c r="L40" s="9">
        <v>881</v>
      </c>
      <c r="M40" s="9">
        <v>287</v>
      </c>
      <c r="N40" s="9">
        <f t="shared" si="6"/>
        <v>14.35</v>
      </c>
      <c r="O40" s="9">
        <v>875</v>
      </c>
      <c r="R40" s="9">
        <f t="shared" si="16"/>
        <v>-0.74452834169487381</v>
      </c>
      <c r="S40" s="9">
        <f t="shared" si="17"/>
        <v>-4.7783743288800078E-2</v>
      </c>
      <c r="U40">
        <v>145</v>
      </c>
      <c r="V40">
        <f t="shared" si="7"/>
        <v>7.25</v>
      </c>
      <c r="W40">
        <v>755</v>
      </c>
      <c r="AA40">
        <v>29</v>
      </c>
      <c r="AB40">
        <f t="shared" si="8"/>
        <v>1.45</v>
      </c>
      <c r="AG40">
        <v>110</v>
      </c>
      <c r="AH40">
        <f t="shared" si="9"/>
        <v>5.5</v>
      </c>
      <c r="AI40">
        <v>120</v>
      </c>
      <c r="AM40">
        <v>930</v>
      </c>
      <c r="AN40">
        <f t="shared" si="10"/>
        <v>46.5</v>
      </c>
      <c r="AO40">
        <v>1997</v>
      </c>
      <c r="AS40">
        <v>0</v>
      </c>
      <c r="AT40">
        <f t="shared" si="11"/>
        <v>0</v>
      </c>
      <c r="AU40">
        <v>0</v>
      </c>
      <c r="AY40">
        <v>0</v>
      </c>
      <c r="AZ40">
        <f t="shared" si="12"/>
        <v>0</v>
      </c>
      <c r="BD40">
        <v>3</v>
      </c>
      <c r="BE40">
        <f t="shared" si="13"/>
        <v>0.15</v>
      </c>
    </row>
    <row r="41" spans="1:57" x14ac:dyDescent="0.25">
      <c r="A41">
        <v>1989</v>
      </c>
      <c r="B41">
        <v>2240</v>
      </c>
      <c r="C41">
        <f t="shared" si="1"/>
        <v>112</v>
      </c>
      <c r="D41">
        <v>2842</v>
      </c>
      <c r="E41" s="9">
        <f t="shared" si="14"/>
        <v>-2085.6027272727301</v>
      </c>
      <c r="F41" s="9">
        <f t="shared" si="15"/>
        <v>48.954545454550043</v>
      </c>
      <c r="G41" s="9">
        <v>1140</v>
      </c>
      <c r="H41" s="9">
        <f t="shared" si="2"/>
        <v>57</v>
      </c>
      <c r="I41" s="9">
        <f t="shared" si="3"/>
        <v>11.4</v>
      </c>
      <c r="J41" s="9">
        <f t="shared" si="4"/>
        <v>114</v>
      </c>
      <c r="K41" s="9">
        <f t="shared" si="5"/>
        <v>28.5</v>
      </c>
      <c r="L41" s="9">
        <v>1228</v>
      </c>
      <c r="M41" s="9">
        <v>584</v>
      </c>
      <c r="N41" s="9">
        <f t="shared" si="6"/>
        <v>29.2</v>
      </c>
      <c r="O41" s="9">
        <v>1189</v>
      </c>
      <c r="R41" s="9">
        <f t="shared" si="16"/>
        <v>-0.27460334897664196</v>
      </c>
      <c r="S41" s="9">
        <f t="shared" si="17"/>
        <v>0.38547883630915225</v>
      </c>
      <c r="U41">
        <v>250</v>
      </c>
      <c r="V41">
        <f t="shared" si="7"/>
        <v>12.5</v>
      </c>
      <c r="W41">
        <v>752</v>
      </c>
      <c r="AA41">
        <v>24</v>
      </c>
      <c r="AB41">
        <f t="shared" si="8"/>
        <v>1.2</v>
      </c>
      <c r="AG41">
        <v>300</v>
      </c>
      <c r="AH41">
        <f t="shared" si="9"/>
        <v>15</v>
      </c>
      <c r="AI41">
        <v>437</v>
      </c>
      <c r="AM41">
        <v>1100</v>
      </c>
      <c r="AN41">
        <f t="shared" si="10"/>
        <v>55</v>
      </c>
      <c r="AO41">
        <v>1614</v>
      </c>
      <c r="AS41">
        <v>0</v>
      </c>
      <c r="AT41">
        <f t="shared" si="11"/>
        <v>0</v>
      </c>
      <c r="AU41">
        <v>0</v>
      </c>
      <c r="AY41">
        <v>0</v>
      </c>
      <c r="AZ41">
        <f t="shared" si="12"/>
        <v>0</v>
      </c>
      <c r="BD41">
        <v>10</v>
      </c>
      <c r="BE41">
        <f t="shared" si="13"/>
        <v>0.5</v>
      </c>
    </row>
    <row r="42" spans="1:57" x14ac:dyDescent="0.25">
      <c r="A42">
        <v>1990</v>
      </c>
      <c r="B42">
        <v>3919</v>
      </c>
      <c r="C42">
        <f t="shared" si="1"/>
        <v>195.95</v>
      </c>
      <c r="D42">
        <v>2504</v>
      </c>
      <c r="E42" s="9">
        <f t="shared" si="14"/>
        <v>-2001.6527272727301</v>
      </c>
      <c r="F42" s="9">
        <f t="shared" si="15"/>
        <v>-289.04545454544996</v>
      </c>
      <c r="G42" s="9">
        <v>2869</v>
      </c>
      <c r="H42" s="9">
        <f t="shared" si="2"/>
        <v>143.44999999999999</v>
      </c>
      <c r="I42" s="9">
        <f t="shared" si="3"/>
        <v>28.69</v>
      </c>
      <c r="J42" s="9">
        <f t="shared" si="4"/>
        <v>286.89999999999998</v>
      </c>
      <c r="K42" s="9">
        <f t="shared" si="5"/>
        <v>71.724999999999994</v>
      </c>
      <c r="L42" s="9">
        <v>964</v>
      </c>
      <c r="M42" s="9">
        <v>2298</v>
      </c>
      <c r="N42" s="9">
        <f t="shared" si="6"/>
        <v>114.9</v>
      </c>
      <c r="O42" s="9">
        <v>916</v>
      </c>
      <c r="P42" s="9">
        <v>31512</v>
      </c>
      <c r="Q42" s="9">
        <f>O42/P42</f>
        <v>2.9068291444529069E-2</v>
      </c>
      <c r="R42" s="9">
        <f t="shared" si="16"/>
        <v>-0.63212553363835144</v>
      </c>
      <c r="S42" s="9">
        <f t="shared" si="17"/>
        <v>5.5849669122237509E-2</v>
      </c>
      <c r="T42" s="9">
        <f>(Q42-0.0314248421013556)/0.0124508771786149</f>
        <v>-0.18926784217854475</v>
      </c>
      <c r="U42">
        <v>300</v>
      </c>
      <c r="V42">
        <f t="shared" si="7"/>
        <v>15</v>
      </c>
      <c r="W42">
        <v>699</v>
      </c>
      <c r="X42">
        <v>2792</v>
      </c>
      <c r="Y42">
        <f>W42/X42</f>
        <v>0.25035816618911177</v>
      </c>
      <c r="Z42" s="9">
        <f>(Y42-0.1534283)/0.07551999</f>
        <v>1.2834994574166627</v>
      </c>
      <c r="AA42">
        <v>31</v>
      </c>
      <c r="AB42">
        <f t="shared" si="8"/>
        <v>1.55</v>
      </c>
      <c r="AD42">
        <v>3701</v>
      </c>
      <c r="AG42">
        <v>1952</v>
      </c>
      <c r="AH42">
        <f t="shared" si="9"/>
        <v>97.6</v>
      </c>
      <c r="AI42">
        <v>217</v>
      </c>
      <c r="AM42">
        <v>1050</v>
      </c>
      <c r="AN42">
        <f t="shared" si="10"/>
        <v>52.5</v>
      </c>
      <c r="AO42">
        <v>1540</v>
      </c>
      <c r="AS42">
        <v>0</v>
      </c>
      <c r="AT42">
        <f t="shared" si="11"/>
        <v>0</v>
      </c>
      <c r="AU42">
        <v>0</v>
      </c>
      <c r="AY42">
        <v>0</v>
      </c>
      <c r="AZ42">
        <f t="shared" si="12"/>
        <v>0</v>
      </c>
      <c r="BD42">
        <v>15</v>
      </c>
      <c r="BE42">
        <f t="shared" si="13"/>
        <v>0.75</v>
      </c>
    </row>
    <row r="43" spans="1:57" x14ac:dyDescent="0.25">
      <c r="A43">
        <v>1991</v>
      </c>
      <c r="B43">
        <v>6021</v>
      </c>
      <c r="C43">
        <f t="shared" si="1"/>
        <v>301.05</v>
      </c>
      <c r="D43">
        <v>2797</v>
      </c>
      <c r="E43" s="9">
        <f t="shared" si="14"/>
        <v>-1896.5527272727302</v>
      </c>
      <c r="F43" s="9">
        <f t="shared" si="15"/>
        <v>3.9545454545500434</v>
      </c>
      <c r="G43" s="9">
        <v>4483</v>
      </c>
      <c r="H43" s="9">
        <f t="shared" si="2"/>
        <v>224.15</v>
      </c>
      <c r="I43" s="9">
        <f t="shared" si="3"/>
        <v>44.83</v>
      </c>
      <c r="J43" s="9">
        <f t="shared" si="4"/>
        <v>448.3</v>
      </c>
      <c r="K43" s="9">
        <f t="shared" si="5"/>
        <v>112.075</v>
      </c>
      <c r="L43" s="9">
        <v>794</v>
      </c>
      <c r="M43" s="9">
        <v>3201</v>
      </c>
      <c r="N43" s="9">
        <f t="shared" si="6"/>
        <v>160.05000000000001</v>
      </c>
      <c r="O43" s="9">
        <v>775</v>
      </c>
      <c r="P43" s="9">
        <v>31402</v>
      </c>
      <c r="Q43" s="9">
        <f t="shared" ref="Q43:Q68" si="18">O43/P43</f>
        <v>2.4679956690656646E-2</v>
      </c>
      <c r="R43" s="9">
        <f t="shared" si="16"/>
        <v>-0.86234815254930086</v>
      </c>
      <c r="S43" s="9">
        <f t="shared" si="17"/>
        <v>-0.15641153702085153</v>
      </c>
      <c r="T43" s="9">
        <f t="shared" ref="T43:T68" si="19">(Q43-0.0314248421013556)/0.0124508771786149</f>
        <v>-0.54171969684864318</v>
      </c>
      <c r="U43">
        <v>414</v>
      </c>
      <c r="V43">
        <f t="shared" si="7"/>
        <v>20.7</v>
      </c>
      <c r="W43">
        <v>560</v>
      </c>
      <c r="X43">
        <v>2672</v>
      </c>
      <c r="Y43">
        <f t="shared" ref="Y43:Y65" si="20">W43/X43</f>
        <v>0.20958083832335328</v>
      </c>
      <c r="Z43" s="9">
        <f t="shared" ref="Z43:Z65" si="21">(Y43-0.1534283)/0.07551999</f>
        <v>0.74354536227233736</v>
      </c>
      <c r="AA43">
        <v>92</v>
      </c>
      <c r="AB43">
        <f t="shared" si="8"/>
        <v>4.5999999999999996</v>
      </c>
      <c r="AD43">
        <v>3710</v>
      </c>
      <c r="AG43">
        <v>2530</v>
      </c>
      <c r="AH43">
        <f t="shared" si="9"/>
        <v>126.5</v>
      </c>
      <c r="AI43">
        <v>215</v>
      </c>
      <c r="AM43">
        <v>1538</v>
      </c>
      <c r="AN43">
        <f t="shared" si="10"/>
        <v>76.900000000000006</v>
      </c>
      <c r="AO43">
        <v>2003</v>
      </c>
      <c r="AP43">
        <v>12231</v>
      </c>
      <c r="AQ43">
        <f>AO43/AP43</f>
        <v>0.16376420570681055</v>
      </c>
      <c r="AR43" s="9">
        <f>(AQ43-0.1549808)/0.12885836</f>
        <v>6.8163258532939183E-2</v>
      </c>
      <c r="AS43">
        <v>0</v>
      </c>
      <c r="AT43">
        <f t="shared" si="11"/>
        <v>0</v>
      </c>
      <c r="AU43">
        <v>0</v>
      </c>
      <c r="AY43">
        <v>150</v>
      </c>
      <c r="AZ43">
        <f t="shared" si="12"/>
        <v>7.5</v>
      </c>
      <c r="BD43">
        <v>15</v>
      </c>
      <c r="BE43">
        <f t="shared" si="13"/>
        <v>0.75</v>
      </c>
    </row>
    <row r="44" spans="1:57" x14ac:dyDescent="0.25">
      <c r="A44">
        <v>1992</v>
      </c>
      <c r="B44">
        <v>9411</v>
      </c>
      <c r="C44">
        <f t="shared" si="1"/>
        <v>470.55</v>
      </c>
      <c r="D44">
        <v>3106</v>
      </c>
      <c r="E44" s="9">
        <f t="shared" si="14"/>
        <v>-1727.0527272727302</v>
      </c>
      <c r="F44" s="9">
        <f t="shared" si="15"/>
        <v>312.95454545455004</v>
      </c>
      <c r="G44" s="9">
        <v>7585</v>
      </c>
      <c r="H44" s="9">
        <f t="shared" si="2"/>
        <v>379.25</v>
      </c>
      <c r="I44" s="9">
        <f t="shared" si="3"/>
        <v>75.849999999999994</v>
      </c>
      <c r="J44" s="9">
        <f t="shared" si="4"/>
        <v>758.5</v>
      </c>
      <c r="K44" s="9">
        <f t="shared" si="5"/>
        <v>189.625</v>
      </c>
      <c r="L44" s="9">
        <v>990</v>
      </c>
      <c r="M44" s="9">
        <v>6111</v>
      </c>
      <c r="N44" s="9">
        <f t="shared" si="6"/>
        <v>305.55</v>
      </c>
      <c r="O44" s="9">
        <v>990</v>
      </c>
      <c r="P44" s="9">
        <v>31282</v>
      </c>
      <c r="Q44" s="9">
        <f t="shared" si="18"/>
        <v>3.1647592864906336E-2</v>
      </c>
      <c r="R44" s="9">
        <f t="shared" si="16"/>
        <v>-0.59691501545197101</v>
      </c>
      <c r="S44" s="9">
        <f t="shared" si="17"/>
        <v>8.8313147708827588E-2</v>
      </c>
      <c r="T44" s="9">
        <f t="shared" si="19"/>
        <v>1.7890367108698537E-2</v>
      </c>
      <c r="U44">
        <v>550</v>
      </c>
      <c r="V44">
        <f t="shared" si="7"/>
        <v>27.5</v>
      </c>
      <c r="W44">
        <v>582</v>
      </c>
      <c r="X44">
        <v>2531</v>
      </c>
      <c r="Y44">
        <f t="shared" si="20"/>
        <v>0.2299486369024101</v>
      </c>
      <c r="Z44" s="9">
        <f t="shared" si="21"/>
        <v>1.0132461206948005</v>
      </c>
      <c r="AA44">
        <v>143</v>
      </c>
      <c r="AB44">
        <f t="shared" si="8"/>
        <v>7.15</v>
      </c>
      <c r="AD44">
        <v>3730</v>
      </c>
      <c r="AG44">
        <v>5043</v>
      </c>
      <c r="AH44">
        <f t="shared" si="9"/>
        <v>252.15</v>
      </c>
      <c r="AI44">
        <v>408</v>
      </c>
      <c r="AJ44">
        <v>20732</v>
      </c>
      <c r="AK44">
        <f>AI44/AJ44</f>
        <v>1.9679722168628209E-2</v>
      </c>
      <c r="AL44" s="9">
        <f>(AK44-0.02588162)/0.01454874</f>
        <v>-0.42628418896562814</v>
      </c>
      <c r="AM44">
        <v>1826</v>
      </c>
      <c r="AN44">
        <f t="shared" si="10"/>
        <v>91.3</v>
      </c>
      <c r="AO44">
        <v>2116</v>
      </c>
      <c r="AP44">
        <v>12141</v>
      </c>
      <c r="AQ44">
        <f t="shared" ref="AQ44:AQ65" si="22">AO44/AP44</f>
        <v>0.17428547895560498</v>
      </c>
      <c r="AR44" s="9">
        <f t="shared" ref="AR44:AR65" si="23">(AQ44-0.1549808)/0.12885836</f>
        <v>0.14981316660870878</v>
      </c>
      <c r="AS44">
        <v>6</v>
      </c>
      <c r="AT44">
        <f t="shared" si="11"/>
        <v>0.3</v>
      </c>
      <c r="AU44">
        <v>0</v>
      </c>
      <c r="AY44">
        <v>350</v>
      </c>
      <c r="AZ44">
        <f t="shared" si="12"/>
        <v>17.5</v>
      </c>
      <c r="BD44">
        <v>19</v>
      </c>
      <c r="BE44">
        <f t="shared" si="13"/>
        <v>0.95</v>
      </c>
    </row>
    <row r="45" spans="1:57" x14ac:dyDescent="0.25">
      <c r="A45">
        <v>1993</v>
      </c>
      <c r="B45">
        <v>16008</v>
      </c>
      <c r="C45">
        <f t="shared" si="1"/>
        <v>800.4</v>
      </c>
      <c r="D45">
        <v>3992</v>
      </c>
      <c r="E45" s="9">
        <f t="shared" si="14"/>
        <v>-1397.20272727273</v>
      </c>
      <c r="F45" s="9">
        <f t="shared" si="15"/>
        <v>1198.95454545455</v>
      </c>
      <c r="G45" s="9">
        <v>13542</v>
      </c>
      <c r="H45" s="9">
        <f t="shared" si="2"/>
        <v>677.1</v>
      </c>
      <c r="I45" s="9">
        <f t="shared" si="3"/>
        <v>135.41999999999999</v>
      </c>
      <c r="J45" s="9">
        <f t="shared" si="4"/>
        <v>1354.2</v>
      </c>
      <c r="K45" s="9">
        <f t="shared" si="5"/>
        <v>338.55</v>
      </c>
      <c r="L45" s="9">
        <v>1865</v>
      </c>
      <c r="M45" s="9">
        <v>9492</v>
      </c>
      <c r="N45" s="9">
        <f t="shared" si="6"/>
        <v>474.6</v>
      </c>
      <c r="O45" s="9">
        <v>1446</v>
      </c>
      <c r="P45" s="9">
        <v>30403</v>
      </c>
      <c r="Q45" s="9">
        <f t="shared" si="18"/>
        <v>4.7561095944479166E-2</v>
      </c>
      <c r="R45" s="9">
        <f t="shared" si="16"/>
        <v>0.58805434658967992</v>
      </c>
      <c r="S45" s="9">
        <f t="shared" si="17"/>
        <v>1.1808340616806094</v>
      </c>
      <c r="T45" s="9">
        <f t="shared" si="19"/>
        <v>1.2959933353802988</v>
      </c>
      <c r="U45">
        <v>1330</v>
      </c>
      <c r="V45">
        <f t="shared" si="7"/>
        <v>66.5</v>
      </c>
      <c r="W45">
        <v>984</v>
      </c>
      <c r="X45">
        <v>2381</v>
      </c>
      <c r="Y45">
        <f t="shared" si="20"/>
        <v>0.41327173456530869</v>
      </c>
      <c r="Z45" s="9">
        <f t="shared" si="21"/>
        <v>3.4407239005898793</v>
      </c>
      <c r="AA45">
        <v>370</v>
      </c>
      <c r="AB45">
        <f t="shared" si="8"/>
        <v>18.5</v>
      </c>
      <c r="AD45">
        <v>3679</v>
      </c>
      <c r="AG45">
        <v>7345</v>
      </c>
      <c r="AH45">
        <f t="shared" si="9"/>
        <v>367.25</v>
      </c>
      <c r="AI45">
        <v>412</v>
      </c>
      <c r="AJ45">
        <v>20053</v>
      </c>
      <c r="AK45">
        <f t="shared" ref="AK45:AK65" si="24">AI45/AJ45</f>
        <v>2.054555428115494E-2</v>
      </c>
      <c r="AL45" s="9">
        <f t="shared" ref="AL45:AL65" si="25">(AK45-0.02588162)/0.01454874</f>
        <v>-0.36677167361881929</v>
      </c>
      <c r="AM45">
        <v>2466</v>
      </c>
      <c r="AN45">
        <f t="shared" si="10"/>
        <v>123.3</v>
      </c>
      <c r="AO45">
        <v>2127</v>
      </c>
      <c r="AP45">
        <v>12011</v>
      </c>
      <c r="AQ45">
        <f t="shared" si="22"/>
        <v>0.17708766963616684</v>
      </c>
      <c r="AR45" s="9">
        <f t="shared" si="23"/>
        <v>0.17155945206944154</v>
      </c>
      <c r="AS45">
        <v>13</v>
      </c>
      <c r="AT45">
        <f t="shared" si="11"/>
        <v>0.65</v>
      </c>
      <c r="AU45">
        <v>0</v>
      </c>
      <c r="AY45">
        <v>400</v>
      </c>
      <c r="AZ45">
        <f t="shared" si="12"/>
        <v>20</v>
      </c>
      <c r="BA45">
        <v>50</v>
      </c>
      <c r="BD45">
        <v>34</v>
      </c>
      <c r="BE45">
        <f t="shared" si="13"/>
        <v>1.7</v>
      </c>
    </row>
    <row r="46" spans="1:57" x14ac:dyDescent="0.25">
      <c r="A46">
        <v>1994</v>
      </c>
      <c r="B46">
        <v>16232</v>
      </c>
      <c r="C46">
        <f t="shared" si="1"/>
        <v>811.6</v>
      </c>
      <c r="D46">
        <v>3140</v>
      </c>
      <c r="E46" s="9">
        <f t="shared" si="14"/>
        <v>-1386.0027272727302</v>
      </c>
      <c r="F46" s="9">
        <f t="shared" si="15"/>
        <v>346.95454545455004</v>
      </c>
      <c r="G46" s="9">
        <v>13382</v>
      </c>
      <c r="H46" s="9">
        <f t="shared" si="2"/>
        <v>669.1</v>
      </c>
      <c r="I46" s="9">
        <f t="shared" si="3"/>
        <v>133.82</v>
      </c>
      <c r="J46" s="9">
        <f t="shared" si="4"/>
        <v>1338.2</v>
      </c>
      <c r="K46" s="9">
        <f t="shared" si="5"/>
        <v>334.55</v>
      </c>
      <c r="L46" s="9">
        <v>612</v>
      </c>
      <c r="M46" s="9">
        <v>9763</v>
      </c>
      <c r="N46" s="9">
        <f t="shared" si="6"/>
        <v>488.15</v>
      </c>
      <c r="O46" s="9">
        <v>612</v>
      </c>
      <c r="P46" s="9">
        <v>29594</v>
      </c>
      <c r="Q46" s="9">
        <f t="shared" si="18"/>
        <v>2.0679867540717715E-2</v>
      </c>
      <c r="R46" s="9">
        <f t="shared" si="16"/>
        <v>-1.1088217798539641</v>
      </c>
      <c r="S46" s="9">
        <f t="shared" si="17"/>
        <v>-0.38365588712698212</v>
      </c>
      <c r="T46" s="9">
        <f t="shared" si="19"/>
        <v>-0.86298936263647341</v>
      </c>
      <c r="U46">
        <v>2138</v>
      </c>
      <c r="V46">
        <f t="shared" si="7"/>
        <v>106.9</v>
      </c>
      <c r="W46">
        <v>199</v>
      </c>
      <c r="X46">
        <v>2303</v>
      </c>
      <c r="Y46">
        <f t="shared" si="20"/>
        <v>8.6409031697785493E-2</v>
      </c>
      <c r="Z46" s="9">
        <f t="shared" si="21"/>
        <v>-0.88743746261373313</v>
      </c>
      <c r="AA46">
        <v>351</v>
      </c>
      <c r="AB46">
        <f t="shared" si="8"/>
        <v>17.55</v>
      </c>
      <c r="AD46">
        <v>3669</v>
      </c>
      <c r="AG46">
        <v>6870</v>
      </c>
      <c r="AH46">
        <f t="shared" si="9"/>
        <v>343.5</v>
      </c>
      <c r="AI46">
        <v>413</v>
      </c>
      <c r="AJ46">
        <v>19331</v>
      </c>
      <c r="AK46">
        <f t="shared" si="24"/>
        <v>2.1364647457451761E-2</v>
      </c>
      <c r="AL46" s="9">
        <f t="shared" si="25"/>
        <v>-0.31047173449716198</v>
      </c>
      <c r="AM46">
        <v>2850</v>
      </c>
      <c r="AN46">
        <f t="shared" si="10"/>
        <v>142.5</v>
      </c>
      <c r="AO46">
        <v>2528</v>
      </c>
      <c r="AP46">
        <v>11798</v>
      </c>
      <c r="AQ46">
        <f t="shared" si="22"/>
        <v>0.21427360569588066</v>
      </c>
      <c r="AR46" s="9">
        <f t="shared" si="23"/>
        <v>0.46013937858498788</v>
      </c>
      <c r="AS46">
        <v>34</v>
      </c>
      <c r="AT46">
        <f t="shared" si="11"/>
        <v>1.7</v>
      </c>
      <c r="AU46">
        <v>0</v>
      </c>
      <c r="AY46">
        <v>350</v>
      </c>
      <c r="AZ46">
        <f t="shared" si="12"/>
        <v>17.5</v>
      </c>
      <c r="BA46">
        <v>0</v>
      </c>
      <c r="BD46">
        <v>20</v>
      </c>
      <c r="BE46">
        <f t="shared" si="13"/>
        <v>1</v>
      </c>
    </row>
    <row r="47" spans="1:57" x14ac:dyDescent="0.25">
      <c r="A47">
        <v>1995</v>
      </c>
      <c r="B47">
        <v>21242</v>
      </c>
      <c r="C47">
        <f t="shared" si="1"/>
        <v>1062.0999999999999</v>
      </c>
      <c r="D47">
        <v>5649</v>
      </c>
      <c r="E47" s="9">
        <f t="shared" si="14"/>
        <v>-1135.5027272727302</v>
      </c>
      <c r="F47" s="9">
        <f t="shared" si="15"/>
        <v>2855.95454545455</v>
      </c>
      <c r="G47" s="9">
        <v>17642</v>
      </c>
      <c r="H47" s="9">
        <f t="shared" si="2"/>
        <v>882.1</v>
      </c>
      <c r="I47" s="9">
        <f t="shared" si="3"/>
        <v>176.42</v>
      </c>
      <c r="J47" s="9">
        <f t="shared" si="4"/>
        <v>1764.2</v>
      </c>
      <c r="K47" s="9">
        <f t="shared" si="5"/>
        <v>441.05</v>
      </c>
      <c r="L47" s="9">
        <v>1016</v>
      </c>
      <c r="M47" s="9">
        <v>13134</v>
      </c>
      <c r="N47" s="9">
        <f t="shared" si="6"/>
        <v>656.7</v>
      </c>
      <c r="O47" s="9">
        <v>573</v>
      </c>
      <c r="P47" s="9">
        <v>29586</v>
      </c>
      <c r="Q47" s="9">
        <f t="shared" si="18"/>
        <v>1.9367268302575541E-2</v>
      </c>
      <c r="R47" s="9">
        <f t="shared" si="16"/>
        <v>-0.56170449726559057</v>
      </c>
      <c r="S47" s="9">
        <f t="shared" si="17"/>
        <v>0.12077662629541767</v>
      </c>
      <c r="T47" s="9">
        <f t="shared" si="19"/>
        <v>-0.96841159267795496</v>
      </c>
      <c r="U47">
        <v>2656</v>
      </c>
      <c r="V47">
        <f t="shared" si="7"/>
        <v>132.80000000000001</v>
      </c>
      <c r="W47">
        <v>179</v>
      </c>
      <c r="X47">
        <v>2255</v>
      </c>
      <c r="Y47">
        <f t="shared" si="20"/>
        <v>7.9379157427937913E-2</v>
      </c>
      <c r="Z47" s="9">
        <f t="shared" si="21"/>
        <v>-0.98052373380957913</v>
      </c>
      <c r="AA47">
        <v>461</v>
      </c>
      <c r="AB47">
        <f t="shared" si="8"/>
        <v>23.05</v>
      </c>
      <c r="AD47">
        <v>3668</v>
      </c>
      <c r="AG47">
        <v>9539</v>
      </c>
      <c r="AH47">
        <f t="shared" si="9"/>
        <v>476.95</v>
      </c>
      <c r="AI47">
        <v>392</v>
      </c>
      <c r="AJ47">
        <v>19371</v>
      </c>
      <c r="AK47">
        <f t="shared" si="24"/>
        <v>2.0236435909349027E-2</v>
      </c>
      <c r="AL47" s="9">
        <f t="shared" si="25"/>
        <v>-0.38801876249427608</v>
      </c>
      <c r="AM47">
        <v>3600</v>
      </c>
      <c r="AN47">
        <f t="shared" si="10"/>
        <v>180</v>
      </c>
      <c r="AO47">
        <v>4633</v>
      </c>
      <c r="AP47">
        <v>11547</v>
      </c>
      <c r="AQ47">
        <f t="shared" si="22"/>
        <v>0.40122975664674809</v>
      </c>
      <c r="AR47" s="9">
        <f t="shared" si="23"/>
        <v>1.9110048944185545</v>
      </c>
      <c r="AS47">
        <v>29</v>
      </c>
      <c r="AT47">
        <f t="shared" si="11"/>
        <v>1.45</v>
      </c>
      <c r="AU47">
        <v>2</v>
      </c>
      <c r="AY47">
        <v>350</v>
      </c>
      <c r="AZ47">
        <f t="shared" si="12"/>
        <v>17.5</v>
      </c>
      <c r="BA47">
        <v>0</v>
      </c>
      <c r="BD47">
        <v>99</v>
      </c>
      <c r="BE47">
        <f t="shared" si="13"/>
        <v>4.95</v>
      </c>
    </row>
    <row r="48" spans="1:57" x14ac:dyDescent="0.25">
      <c r="A48">
        <v>1996</v>
      </c>
      <c r="B48">
        <v>25016</v>
      </c>
      <c r="C48">
        <f t="shared" si="1"/>
        <v>1250.8</v>
      </c>
      <c r="D48">
        <v>3754</v>
      </c>
      <c r="E48" s="9">
        <f t="shared" si="14"/>
        <v>-946.80272727273018</v>
      </c>
      <c r="F48" s="9">
        <f t="shared" si="15"/>
        <v>960.95454545455004</v>
      </c>
      <c r="G48" s="9">
        <v>21216</v>
      </c>
      <c r="H48" s="9">
        <f t="shared" si="2"/>
        <v>1060.8</v>
      </c>
      <c r="I48" s="9">
        <f t="shared" si="3"/>
        <v>212.16</v>
      </c>
      <c r="J48" s="9">
        <f t="shared" si="4"/>
        <v>2121.6</v>
      </c>
      <c r="K48" s="9">
        <f t="shared" si="5"/>
        <v>530.4</v>
      </c>
      <c r="L48" s="9">
        <v>1273</v>
      </c>
      <c r="M48" s="9">
        <v>15126</v>
      </c>
      <c r="N48" s="9">
        <f t="shared" si="6"/>
        <v>756.3</v>
      </c>
      <c r="O48" s="9">
        <v>514</v>
      </c>
      <c r="P48" s="9">
        <v>29389</v>
      </c>
      <c r="Q48" s="9">
        <f t="shared" si="18"/>
        <v>1.7489536901561808E-2</v>
      </c>
      <c r="R48" s="9">
        <f t="shared" si="16"/>
        <v>-0.21366206750021419</v>
      </c>
      <c r="S48" s="9">
        <f t="shared" si="17"/>
        <v>0.44166562617055816</v>
      </c>
      <c r="T48" s="9">
        <f t="shared" si="19"/>
        <v>-1.1192227663869725</v>
      </c>
      <c r="U48">
        <v>1997</v>
      </c>
      <c r="V48">
        <f t="shared" si="7"/>
        <v>99.85</v>
      </c>
      <c r="W48">
        <v>167</v>
      </c>
      <c r="X48">
        <v>2116</v>
      </c>
      <c r="Y48">
        <f t="shared" si="20"/>
        <v>7.8922495274102084E-2</v>
      </c>
      <c r="Z48" s="9">
        <f t="shared" si="21"/>
        <v>-0.98657063813035339</v>
      </c>
      <c r="AA48">
        <v>693</v>
      </c>
      <c r="AB48">
        <f t="shared" si="8"/>
        <v>34.65</v>
      </c>
      <c r="AD48">
        <v>3659</v>
      </c>
      <c r="AG48">
        <v>11662</v>
      </c>
      <c r="AH48">
        <f t="shared" si="9"/>
        <v>583.1</v>
      </c>
      <c r="AI48">
        <v>347</v>
      </c>
      <c r="AJ48">
        <v>19321</v>
      </c>
      <c r="AK48">
        <f t="shared" si="24"/>
        <v>1.7959732933077999E-2</v>
      </c>
      <c r="AL48" s="9">
        <f t="shared" si="25"/>
        <v>-0.54450674538977273</v>
      </c>
      <c r="AM48">
        <v>3800</v>
      </c>
      <c r="AN48">
        <f t="shared" si="10"/>
        <v>190</v>
      </c>
      <c r="AO48">
        <v>2481</v>
      </c>
      <c r="AP48">
        <v>11402</v>
      </c>
      <c r="AQ48">
        <f t="shared" si="22"/>
        <v>0.21759340466584809</v>
      </c>
      <c r="AR48" s="9">
        <f t="shared" si="23"/>
        <v>0.48590254187503307</v>
      </c>
      <c r="AS48">
        <v>53</v>
      </c>
      <c r="AT48">
        <f t="shared" si="11"/>
        <v>2.65</v>
      </c>
      <c r="AU48">
        <v>0</v>
      </c>
      <c r="AY48">
        <v>621</v>
      </c>
      <c r="AZ48">
        <f t="shared" si="12"/>
        <v>31.05</v>
      </c>
      <c r="BA48">
        <v>0</v>
      </c>
      <c r="BD48">
        <v>100</v>
      </c>
      <c r="BE48">
        <f t="shared" si="13"/>
        <v>5</v>
      </c>
    </row>
    <row r="49" spans="1:61" x14ac:dyDescent="0.25">
      <c r="A49">
        <v>1997</v>
      </c>
      <c r="B49">
        <v>31076</v>
      </c>
      <c r="C49">
        <f t="shared" si="1"/>
        <v>1553.8</v>
      </c>
      <c r="D49">
        <v>3025</v>
      </c>
      <c r="E49" s="9">
        <f t="shared" si="14"/>
        <v>-643.80272727273018</v>
      </c>
      <c r="F49" s="9">
        <f t="shared" si="15"/>
        <v>231.95454545455004</v>
      </c>
      <c r="G49" s="9">
        <v>26476</v>
      </c>
      <c r="H49" s="9">
        <f t="shared" si="2"/>
        <v>1323.8</v>
      </c>
      <c r="I49" s="9">
        <f t="shared" si="3"/>
        <v>264.76</v>
      </c>
      <c r="J49" s="9">
        <f t="shared" si="4"/>
        <v>2647.6</v>
      </c>
      <c r="K49" s="9">
        <f t="shared" si="5"/>
        <v>661.9</v>
      </c>
      <c r="L49" s="9">
        <v>995</v>
      </c>
      <c r="M49" s="9">
        <v>18624</v>
      </c>
      <c r="N49" s="9">
        <f t="shared" si="6"/>
        <v>931.2</v>
      </c>
      <c r="O49" s="9">
        <v>528</v>
      </c>
      <c r="P49" s="9">
        <v>28957</v>
      </c>
      <c r="Q49" s="9">
        <f t="shared" si="18"/>
        <v>1.8233933073177468E-2</v>
      </c>
      <c r="R49" s="9">
        <f t="shared" si="16"/>
        <v>-0.59014376195459017</v>
      </c>
      <c r="S49" s="9">
        <f t="shared" si="17"/>
        <v>9.4556124360094918E-2</v>
      </c>
      <c r="T49" s="9">
        <f t="shared" si="19"/>
        <v>-1.0594361215637302</v>
      </c>
      <c r="U49">
        <v>2114</v>
      </c>
      <c r="V49">
        <f t="shared" si="7"/>
        <v>105.7</v>
      </c>
      <c r="W49">
        <v>167</v>
      </c>
      <c r="X49">
        <v>1869</v>
      </c>
      <c r="Y49">
        <f t="shared" si="20"/>
        <v>8.9352594970572505E-2</v>
      </c>
      <c r="Z49" s="9">
        <f t="shared" si="21"/>
        <v>-0.84846018953958402</v>
      </c>
      <c r="AA49">
        <v>511</v>
      </c>
      <c r="AB49">
        <f t="shared" si="8"/>
        <v>25.55</v>
      </c>
      <c r="AD49">
        <v>3621</v>
      </c>
      <c r="AG49">
        <v>15193</v>
      </c>
      <c r="AH49">
        <f t="shared" si="9"/>
        <v>759.65</v>
      </c>
      <c r="AI49">
        <v>361</v>
      </c>
      <c r="AJ49">
        <v>19173</v>
      </c>
      <c r="AK49">
        <f t="shared" si="24"/>
        <v>1.8828560997235694E-2</v>
      </c>
      <c r="AL49" s="9">
        <f t="shared" si="25"/>
        <v>-0.48478830488168095</v>
      </c>
      <c r="AM49">
        <v>4600</v>
      </c>
      <c r="AN49">
        <f t="shared" si="10"/>
        <v>230</v>
      </c>
      <c r="AO49">
        <v>2030</v>
      </c>
      <c r="AP49">
        <v>11339</v>
      </c>
      <c r="AQ49">
        <f t="shared" si="22"/>
        <v>0.17902813299232737</v>
      </c>
      <c r="AR49" s="9">
        <f t="shared" si="23"/>
        <v>0.18661833809096565</v>
      </c>
      <c r="AS49">
        <v>29</v>
      </c>
      <c r="AT49">
        <f t="shared" si="11"/>
        <v>1.45</v>
      </c>
      <c r="AU49">
        <v>0</v>
      </c>
      <c r="AY49">
        <v>720</v>
      </c>
      <c r="AZ49">
        <f t="shared" si="12"/>
        <v>36</v>
      </c>
      <c r="BA49">
        <v>0</v>
      </c>
      <c r="BD49">
        <v>57</v>
      </c>
      <c r="BE49">
        <f t="shared" si="13"/>
        <v>2.85</v>
      </c>
    </row>
    <row r="50" spans="1:61" x14ac:dyDescent="0.25">
      <c r="A50">
        <v>1998</v>
      </c>
      <c r="B50">
        <v>39665</v>
      </c>
      <c r="C50">
        <f t="shared" si="1"/>
        <v>1983.25</v>
      </c>
      <c r="D50">
        <v>2927</v>
      </c>
      <c r="E50" s="9">
        <f t="shared" si="14"/>
        <v>-214.35272727273014</v>
      </c>
      <c r="F50" s="9">
        <f t="shared" si="15"/>
        <v>133.95454545455004</v>
      </c>
      <c r="G50" s="9">
        <v>33815</v>
      </c>
      <c r="H50" s="9">
        <f t="shared" si="2"/>
        <v>1690.75</v>
      </c>
      <c r="I50" s="9">
        <f t="shared" si="3"/>
        <v>338.15</v>
      </c>
      <c r="J50" s="9">
        <f t="shared" si="4"/>
        <v>3381.5</v>
      </c>
      <c r="K50" s="9">
        <f t="shared" si="5"/>
        <v>845.375</v>
      </c>
      <c r="L50" s="9">
        <v>1038</v>
      </c>
      <c r="M50" s="9">
        <v>22844</v>
      </c>
      <c r="N50" s="9">
        <f t="shared" si="6"/>
        <v>1142.2</v>
      </c>
      <c r="O50" s="9">
        <v>418</v>
      </c>
      <c r="P50" s="9">
        <v>29057</v>
      </c>
      <c r="Q50" s="9">
        <f t="shared" si="18"/>
        <v>1.438551811955811E-2</v>
      </c>
      <c r="R50" s="9">
        <f t="shared" si="16"/>
        <v>-0.53191098187711472</v>
      </c>
      <c r="S50" s="9">
        <f t="shared" si="17"/>
        <v>0.14824572356099391</v>
      </c>
      <c r="T50" s="9">
        <f t="shared" si="19"/>
        <v>-1.3685239792633657</v>
      </c>
      <c r="U50">
        <v>3100</v>
      </c>
      <c r="V50">
        <f t="shared" si="7"/>
        <v>155</v>
      </c>
      <c r="W50">
        <v>167</v>
      </c>
      <c r="X50">
        <v>2033</v>
      </c>
      <c r="Y50">
        <f t="shared" si="20"/>
        <v>8.2144613871126412E-2</v>
      </c>
      <c r="Z50" s="9">
        <f t="shared" si="21"/>
        <v>-0.94390486715998745</v>
      </c>
      <c r="AA50">
        <v>936</v>
      </c>
      <c r="AB50">
        <f t="shared" si="8"/>
        <v>46.8</v>
      </c>
      <c r="AD50">
        <v>3574</v>
      </c>
      <c r="AG50">
        <v>18469</v>
      </c>
      <c r="AH50">
        <f t="shared" si="9"/>
        <v>923.45</v>
      </c>
      <c r="AI50">
        <v>251</v>
      </c>
      <c r="AJ50">
        <v>19155</v>
      </c>
      <c r="AK50">
        <f t="shared" si="24"/>
        <v>1.3103628295484207E-2</v>
      </c>
      <c r="AL50" s="9">
        <f t="shared" si="25"/>
        <v>-0.87828854626007435</v>
      </c>
      <c r="AM50">
        <v>5850</v>
      </c>
      <c r="AN50">
        <f t="shared" si="10"/>
        <v>292.5</v>
      </c>
      <c r="AO50">
        <v>1889</v>
      </c>
      <c r="AP50">
        <v>11350</v>
      </c>
      <c r="AQ50">
        <f t="shared" si="22"/>
        <v>0.16643171806167401</v>
      </c>
      <c r="AR50" s="9">
        <f t="shared" si="23"/>
        <v>8.8864378389372667E-2</v>
      </c>
      <c r="AS50">
        <v>54</v>
      </c>
      <c r="AT50">
        <f t="shared" si="11"/>
        <v>2.7</v>
      </c>
      <c r="AU50">
        <v>0</v>
      </c>
      <c r="AY50">
        <v>80</v>
      </c>
      <c r="AZ50">
        <f t="shared" si="12"/>
        <v>4</v>
      </c>
      <c r="BA50">
        <v>0</v>
      </c>
      <c r="BD50">
        <v>205</v>
      </c>
      <c r="BE50">
        <f t="shared" si="13"/>
        <v>10.25</v>
      </c>
    </row>
    <row r="51" spans="1:61" x14ac:dyDescent="0.25">
      <c r="A51">
        <v>1999</v>
      </c>
      <c r="B51">
        <v>50438</v>
      </c>
      <c r="C51">
        <f t="shared" si="1"/>
        <v>2521.9</v>
      </c>
      <c r="D51">
        <v>3309</v>
      </c>
      <c r="E51" s="9">
        <f t="shared" si="14"/>
        <v>324.29727272726996</v>
      </c>
      <c r="F51" s="9">
        <f t="shared" si="15"/>
        <v>515.95454545455004</v>
      </c>
      <c r="G51" s="9">
        <v>43238</v>
      </c>
      <c r="H51" s="9">
        <f t="shared" si="2"/>
        <v>2161.9</v>
      </c>
      <c r="I51" s="9">
        <f t="shared" si="3"/>
        <v>432.38</v>
      </c>
      <c r="J51" s="9">
        <f t="shared" si="4"/>
        <v>4323.8</v>
      </c>
      <c r="K51" s="9">
        <f t="shared" si="5"/>
        <v>1080.95</v>
      </c>
      <c r="L51" s="9">
        <v>1428</v>
      </c>
      <c r="M51" s="9">
        <v>29278</v>
      </c>
      <c r="N51" s="9">
        <f t="shared" si="6"/>
        <v>1463.9</v>
      </c>
      <c r="O51" s="9">
        <v>716</v>
      </c>
      <c r="P51" s="9">
        <v>28692</v>
      </c>
      <c r="Q51" s="9">
        <f t="shared" si="18"/>
        <v>2.4954691203122822E-2</v>
      </c>
      <c r="R51" s="9">
        <f t="shared" si="16"/>
        <v>-3.7532090814074337E-3</v>
      </c>
      <c r="S51" s="9">
        <f t="shared" si="17"/>
        <v>0.63519790235984519</v>
      </c>
      <c r="T51" s="9">
        <f t="shared" si="19"/>
        <v>-0.51965422238247072</v>
      </c>
      <c r="U51">
        <v>3225</v>
      </c>
      <c r="V51">
        <f t="shared" si="7"/>
        <v>161.25</v>
      </c>
      <c r="W51">
        <v>279</v>
      </c>
      <c r="X51">
        <v>1744</v>
      </c>
      <c r="Y51">
        <f t="shared" si="20"/>
        <v>0.15997706422018348</v>
      </c>
      <c r="Z51" s="9">
        <f t="shared" si="21"/>
        <v>8.6715639398038794E-2</v>
      </c>
      <c r="AA51">
        <v>1227</v>
      </c>
      <c r="AB51">
        <f t="shared" si="8"/>
        <v>61.35</v>
      </c>
      <c r="AC51">
        <v>158</v>
      </c>
      <c r="AD51">
        <v>3491</v>
      </c>
      <c r="AE51">
        <f>AC51/AD51</f>
        <v>4.5259238040676025E-2</v>
      </c>
      <c r="AF51" s="9">
        <f>(AE51-0.06747715)/0.015569441</f>
        <v>-1.4270205307514878</v>
      </c>
      <c r="AG51">
        <v>24413</v>
      </c>
      <c r="AH51">
        <f t="shared" si="9"/>
        <v>1220.6500000000001</v>
      </c>
      <c r="AI51">
        <v>263</v>
      </c>
      <c r="AJ51">
        <v>19161</v>
      </c>
      <c r="AK51">
        <f t="shared" si="24"/>
        <v>1.3725797192213351E-2</v>
      </c>
      <c r="AL51" s="9">
        <f t="shared" si="25"/>
        <v>-0.83552409403059313</v>
      </c>
      <c r="AM51">
        <v>7200</v>
      </c>
      <c r="AN51">
        <f t="shared" si="10"/>
        <v>360</v>
      </c>
      <c r="AO51">
        <v>1881</v>
      </c>
      <c r="AP51">
        <v>11121</v>
      </c>
      <c r="AQ51">
        <f t="shared" si="22"/>
        <v>0.16913946587537093</v>
      </c>
      <c r="AR51" s="9">
        <f t="shared" si="23"/>
        <v>0.10987774386831346</v>
      </c>
      <c r="AS51">
        <v>35</v>
      </c>
      <c r="AT51">
        <f t="shared" si="11"/>
        <v>1.75</v>
      </c>
      <c r="AU51">
        <v>1</v>
      </c>
      <c r="AY51">
        <v>80</v>
      </c>
      <c r="AZ51">
        <f t="shared" si="12"/>
        <v>4</v>
      </c>
      <c r="BA51">
        <v>15</v>
      </c>
      <c r="BD51">
        <v>298</v>
      </c>
      <c r="BE51">
        <f t="shared" si="13"/>
        <v>14.9</v>
      </c>
    </row>
    <row r="52" spans="1:61" x14ac:dyDescent="0.25">
      <c r="A52">
        <v>2000</v>
      </c>
      <c r="B52">
        <v>59983</v>
      </c>
      <c r="C52">
        <f t="shared" si="1"/>
        <v>2999.15</v>
      </c>
      <c r="D52">
        <v>3698</v>
      </c>
      <c r="E52" s="9">
        <f t="shared" si="14"/>
        <v>801.54727272726996</v>
      </c>
      <c r="F52" s="9">
        <f t="shared" si="15"/>
        <v>904.95454545455004</v>
      </c>
      <c r="G52" s="9">
        <v>51883</v>
      </c>
      <c r="H52" s="9">
        <f t="shared" si="2"/>
        <v>2594.15</v>
      </c>
      <c r="I52" s="9">
        <f t="shared" si="3"/>
        <v>518.83000000000004</v>
      </c>
      <c r="J52" s="9">
        <f t="shared" si="4"/>
        <v>5188.3</v>
      </c>
      <c r="K52" s="9">
        <f t="shared" si="5"/>
        <v>1297.075</v>
      </c>
      <c r="L52" s="9">
        <v>1503</v>
      </c>
      <c r="M52" s="9">
        <v>32089</v>
      </c>
      <c r="N52" s="9">
        <f t="shared" si="6"/>
        <v>1604.45</v>
      </c>
      <c r="O52" s="9">
        <v>805</v>
      </c>
      <c r="P52" s="9">
        <v>27965</v>
      </c>
      <c r="Q52" s="9">
        <f t="shared" si="18"/>
        <v>2.8785982478097622E-2</v>
      </c>
      <c r="R52" s="9">
        <f t="shared" si="16"/>
        <v>9.781559337930551E-2</v>
      </c>
      <c r="S52" s="9">
        <f t="shared" si="17"/>
        <v>0.72884255212885507</v>
      </c>
      <c r="T52" s="9">
        <f t="shared" si="19"/>
        <v>-0.21194166365967937</v>
      </c>
      <c r="U52">
        <v>3020</v>
      </c>
      <c r="V52">
        <f t="shared" si="7"/>
        <v>151</v>
      </c>
      <c r="W52">
        <v>271</v>
      </c>
      <c r="X52">
        <v>1665</v>
      </c>
      <c r="Y52">
        <f t="shared" si="20"/>
        <v>0.16276276276276277</v>
      </c>
      <c r="Z52" s="9">
        <f t="shared" si="21"/>
        <v>0.1236025423568354</v>
      </c>
      <c r="AA52">
        <v>1837</v>
      </c>
      <c r="AB52">
        <f t="shared" si="8"/>
        <v>91.85</v>
      </c>
      <c r="AC52">
        <v>197</v>
      </c>
      <c r="AD52">
        <v>3483</v>
      </c>
      <c r="AE52">
        <f t="shared" ref="AE52:AE65" si="26">AC52/AD52</f>
        <v>5.6560436405397645E-2</v>
      </c>
      <c r="AF52" s="9">
        <f t="shared" ref="AF52:AF65" si="27">(AE52-0.06747715)/0.015569441</f>
        <v>-0.70116284808185181</v>
      </c>
      <c r="AG52">
        <v>26653</v>
      </c>
      <c r="AH52">
        <f t="shared" si="9"/>
        <v>1332.65</v>
      </c>
      <c r="AI52">
        <v>336</v>
      </c>
      <c r="AJ52">
        <v>18520</v>
      </c>
      <c r="AK52">
        <f t="shared" si="24"/>
        <v>1.814254859611231E-2</v>
      </c>
      <c r="AL52" s="9">
        <f t="shared" si="25"/>
        <v>-0.53194100684235823</v>
      </c>
      <c r="AM52">
        <v>8100</v>
      </c>
      <c r="AN52">
        <f t="shared" si="10"/>
        <v>405</v>
      </c>
      <c r="AO52">
        <v>2195</v>
      </c>
      <c r="AP52">
        <v>10874</v>
      </c>
      <c r="AQ52">
        <f t="shared" si="22"/>
        <v>0.20185764208203053</v>
      </c>
      <c r="AR52" s="9">
        <f t="shared" si="23"/>
        <v>0.36378580390151266</v>
      </c>
      <c r="AS52">
        <v>46</v>
      </c>
      <c r="AT52">
        <f t="shared" si="11"/>
        <v>2.2999999999999998</v>
      </c>
      <c r="AU52">
        <v>1</v>
      </c>
      <c r="AY52">
        <v>234</v>
      </c>
      <c r="AZ52">
        <f t="shared" si="12"/>
        <v>11.7</v>
      </c>
      <c r="BA52">
        <v>0</v>
      </c>
      <c r="BD52">
        <v>299</v>
      </c>
      <c r="BE52">
        <f t="shared" si="13"/>
        <v>14.95</v>
      </c>
    </row>
    <row r="53" spans="1:61" x14ac:dyDescent="0.25">
      <c r="A53">
        <v>2001</v>
      </c>
      <c r="B53">
        <v>58589</v>
      </c>
      <c r="C53">
        <f t="shared" si="1"/>
        <v>2929.45</v>
      </c>
      <c r="D53">
        <v>4415</v>
      </c>
      <c r="E53" s="9">
        <f t="shared" si="14"/>
        <v>731.84727272726968</v>
      </c>
      <c r="F53" s="9">
        <f t="shared" si="15"/>
        <v>1621.95454545455</v>
      </c>
      <c r="G53" s="9">
        <v>49089</v>
      </c>
      <c r="H53" s="9">
        <f t="shared" si="2"/>
        <v>2454.4499999999998</v>
      </c>
      <c r="I53" s="9">
        <f t="shared" si="3"/>
        <v>490.89</v>
      </c>
      <c r="J53" s="9">
        <f t="shared" si="4"/>
        <v>4908.8999999999996</v>
      </c>
      <c r="K53" s="9">
        <f t="shared" si="5"/>
        <v>1227.2249999999999</v>
      </c>
      <c r="L53" s="9">
        <v>1680</v>
      </c>
      <c r="M53" s="9">
        <v>31008</v>
      </c>
      <c r="N53" s="9">
        <f t="shared" si="6"/>
        <v>1550.4</v>
      </c>
      <c r="O53" s="9">
        <v>797</v>
      </c>
      <c r="P53" s="9">
        <v>27713</v>
      </c>
      <c r="Q53" s="9">
        <f t="shared" si="18"/>
        <v>2.8759066142243713E-2</v>
      </c>
      <c r="R53" s="9">
        <f t="shared" si="16"/>
        <v>0.33751796718658805</v>
      </c>
      <c r="S53" s="9">
        <f t="shared" si="17"/>
        <v>0.94984392558371833</v>
      </c>
      <c r="T53" s="9">
        <f t="shared" si="19"/>
        <v>-0.21410346603454655</v>
      </c>
      <c r="U53">
        <v>2721</v>
      </c>
      <c r="V53">
        <f t="shared" si="7"/>
        <v>136.05000000000001</v>
      </c>
      <c r="W53">
        <v>251</v>
      </c>
      <c r="X53">
        <v>1627</v>
      </c>
      <c r="Y53">
        <f t="shared" si="20"/>
        <v>0.15427166564228642</v>
      </c>
      <c r="Z53" s="9">
        <f t="shared" si="21"/>
        <v>1.1167449072575766E-2</v>
      </c>
      <c r="AA53">
        <v>2307</v>
      </c>
      <c r="AB53">
        <f t="shared" si="8"/>
        <v>115.35</v>
      </c>
      <c r="AC53">
        <v>258</v>
      </c>
      <c r="AD53">
        <v>3399</v>
      </c>
      <c r="AE53">
        <f t="shared" si="26"/>
        <v>7.590467784642542E-2</v>
      </c>
      <c r="AF53" s="9">
        <f t="shared" si="27"/>
        <v>0.541286475630398</v>
      </c>
      <c r="AG53">
        <v>25342</v>
      </c>
      <c r="AH53">
        <f t="shared" si="9"/>
        <v>1267.0999999999999</v>
      </c>
      <c r="AI53">
        <v>280</v>
      </c>
      <c r="AJ53">
        <v>18389</v>
      </c>
      <c r="AK53">
        <f t="shared" si="24"/>
        <v>1.5226494099733536E-2</v>
      </c>
      <c r="AL53" s="9">
        <f t="shared" si="25"/>
        <v>-0.73237448055752363</v>
      </c>
      <c r="AM53">
        <v>9500</v>
      </c>
      <c r="AN53">
        <f t="shared" si="10"/>
        <v>475</v>
      </c>
      <c r="AO53">
        <v>2735</v>
      </c>
      <c r="AP53">
        <v>10422</v>
      </c>
      <c r="AQ53">
        <f t="shared" si="22"/>
        <v>0.26242563807330649</v>
      </c>
      <c r="AR53" s="9">
        <f t="shared" si="23"/>
        <v>0.83382124429727711</v>
      </c>
      <c r="AS53">
        <v>59</v>
      </c>
      <c r="AT53">
        <f t="shared" si="11"/>
        <v>2.95</v>
      </c>
      <c r="AU53">
        <v>5</v>
      </c>
      <c r="AY53">
        <v>196</v>
      </c>
      <c r="AZ53">
        <f t="shared" si="12"/>
        <v>9.8000000000000007</v>
      </c>
      <c r="BA53">
        <v>0</v>
      </c>
      <c r="BD53">
        <v>383</v>
      </c>
      <c r="BE53">
        <f t="shared" si="13"/>
        <v>19.149999999999999</v>
      </c>
      <c r="BF53">
        <v>3</v>
      </c>
    </row>
    <row r="54" spans="1:61" x14ac:dyDescent="0.25">
      <c r="A54">
        <v>2002</v>
      </c>
      <c r="B54">
        <v>55513</v>
      </c>
      <c r="C54">
        <f t="shared" si="1"/>
        <v>2775.65</v>
      </c>
      <c r="D54">
        <v>5797</v>
      </c>
      <c r="E54" s="9">
        <f t="shared" si="14"/>
        <v>578.04727272726996</v>
      </c>
      <c r="F54" s="9">
        <f t="shared" si="15"/>
        <v>3003.95454545455</v>
      </c>
      <c r="G54" s="9">
        <v>48337</v>
      </c>
      <c r="H54" s="9">
        <f t="shared" si="2"/>
        <v>2416.85</v>
      </c>
      <c r="I54" s="9">
        <f t="shared" si="3"/>
        <v>483.37</v>
      </c>
      <c r="J54" s="9">
        <f t="shared" si="4"/>
        <v>4833.7</v>
      </c>
      <c r="K54" s="9">
        <f t="shared" si="5"/>
        <v>1208.425</v>
      </c>
      <c r="L54" s="9">
        <v>2369</v>
      </c>
      <c r="M54" s="9">
        <v>30739</v>
      </c>
      <c r="N54" s="9">
        <f t="shared" si="6"/>
        <v>1536.95</v>
      </c>
      <c r="O54" s="9">
        <v>956</v>
      </c>
      <c r="P54" s="9">
        <v>27450</v>
      </c>
      <c r="Q54" s="9">
        <f t="shared" si="18"/>
        <v>3.4826958105646628E-2</v>
      </c>
      <c r="R54" s="9">
        <f t="shared" si="16"/>
        <v>1.270596699125671</v>
      </c>
      <c r="S54" s="9">
        <f t="shared" si="17"/>
        <v>1.8101261081283557</v>
      </c>
      <c r="T54" s="9">
        <f t="shared" si="19"/>
        <v>0.27324307801657222</v>
      </c>
      <c r="U54">
        <v>3536</v>
      </c>
      <c r="V54">
        <f t="shared" si="7"/>
        <v>176.8</v>
      </c>
      <c r="W54">
        <v>261</v>
      </c>
      <c r="X54">
        <v>1597</v>
      </c>
      <c r="Y54">
        <f t="shared" si="20"/>
        <v>0.16343143393863493</v>
      </c>
      <c r="Z54" s="9">
        <f t="shared" si="21"/>
        <v>0.13245676990469604</v>
      </c>
      <c r="AA54">
        <v>2846</v>
      </c>
      <c r="AB54">
        <f t="shared" si="8"/>
        <v>142.30000000000001</v>
      </c>
      <c r="AC54">
        <v>240</v>
      </c>
      <c r="AD54">
        <v>3121</v>
      </c>
      <c r="AE54">
        <f t="shared" si="26"/>
        <v>7.6898429990387693E-2</v>
      </c>
      <c r="AF54" s="9">
        <f t="shared" si="27"/>
        <v>0.60511356768606483</v>
      </c>
      <c r="AG54">
        <v>23860</v>
      </c>
      <c r="AH54">
        <f t="shared" si="9"/>
        <v>1193</v>
      </c>
      <c r="AI54">
        <v>448</v>
      </c>
      <c r="AJ54">
        <v>18433</v>
      </c>
      <c r="AK54">
        <f t="shared" si="24"/>
        <v>2.430423696631042E-2</v>
      </c>
      <c r="AL54" s="9">
        <f t="shared" si="25"/>
        <v>-0.10842059406447435</v>
      </c>
      <c r="AM54">
        <v>7176</v>
      </c>
      <c r="AN54">
        <f t="shared" si="10"/>
        <v>358.8</v>
      </c>
      <c r="AO54">
        <v>3428</v>
      </c>
      <c r="AP54">
        <v>9909</v>
      </c>
      <c r="AQ54">
        <f t="shared" si="22"/>
        <v>0.34594812796447671</v>
      </c>
      <c r="AR54" s="9">
        <f t="shared" si="23"/>
        <v>1.4819940899797011</v>
      </c>
      <c r="AS54">
        <v>25</v>
      </c>
      <c r="AT54">
        <f t="shared" si="11"/>
        <v>1.25</v>
      </c>
      <c r="AU54">
        <v>4</v>
      </c>
      <c r="AY54">
        <v>50</v>
      </c>
      <c r="AZ54">
        <f t="shared" si="12"/>
        <v>2.5</v>
      </c>
      <c r="BD54">
        <v>422</v>
      </c>
      <c r="BE54">
        <f t="shared" si="13"/>
        <v>21.1</v>
      </c>
      <c r="BF54">
        <v>3</v>
      </c>
    </row>
    <row r="55" spans="1:61" x14ac:dyDescent="0.25">
      <c r="A55">
        <v>2003</v>
      </c>
      <c r="B55">
        <v>68688</v>
      </c>
      <c r="C55">
        <f t="shared" si="1"/>
        <v>3434.4</v>
      </c>
      <c r="D55">
        <v>5773</v>
      </c>
      <c r="E55" s="9">
        <f t="shared" si="14"/>
        <v>1236.79727272727</v>
      </c>
      <c r="F55" s="9">
        <f t="shared" si="15"/>
        <v>2979.95454545455</v>
      </c>
      <c r="G55" s="9">
        <v>59088</v>
      </c>
      <c r="H55" s="9">
        <f t="shared" si="2"/>
        <v>2954.4</v>
      </c>
      <c r="I55" s="9">
        <f t="shared" si="3"/>
        <v>590.88</v>
      </c>
      <c r="J55" s="9">
        <f t="shared" si="4"/>
        <v>5908.8</v>
      </c>
      <c r="K55" s="9">
        <f t="shared" si="5"/>
        <v>1477.2</v>
      </c>
      <c r="L55" s="9">
        <v>2361</v>
      </c>
      <c r="M55" s="9">
        <v>34898</v>
      </c>
      <c r="N55" s="9">
        <f t="shared" si="6"/>
        <v>1744.9</v>
      </c>
      <c r="O55" s="9">
        <v>950</v>
      </c>
      <c r="P55" s="9">
        <v>26827</v>
      </c>
      <c r="Q55" s="9">
        <f t="shared" si="18"/>
        <v>3.5412084839900097E-2</v>
      </c>
      <c r="R55" s="9">
        <f t="shared" si="16"/>
        <v>1.2597626935298616</v>
      </c>
      <c r="S55" s="9">
        <f t="shared" si="17"/>
        <v>1.8001373454863279</v>
      </c>
      <c r="T55" s="9">
        <f t="shared" si="19"/>
        <v>0.32023789820951876</v>
      </c>
      <c r="U55">
        <v>3876</v>
      </c>
      <c r="V55">
        <f t="shared" si="7"/>
        <v>193.8</v>
      </c>
      <c r="W55">
        <v>239</v>
      </c>
      <c r="X55">
        <v>1623</v>
      </c>
      <c r="Y55">
        <f t="shared" si="20"/>
        <v>0.14725816389402341</v>
      </c>
      <c r="Z55" s="9">
        <f t="shared" si="21"/>
        <v>-8.1702024933750408E-2</v>
      </c>
      <c r="AA55">
        <v>3102</v>
      </c>
      <c r="AB55">
        <f t="shared" si="8"/>
        <v>155.1</v>
      </c>
      <c r="AC55">
        <v>147</v>
      </c>
      <c r="AD55">
        <v>3029</v>
      </c>
      <c r="AE55">
        <f t="shared" si="26"/>
        <v>4.8530868273357543E-2</v>
      </c>
      <c r="AF55" s="9">
        <f t="shared" si="27"/>
        <v>-1.2168890152602432</v>
      </c>
      <c r="AG55">
        <v>27324</v>
      </c>
      <c r="AH55">
        <f t="shared" si="9"/>
        <v>1366.2</v>
      </c>
      <c r="AI55">
        <v>551</v>
      </c>
      <c r="AJ55">
        <v>17875</v>
      </c>
      <c r="AK55">
        <f t="shared" si="24"/>
        <v>3.0825174825174825E-2</v>
      </c>
      <c r="AL55" s="9">
        <f t="shared" si="25"/>
        <v>0.33979264356740335</v>
      </c>
      <c r="AM55">
        <v>9600</v>
      </c>
      <c r="AN55">
        <f t="shared" si="10"/>
        <v>480</v>
      </c>
      <c r="AO55">
        <v>3412</v>
      </c>
      <c r="AP55">
        <v>9518</v>
      </c>
      <c r="AQ55">
        <f t="shared" si="22"/>
        <v>0.35847867198991384</v>
      </c>
      <c r="AR55" s="9">
        <f t="shared" si="23"/>
        <v>1.5792368612320833</v>
      </c>
      <c r="AS55">
        <v>55</v>
      </c>
      <c r="AT55">
        <f t="shared" si="11"/>
        <v>2.75</v>
      </c>
      <c r="AU55">
        <v>7</v>
      </c>
      <c r="AY55">
        <v>93</v>
      </c>
      <c r="AZ55">
        <f t="shared" si="12"/>
        <v>4.6500000000000004</v>
      </c>
      <c r="BD55">
        <v>448</v>
      </c>
      <c r="BE55">
        <f t="shared" si="13"/>
        <v>22.4</v>
      </c>
      <c r="BF55">
        <v>6</v>
      </c>
    </row>
    <row r="56" spans="1:61" x14ac:dyDescent="0.25">
      <c r="A56">
        <v>2004</v>
      </c>
      <c r="B56">
        <v>70425</v>
      </c>
      <c r="C56">
        <f t="shared" si="1"/>
        <v>3521.25</v>
      </c>
      <c r="D56">
        <v>5410</v>
      </c>
      <c r="E56" s="9">
        <f t="shared" si="14"/>
        <v>1323.6472727272699</v>
      </c>
      <c r="F56" s="9">
        <f t="shared" si="15"/>
        <v>2616.95454545455</v>
      </c>
      <c r="G56" s="9">
        <v>63594</v>
      </c>
      <c r="H56" s="9">
        <f t="shared" si="2"/>
        <v>3179.7</v>
      </c>
      <c r="I56" s="9">
        <f t="shared" si="3"/>
        <v>635.94000000000005</v>
      </c>
      <c r="J56" s="9">
        <f t="shared" si="4"/>
        <v>6359.4</v>
      </c>
      <c r="K56" s="9">
        <f t="shared" si="5"/>
        <v>1589.85</v>
      </c>
      <c r="L56" s="9">
        <v>2092</v>
      </c>
      <c r="M56" s="9">
        <v>33592</v>
      </c>
      <c r="N56" s="9">
        <f t="shared" si="6"/>
        <v>1679.6</v>
      </c>
      <c r="O56" s="9">
        <v>1133</v>
      </c>
      <c r="P56" s="9">
        <v>26265</v>
      </c>
      <c r="Q56" s="9">
        <f t="shared" si="18"/>
        <v>4.3137254901960784E-2</v>
      </c>
      <c r="R56" s="9">
        <f t="shared" si="16"/>
        <v>0.89546925537077116</v>
      </c>
      <c r="S56" s="9">
        <f t="shared" si="17"/>
        <v>1.4642652016481459</v>
      </c>
      <c r="T56" s="9">
        <f t="shared" si="19"/>
        <v>0.94068977089597594</v>
      </c>
      <c r="U56">
        <v>3438</v>
      </c>
      <c r="V56">
        <f t="shared" si="7"/>
        <v>171.9</v>
      </c>
      <c r="W56">
        <v>285</v>
      </c>
      <c r="X56">
        <v>1595</v>
      </c>
      <c r="Y56">
        <f t="shared" si="20"/>
        <v>0.17868338557993729</v>
      </c>
      <c r="Z56" s="9">
        <f t="shared" si="21"/>
        <v>0.33441590206695349</v>
      </c>
      <c r="AA56">
        <v>2970</v>
      </c>
      <c r="AB56">
        <f t="shared" si="8"/>
        <v>148.5</v>
      </c>
      <c r="AC56">
        <v>174</v>
      </c>
      <c r="AD56">
        <v>2924</v>
      </c>
      <c r="AE56">
        <f t="shared" si="26"/>
        <v>5.9507523939808481E-2</v>
      </c>
      <c r="AF56" s="9">
        <f t="shared" si="27"/>
        <v>-0.51187618490551579</v>
      </c>
      <c r="AG56">
        <v>25766</v>
      </c>
      <c r="AH56">
        <f t="shared" si="9"/>
        <v>1288.3</v>
      </c>
      <c r="AI56">
        <v>669</v>
      </c>
      <c r="AJ56">
        <v>17445</v>
      </c>
      <c r="AK56">
        <f t="shared" si="24"/>
        <v>3.8349097162510747E-2</v>
      </c>
      <c r="AL56" s="9">
        <f t="shared" si="25"/>
        <v>0.85694549235952711</v>
      </c>
      <c r="AM56">
        <v>6831</v>
      </c>
      <c r="AN56">
        <f t="shared" si="10"/>
        <v>341.55</v>
      </c>
      <c r="AO56">
        <v>3318</v>
      </c>
      <c r="AP56">
        <v>9379</v>
      </c>
      <c r="AQ56">
        <f t="shared" si="22"/>
        <v>0.35376905853502505</v>
      </c>
      <c r="AR56" s="9">
        <f t="shared" si="23"/>
        <v>1.5426880998254597</v>
      </c>
      <c r="AS56">
        <v>78</v>
      </c>
      <c r="AT56">
        <f t="shared" si="11"/>
        <v>3.9</v>
      </c>
      <c r="AU56">
        <v>2</v>
      </c>
      <c r="AY56">
        <v>125</v>
      </c>
      <c r="AZ56">
        <f t="shared" si="12"/>
        <v>6.25</v>
      </c>
      <c r="BD56">
        <v>698</v>
      </c>
      <c r="BE56">
        <f t="shared" si="13"/>
        <v>34.9</v>
      </c>
      <c r="BF56">
        <v>3</v>
      </c>
    </row>
    <row r="57" spans="1:61" x14ac:dyDescent="0.25">
      <c r="A57">
        <v>2005</v>
      </c>
      <c r="B57">
        <v>88440</v>
      </c>
      <c r="C57">
        <f t="shared" si="1"/>
        <v>4422</v>
      </c>
      <c r="D57">
        <v>2572</v>
      </c>
      <c r="E57" s="9">
        <f t="shared" si="14"/>
        <v>2224.3972727272699</v>
      </c>
      <c r="F57" s="9">
        <f t="shared" si="15"/>
        <v>-221.04545454544996</v>
      </c>
      <c r="G57" s="9">
        <v>82178</v>
      </c>
      <c r="H57" s="9">
        <f t="shared" si="2"/>
        <v>4108.8999999999996</v>
      </c>
      <c r="I57" s="9">
        <f t="shared" si="3"/>
        <v>821.78</v>
      </c>
      <c r="J57" s="9">
        <f t="shared" si="4"/>
        <v>8217.7999999999993</v>
      </c>
      <c r="K57" s="9">
        <f t="shared" si="5"/>
        <v>2054.4499999999998</v>
      </c>
      <c r="L57" s="9">
        <v>2416</v>
      </c>
      <c r="M57" s="9">
        <v>40752</v>
      </c>
      <c r="N57" s="9">
        <f t="shared" si="6"/>
        <v>2037.6</v>
      </c>
      <c r="O57" s="9">
        <v>1249</v>
      </c>
      <c r="P57" s="9">
        <v>25857</v>
      </c>
      <c r="Q57" s="9">
        <f t="shared" si="18"/>
        <v>4.8304134276984954E-2</v>
      </c>
      <c r="R57" s="9">
        <f t="shared" si="16"/>
        <v>1.3342464820010511</v>
      </c>
      <c r="S57" s="9">
        <f t="shared" si="17"/>
        <v>1.8688100886502685</v>
      </c>
      <c r="T57" s="9">
        <f t="shared" si="19"/>
        <v>1.3556709245048626</v>
      </c>
      <c r="U57">
        <v>3913</v>
      </c>
      <c r="V57">
        <f t="shared" si="7"/>
        <v>195.65</v>
      </c>
      <c r="W57">
        <v>251</v>
      </c>
      <c r="X57">
        <v>1565</v>
      </c>
      <c r="Y57">
        <f t="shared" si="20"/>
        <v>0.16038338658146964</v>
      </c>
      <c r="Z57" s="9">
        <f t="shared" si="21"/>
        <v>9.2095967987676511E-2</v>
      </c>
      <c r="AA57">
        <v>5076</v>
      </c>
      <c r="AB57">
        <f t="shared" si="8"/>
        <v>253.8</v>
      </c>
      <c r="AC57">
        <v>183</v>
      </c>
      <c r="AD57">
        <v>2868</v>
      </c>
      <c r="AE57">
        <f t="shared" si="26"/>
        <v>6.3807531380753138E-2</v>
      </c>
      <c r="AF57" s="9">
        <f t="shared" si="27"/>
        <v>-0.23569366551097509</v>
      </c>
      <c r="AG57">
        <v>30959</v>
      </c>
      <c r="AH57">
        <f t="shared" si="9"/>
        <v>1547.95</v>
      </c>
      <c r="AI57">
        <v>812</v>
      </c>
      <c r="AJ57">
        <v>17122</v>
      </c>
      <c r="AK57">
        <f t="shared" si="24"/>
        <v>4.7424366312346686E-2</v>
      </c>
      <c r="AL57" s="9">
        <f t="shared" si="25"/>
        <v>1.4807293492320768</v>
      </c>
      <c r="AM57">
        <v>6262</v>
      </c>
      <c r="AN57">
        <f t="shared" si="10"/>
        <v>313.10000000000002</v>
      </c>
      <c r="AO57">
        <v>156</v>
      </c>
      <c r="AP57">
        <v>9020</v>
      </c>
      <c r="AQ57">
        <f t="shared" si="22"/>
        <v>1.7294900221729491E-2</v>
      </c>
      <c r="AR57" s="9">
        <f t="shared" si="23"/>
        <v>-1.0685057591782985</v>
      </c>
      <c r="AS57">
        <v>25</v>
      </c>
      <c r="AT57">
        <f t="shared" si="11"/>
        <v>1.25</v>
      </c>
      <c r="AU57">
        <v>1</v>
      </c>
      <c r="AV57">
        <v>147</v>
      </c>
      <c r="AW57">
        <f>AU57/AV57</f>
        <v>6.8027210884353739E-3</v>
      </c>
      <c r="AX57" s="9">
        <f>(AW57-0.019732062)/0.013029148</f>
        <v>-0.99233970721375075</v>
      </c>
      <c r="AY57">
        <v>196</v>
      </c>
      <c r="AZ57">
        <f t="shared" si="12"/>
        <v>9.8000000000000007</v>
      </c>
      <c r="BB57">
        <v>1283</v>
      </c>
      <c r="BD57">
        <v>583</v>
      </c>
      <c r="BE57">
        <f t="shared" si="13"/>
        <v>29.15</v>
      </c>
      <c r="BF57">
        <v>2</v>
      </c>
      <c r="BG57">
        <v>867</v>
      </c>
      <c r="BH57">
        <f>BF57/BG57</f>
        <v>2.306805074971165E-3</v>
      </c>
      <c r="BI57">
        <f>(BH57-0.00420908)/0.00817989</f>
        <v>-0.23255507409376341</v>
      </c>
    </row>
    <row r="58" spans="1:61" x14ac:dyDescent="0.25">
      <c r="A58">
        <v>2006</v>
      </c>
      <c r="B58">
        <v>94939</v>
      </c>
      <c r="C58">
        <f t="shared" si="1"/>
        <v>4746.95</v>
      </c>
      <c r="D58">
        <v>3425</v>
      </c>
      <c r="E58" s="9">
        <f t="shared" si="14"/>
        <v>2549.3472727272697</v>
      </c>
      <c r="F58" s="9">
        <f t="shared" si="15"/>
        <v>631.95454545455004</v>
      </c>
      <c r="G58" s="9">
        <v>86604</v>
      </c>
      <c r="H58" s="9">
        <f t="shared" si="2"/>
        <v>4330.2</v>
      </c>
      <c r="I58" s="9">
        <f t="shared" si="3"/>
        <v>866.04</v>
      </c>
      <c r="J58" s="9">
        <f t="shared" si="4"/>
        <v>8660.4</v>
      </c>
      <c r="K58" s="9">
        <f t="shared" si="5"/>
        <v>2165.1</v>
      </c>
      <c r="L58" s="9">
        <v>3287</v>
      </c>
      <c r="M58" s="9">
        <v>44744</v>
      </c>
      <c r="N58" s="9">
        <f t="shared" si="6"/>
        <v>2237.1999999999998</v>
      </c>
      <c r="O58" s="9">
        <v>1696</v>
      </c>
      <c r="P58" s="9">
        <v>25579</v>
      </c>
      <c r="Q58" s="9">
        <f t="shared" si="18"/>
        <v>6.6304390320184523E-2</v>
      </c>
      <c r="R58" s="9">
        <f t="shared" si="16"/>
        <v>2.5137988412447974</v>
      </c>
      <c r="S58" s="9">
        <f t="shared" si="17"/>
        <v>2.9563366213010362</v>
      </c>
      <c r="T58" s="9">
        <f t="shared" si="19"/>
        <v>2.8013727642207056</v>
      </c>
      <c r="U58">
        <v>3239</v>
      </c>
      <c r="V58">
        <f t="shared" si="7"/>
        <v>161.94999999999999</v>
      </c>
      <c r="W58">
        <v>277</v>
      </c>
      <c r="X58">
        <v>1524</v>
      </c>
      <c r="Y58">
        <f t="shared" si="20"/>
        <v>0.18175853018372704</v>
      </c>
      <c r="Z58" s="9">
        <f t="shared" si="21"/>
        <v>0.37513551291157543</v>
      </c>
      <c r="AA58">
        <v>6690</v>
      </c>
      <c r="AB58">
        <f t="shared" si="8"/>
        <v>334.5</v>
      </c>
      <c r="AC58">
        <v>158</v>
      </c>
      <c r="AD58">
        <v>2779</v>
      </c>
      <c r="AE58">
        <f t="shared" si="26"/>
        <v>5.6854983807124865E-2</v>
      </c>
      <c r="AF58" s="9">
        <f t="shared" si="27"/>
        <v>-0.68224454512369037</v>
      </c>
      <c r="AG58">
        <v>34040</v>
      </c>
      <c r="AH58">
        <f t="shared" si="9"/>
        <v>1702</v>
      </c>
      <c r="AI58">
        <v>1260</v>
      </c>
      <c r="AJ58">
        <v>16873</v>
      </c>
      <c r="AK58">
        <f t="shared" si="24"/>
        <v>7.4675517098322763E-2</v>
      </c>
      <c r="AL58" s="9">
        <f t="shared" si="25"/>
        <v>3.3538228807664971</v>
      </c>
      <c r="AM58">
        <v>8335</v>
      </c>
      <c r="AN58">
        <f t="shared" si="10"/>
        <v>416.75</v>
      </c>
      <c r="AO58">
        <v>138</v>
      </c>
      <c r="AP58">
        <v>8722</v>
      </c>
      <c r="AQ58">
        <f t="shared" si="22"/>
        <v>1.582205916074295E-2</v>
      </c>
      <c r="AR58" s="9">
        <f t="shared" si="23"/>
        <v>-1.0799356816217205</v>
      </c>
      <c r="AS58">
        <v>30</v>
      </c>
      <c r="AT58">
        <f t="shared" si="11"/>
        <v>1.5</v>
      </c>
      <c r="AU58">
        <v>1</v>
      </c>
      <c r="AV58">
        <v>147</v>
      </c>
      <c r="AW58">
        <f t="shared" ref="AW58:AW65" si="28">AU58/AV58</f>
        <v>6.8027210884353739E-3</v>
      </c>
      <c r="AX58" s="9">
        <f t="shared" ref="AX58:AX65" si="29">(AW58-0.019732062)/0.013029148</f>
        <v>-0.99233970721375075</v>
      </c>
      <c r="AY58">
        <v>155</v>
      </c>
      <c r="AZ58">
        <f t="shared" si="12"/>
        <v>7.75</v>
      </c>
      <c r="BB58">
        <v>1389</v>
      </c>
      <c r="BD58">
        <v>590</v>
      </c>
      <c r="BE58">
        <f t="shared" si="13"/>
        <v>29.5</v>
      </c>
      <c r="BG58">
        <v>861</v>
      </c>
      <c r="BH58">
        <f t="shared" ref="BH58:BH65" si="30">BF58/BG58</f>
        <v>0</v>
      </c>
      <c r="BI58" s="9">
        <f t="shared" ref="BI58:BI65" si="31">(BH58-0.00420908)/0.00817989</f>
        <v>-0.51456437678257283</v>
      </c>
    </row>
    <row r="59" spans="1:61" x14ac:dyDescent="0.25">
      <c r="A59">
        <v>2007</v>
      </c>
      <c r="B59">
        <v>100974</v>
      </c>
      <c r="C59">
        <f t="shared" si="1"/>
        <v>5048.7</v>
      </c>
      <c r="D59">
        <v>3204</v>
      </c>
      <c r="E59" s="9">
        <f t="shared" si="14"/>
        <v>2851.0972727272697</v>
      </c>
      <c r="F59" s="9">
        <f t="shared" si="15"/>
        <v>410.95454545455004</v>
      </c>
      <c r="G59" s="9">
        <v>92469</v>
      </c>
      <c r="H59" s="9">
        <f t="shared" si="2"/>
        <v>4623.45</v>
      </c>
      <c r="I59" s="9">
        <f t="shared" si="3"/>
        <v>924.69</v>
      </c>
      <c r="J59" s="9">
        <f t="shared" si="4"/>
        <v>9246.9</v>
      </c>
      <c r="K59" s="9">
        <f t="shared" si="5"/>
        <v>2311.7249999999999</v>
      </c>
      <c r="L59" s="9">
        <v>2999</v>
      </c>
      <c r="M59" s="9">
        <v>46477</v>
      </c>
      <c r="N59" s="9">
        <f t="shared" si="6"/>
        <v>2323.85</v>
      </c>
      <c r="O59" s="9">
        <v>1304</v>
      </c>
      <c r="P59" s="9">
        <v>25164</v>
      </c>
      <c r="Q59" s="9">
        <f t="shared" si="18"/>
        <v>5.1820060403751388E-2</v>
      </c>
      <c r="R59" s="9">
        <f t="shared" si="16"/>
        <v>2.1237746397956596</v>
      </c>
      <c r="S59" s="9">
        <f t="shared" si="17"/>
        <v>2.5967411661880386</v>
      </c>
      <c r="T59" s="9">
        <f t="shared" si="19"/>
        <v>1.6380547338002622</v>
      </c>
      <c r="U59">
        <v>3240</v>
      </c>
      <c r="V59">
        <f t="shared" si="7"/>
        <v>162</v>
      </c>
      <c r="W59">
        <v>279</v>
      </c>
      <c r="X59">
        <v>1488</v>
      </c>
      <c r="Y59">
        <f t="shared" si="20"/>
        <v>0.1875</v>
      </c>
      <c r="Z59" s="9">
        <f t="shared" si="21"/>
        <v>0.4511613415203049</v>
      </c>
      <c r="AA59">
        <v>7647</v>
      </c>
      <c r="AB59">
        <f t="shared" si="8"/>
        <v>382.35</v>
      </c>
      <c r="AC59">
        <v>206</v>
      </c>
      <c r="AD59">
        <v>2695</v>
      </c>
      <c r="AE59">
        <f t="shared" si="26"/>
        <v>7.6437847866419301E-2</v>
      </c>
      <c r="AF59" s="9">
        <f t="shared" si="27"/>
        <v>0.5755311232059841</v>
      </c>
      <c r="AG59">
        <v>34760</v>
      </c>
      <c r="AH59">
        <f t="shared" si="9"/>
        <v>1738</v>
      </c>
      <c r="AI59">
        <v>796</v>
      </c>
      <c r="AJ59">
        <v>16601</v>
      </c>
      <c r="AK59">
        <f t="shared" si="24"/>
        <v>4.794891873983495E-2</v>
      </c>
      <c r="AL59" s="9">
        <f t="shared" si="25"/>
        <v>1.5167841847359256</v>
      </c>
      <c r="AM59">
        <v>8505</v>
      </c>
      <c r="AN59">
        <f t="shared" si="10"/>
        <v>425.25</v>
      </c>
      <c r="AO59">
        <v>205</v>
      </c>
      <c r="AP59">
        <v>8550</v>
      </c>
      <c r="AQ59">
        <f t="shared" si="22"/>
        <v>2.3976608187134502E-2</v>
      </c>
      <c r="AR59" s="9">
        <f t="shared" si="23"/>
        <v>-1.016652639478459</v>
      </c>
      <c r="AS59">
        <v>15</v>
      </c>
      <c r="AT59">
        <f t="shared" si="11"/>
        <v>0.75</v>
      </c>
      <c r="AU59">
        <v>1</v>
      </c>
      <c r="AV59">
        <v>147</v>
      </c>
      <c r="AW59">
        <f t="shared" si="28"/>
        <v>6.8027210884353739E-3</v>
      </c>
      <c r="AX59" s="9">
        <f t="shared" si="29"/>
        <v>-0.99233970721375075</v>
      </c>
      <c r="AY59">
        <v>75</v>
      </c>
      <c r="AZ59">
        <f t="shared" si="12"/>
        <v>3.75</v>
      </c>
      <c r="BA59">
        <v>0</v>
      </c>
      <c r="BB59">
        <v>1374</v>
      </c>
      <c r="BD59">
        <v>740</v>
      </c>
      <c r="BE59">
        <f t="shared" si="13"/>
        <v>37</v>
      </c>
      <c r="BF59">
        <v>22</v>
      </c>
      <c r="BG59">
        <v>852</v>
      </c>
      <c r="BH59">
        <f t="shared" si="30"/>
        <v>2.5821596244131457E-2</v>
      </c>
      <c r="BI59" s="9">
        <f t="shared" si="31"/>
        <v>2.6421524304277266</v>
      </c>
    </row>
    <row r="60" spans="1:61" x14ac:dyDescent="0.25">
      <c r="A60">
        <v>2008</v>
      </c>
      <c r="B60">
        <v>103648.77</v>
      </c>
      <c r="C60">
        <f t="shared" si="1"/>
        <v>5182.4385000000002</v>
      </c>
      <c r="D60">
        <v>2313</v>
      </c>
      <c r="E60" s="9">
        <f t="shared" si="14"/>
        <v>2984.8357727272701</v>
      </c>
      <c r="F60" s="9">
        <f t="shared" si="15"/>
        <v>-480.04545454544996</v>
      </c>
      <c r="G60" s="9">
        <v>96835.839999999997</v>
      </c>
      <c r="H60" s="9">
        <f t="shared" si="2"/>
        <v>4841.7919999999995</v>
      </c>
      <c r="I60" s="9">
        <f t="shared" si="3"/>
        <v>968.35839999999996</v>
      </c>
      <c r="J60" s="9">
        <f t="shared" si="4"/>
        <v>9683.5839999999989</v>
      </c>
      <c r="K60" s="9">
        <f t="shared" si="5"/>
        <v>2420.8959999999997</v>
      </c>
      <c r="L60" s="9">
        <v>2127</v>
      </c>
      <c r="M60" s="9">
        <v>43508.5</v>
      </c>
      <c r="N60" s="9">
        <f t="shared" si="6"/>
        <v>2175.4250000000002</v>
      </c>
      <c r="O60" s="9">
        <v>867</v>
      </c>
      <c r="P60" s="9">
        <v>24778</v>
      </c>
      <c r="Q60" s="9">
        <f t="shared" si="18"/>
        <v>3.4990717572039712E-2</v>
      </c>
      <c r="R60" s="9">
        <f t="shared" si="16"/>
        <v>0.94286802985243723</v>
      </c>
      <c r="S60" s="9">
        <f t="shared" si="17"/>
        <v>1.5079660382070172</v>
      </c>
      <c r="T60" s="9">
        <f t="shared" si="19"/>
        <v>0.28639552214109942</v>
      </c>
      <c r="U60">
        <v>2264.5</v>
      </c>
      <c r="V60">
        <f t="shared" si="7"/>
        <v>113.22499999999999</v>
      </c>
      <c r="W60">
        <v>228</v>
      </c>
      <c r="X60">
        <v>1474</v>
      </c>
      <c r="Y60">
        <f t="shared" si="20"/>
        <v>0.15468113975576661</v>
      </c>
      <c r="Z60" s="9">
        <f t="shared" si="21"/>
        <v>1.6589511674546323E-2</v>
      </c>
      <c r="AA60">
        <v>5309</v>
      </c>
      <c r="AB60">
        <f t="shared" si="8"/>
        <v>265.45</v>
      </c>
      <c r="AC60">
        <v>162</v>
      </c>
      <c r="AD60">
        <v>2623</v>
      </c>
      <c r="AE60">
        <f t="shared" si="26"/>
        <v>6.1761341974837972E-2</v>
      </c>
      <c r="AF60" s="9">
        <f t="shared" si="27"/>
        <v>-0.36711709978296769</v>
      </c>
      <c r="AG60">
        <v>35036</v>
      </c>
      <c r="AH60">
        <f t="shared" si="9"/>
        <v>1751.8</v>
      </c>
      <c r="AI60">
        <v>472</v>
      </c>
      <c r="AJ60">
        <v>16329</v>
      </c>
      <c r="AK60">
        <f t="shared" si="24"/>
        <v>2.8905628023761405E-2</v>
      </c>
      <c r="AL60" s="9">
        <f t="shared" si="25"/>
        <v>0.20785360270108644</v>
      </c>
      <c r="AM60">
        <v>6812.93</v>
      </c>
      <c r="AN60">
        <f t="shared" si="10"/>
        <v>340.6465</v>
      </c>
      <c r="AO60">
        <v>186</v>
      </c>
      <c r="AP60">
        <v>8436</v>
      </c>
      <c r="AQ60">
        <f t="shared" si="22"/>
        <v>2.2048364153627313E-2</v>
      </c>
      <c r="AR60" s="9">
        <f t="shared" si="23"/>
        <v>-1.0316166979493817</v>
      </c>
      <c r="AS60">
        <v>50</v>
      </c>
      <c r="AT60">
        <f t="shared" si="11"/>
        <v>2.5</v>
      </c>
      <c r="AU60">
        <v>4</v>
      </c>
      <c r="AV60">
        <v>151</v>
      </c>
      <c r="AW60">
        <f t="shared" si="28"/>
        <v>2.6490066225165563E-2</v>
      </c>
      <c r="AX60" s="9">
        <f t="shared" si="29"/>
        <v>0.51868351063059237</v>
      </c>
      <c r="AY60">
        <v>97</v>
      </c>
      <c r="AZ60">
        <f t="shared" si="12"/>
        <v>4.8499999999999996</v>
      </c>
      <c r="BB60">
        <v>1343</v>
      </c>
      <c r="BD60">
        <v>752</v>
      </c>
      <c r="BE60">
        <f t="shared" si="13"/>
        <v>37.6</v>
      </c>
      <c r="BF60">
        <v>1</v>
      </c>
      <c r="BG60">
        <v>850</v>
      </c>
      <c r="BH60">
        <f t="shared" si="30"/>
        <v>1.176470588235294E-3</v>
      </c>
      <c r="BI60" s="9">
        <f t="shared" si="31"/>
        <v>-0.37073963241128005</v>
      </c>
    </row>
    <row r="61" spans="1:61" x14ac:dyDescent="0.25">
      <c r="A61">
        <v>2009</v>
      </c>
      <c r="B61">
        <v>100511.39</v>
      </c>
      <c r="C61">
        <f t="shared" si="1"/>
        <v>5025.5695000000005</v>
      </c>
      <c r="D61">
        <v>2404</v>
      </c>
      <c r="E61" s="9">
        <f t="shared" si="14"/>
        <v>2827.9667727272704</v>
      </c>
      <c r="F61" s="9">
        <f t="shared" si="15"/>
        <v>-389.04545454544996</v>
      </c>
      <c r="G61" s="9">
        <v>93797.39</v>
      </c>
      <c r="H61" s="9">
        <f t="shared" si="2"/>
        <v>4689.8694999999998</v>
      </c>
      <c r="I61" s="9">
        <f t="shared" si="3"/>
        <v>937.97389999999996</v>
      </c>
      <c r="J61" s="9">
        <f t="shared" si="4"/>
        <v>9379.7389999999996</v>
      </c>
      <c r="K61" s="9">
        <f t="shared" si="5"/>
        <v>2344.9347499999999</v>
      </c>
      <c r="L61" s="9">
        <v>2241</v>
      </c>
      <c r="M61" s="9">
        <v>42502.7</v>
      </c>
      <c r="N61" s="9">
        <f t="shared" si="6"/>
        <v>2125.1350000000002</v>
      </c>
      <c r="O61" s="9">
        <v>731</v>
      </c>
      <c r="P61" s="9">
        <v>24342</v>
      </c>
      <c r="Q61" s="9">
        <f t="shared" si="18"/>
        <v>3.0030400131460029E-2</v>
      </c>
      <c r="R61" s="9">
        <f t="shared" si="16"/>
        <v>1.0972526095927209</v>
      </c>
      <c r="S61" s="9">
        <f t="shared" si="17"/>
        <v>1.6503059058559122</v>
      </c>
      <c r="T61" s="9">
        <f t="shared" si="19"/>
        <v>-0.11199548030966079</v>
      </c>
      <c r="U61">
        <v>1253.2</v>
      </c>
      <c r="V61">
        <f t="shared" si="7"/>
        <v>62.66</v>
      </c>
      <c r="W61">
        <v>194</v>
      </c>
      <c r="X61">
        <v>1459</v>
      </c>
      <c r="Y61">
        <f t="shared" si="20"/>
        <v>0.13296778615490062</v>
      </c>
      <c r="Z61" s="9">
        <f t="shared" si="21"/>
        <v>-0.27092845013749822</v>
      </c>
      <c r="AA61">
        <v>6757.9</v>
      </c>
      <c r="AB61">
        <f t="shared" si="8"/>
        <v>337.89499999999998</v>
      </c>
      <c r="AC61">
        <v>222</v>
      </c>
      <c r="AD61">
        <v>2311</v>
      </c>
      <c r="AE61">
        <f t="shared" si="26"/>
        <v>9.6062310688013852E-2</v>
      </c>
      <c r="AF61" s="9">
        <f t="shared" si="27"/>
        <v>1.8359786127205115</v>
      </c>
      <c r="AG61">
        <v>33631</v>
      </c>
      <c r="AH61">
        <f t="shared" si="9"/>
        <v>1681.55</v>
      </c>
      <c r="AI61">
        <v>308</v>
      </c>
      <c r="AJ61">
        <v>16150</v>
      </c>
      <c r="AK61">
        <f t="shared" si="24"/>
        <v>1.9071207430340558E-2</v>
      </c>
      <c r="AL61" s="9">
        <f t="shared" si="25"/>
        <v>-0.46811012978852073</v>
      </c>
      <c r="AM61">
        <v>6714</v>
      </c>
      <c r="AN61">
        <f t="shared" si="10"/>
        <v>335.7</v>
      </c>
      <c r="AO61">
        <v>163</v>
      </c>
      <c r="AP61">
        <v>8364</v>
      </c>
      <c r="AQ61">
        <f t="shared" si="22"/>
        <v>1.94882831181253E-2</v>
      </c>
      <c r="AR61" s="9">
        <f t="shared" si="23"/>
        <v>-1.0514841014729248</v>
      </c>
      <c r="AS61">
        <v>64.599999999999994</v>
      </c>
      <c r="AT61">
        <f t="shared" si="11"/>
        <v>3.23</v>
      </c>
      <c r="AU61">
        <v>7</v>
      </c>
      <c r="AV61">
        <v>152</v>
      </c>
      <c r="AW61">
        <f t="shared" si="28"/>
        <v>4.6052631578947366E-2</v>
      </c>
      <c r="AX61" s="9">
        <f t="shared" si="29"/>
        <v>2.0201297566769032</v>
      </c>
      <c r="AY61">
        <v>93</v>
      </c>
      <c r="AZ61">
        <f t="shared" si="12"/>
        <v>4.6500000000000004</v>
      </c>
      <c r="BB61">
        <v>1097</v>
      </c>
      <c r="BD61">
        <v>703</v>
      </c>
      <c r="BE61">
        <f t="shared" si="13"/>
        <v>35.15</v>
      </c>
      <c r="BG61">
        <v>1164</v>
      </c>
      <c r="BH61">
        <f t="shared" si="30"/>
        <v>0</v>
      </c>
      <c r="BI61" s="9">
        <f t="shared" si="31"/>
        <v>-0.51456437678257283</v>
      </c>
    </row>
    <row r="62" spans="1:61" x14ac:dyDescent="0.25">
      <c r="A62">
        <v>2010</v>
      </c>
      <c r="B62">
        <v>111631.9</v>
      </c>
      <c r="C62">
        <f t="shared" si="1"/>
        <v>5581.5950000000003</v>
      </c>
      <c r="D62">
        <v>2556</v>
      </c>
      <c r="E62" s="9">
        <f t="shared" si="14"/>
        <v>3383.9922727272701</v>
      </c>
      <c r="F62" s="9">
        <f t="shared" si="15"/>
        <v>-237.04545454544996</v>
      </c>
      <c r="G62" s="9">
        <v>105174.9</v>
      </c>
      <c r="H62" s="9">
        <f t="shared" si="2"/>
        <v>5258.7449999999999</v>
      </c>
      <c r="I62" s="9">
        <f t="shared" si="3"/>
        <v>1051.749</v>
      </c>
      <c r="J62" s="9">
        <f t="shared" si="4"/>
        <v>10517.49</v>
      </c>
      <c r="K62" s="9">
        <f t="shared" si="5"/>
        <v>2629.3724999999999</v>
      </c>
      <c r="L62" s="9">
        <v>2396</v>
      </c>
      <c r="M62" s="9">
        <v>49532.6</v>
      </c>
      <c r="N62" s="9">
        <f t="shared" si="6"/>
        <v>2476.63</v>
      </c>
      <c r="O62" s="9">
        <v>767</v>
      </c>
      <c r="P62" s="9">
        <v>24157</v>
      </c>
      <c r="Q62" s="9">
        <f t="shared" si="18"/>
        <v>3.1750631286997559E-2</v>
      </c>
      <c r="R62" s="9">
        <f t="shared" si="16"/>
        <v>1.3071614680115275</v>
      </c>
      <c r="S62" s="9">
        <f t="shared" si="17"/>
        <v>1.8438381820451992</v>
      </c>
      <c r="T62" s="9">
        <f t="shared" si="19"/>
        <v>2.6165962523630206E-2</v>
      </c>
      <c r="U62">
        <v>1200</v>
      </c>
      <c r="V62">
        <f t="shared" si="7"/>
        <v>60</v>
      </c>
      <c r="W62">
        <v>214</v>
      </c>
      <c r="X62">
        <v>1472</v>
      </c>
      <c r="Y62">
        <f t="shared" si="20"/>
        <v>0.1453804347826087</v>
      </c>
      <c r="Z62" s="9">
        <f t="shared" si="21"/>
        <v>-0.10656602599379697</v>
      </c>
      <c r="AA62">
        <v>7040</v>
      </c>
      <c r="AB62">
        <f t="shared" si="8"/>
        <v>352</v>
      </c>
      <c r="AC62">
        <v>208</v>
      </c>
      <c r="AD62">
        <v>2229</v>
      </c>
      <c r="AE62">
        <f t="shared" si="26"/>
        <v>9.3315388066397484E-2</v>
      </c>
      <c r="AF62" s="9">
        <f t="shared" si="27"/>
        <v>1.6595482179737528</v>
      </c>
      <c r="AG62">
        <v>39884</v>
      </c>
      <c r="AH62">
        <f t="shared" si="9"/>
        <v>1994.2</v>
      </c>
      <c r="AI62">
        <v>340</v>
      </c>
      <c r="AJ62">
        <v>16069</v>
      </c>
      <c r="AK62">
        <f t="shared" si="24"/>
        <v>2.1158752878212707E-2</v>
      </c>
      <c r="AL62" s="9">
        <f t="shared" si="25"/>
        <v>-0.32462379022425958</v>
      </c>
      <c r="AM62">
        <v>6457</v>
      </c>
      <c r="AN62">
        <f t="shared" si="10"/>
        <v>322.85000000000002</v>
      </c>
      <c r="AO62">
        <v>159</v>
      </c>
      <c r="AP62">
        <v>8303</v>
      </c>
      <c r="AQ62">
        <f t="shared" si="22"/>
        <v>1.9149704925930388E-2</v>
      </c>
      <c r="AR62" s="9">
        <f t="shared" si="23"/>
        <v>-1.0541116236002819</v>
      </c>
      <c r="AS62">
        <v>41.6</v>
      </c>
      <c r="AT62">
        <f t="shared" si="11"/>
        <v>2.08</v>
      </c>
      <c r="AU62">
        <v>4</v>
      </c>
      <c r="AV62">
        <v>156</v>
      </c>
      <c r="AW62">
        <f t="shared" si="28"/>
        <v>2.564102564102564E-2</v>
      </c>
      <c r="AX62" s="9">
        <f t="shared" si="29"/>
        <v>0.45351880575964276</v>
      </c>
      <c r="AY62">
        <v>102</v>
      </c>
      <c r="AZ62">
        <f t="shared" si="12"/>
        <v>5.0999999999999996</v>
      </c>
      <c r="BB62">
        <v>1078</v>
      </c>
      <c r="BD62">
        <v>1198</v>
      </c>
      <c r="BE62">
        <f t="shared" si="13"/>
        <v>59.9</v>
      </c>
      <c r="BF62">
        <v>1</v>
      </c>
      <c r="BG62">
        <v>1143</v>
      </c>
      <c r="BH62">
        <f t="shared" si="30"/>
        <v>8.7489063867016625E-4</v>
      </c>
      <c r="BI62" s="9">
        <f t="shared" si="31"/>
        <v>-0.4076080926919351</v>
      </c>
    </row>
    <row r="63" spans="1:61" x14ac:dyDescent="0.25">
      <c r="A63">
        <v>2011</v>
      </c>
      <c r="B63">
        <v>112127.65</v>
      </c>
      <c r="C63">
        <f t="shared" si="1"/>
        <v>5606.3824999999997</v>
      </c>
      <c r="D63">
        <v>1909</v>
      </c>
      <c r="E63" s="9">
        <f t="shared" si="14"/>
        <v>3408.7797727272696</v>
      </c>
      <c r="F63" s="9">
        <f t="shared" si="15"/>
        <v>-884.04545454544996</v>
      </c>
      <c r="G63" s="9">
        <v>105455.45</v>
      </c>
      <c r="H63" s="9">
        <f t="shared" si="2"/>
        <v>5272.7725</v>
      </c>
      <c r="I63" s="9">
        <f t="shared" si="3"/>
        <v>1054.5545</v>
      </c>
      <c r="J63" s="9">
        <f t="shared" si="4"/>
        <v>10545.545</v>
      </c>
      <c r="K63" s="9">
        <f t="shared" si="5"/>
        <v>2636.38625</v>
      </c>
      <c r="L63" s="9">
        <v>1755</v>
      </c>
      <c r="M63" s="9">
        <v>52172.13</v>
      </c>
      <c r="N63" s="9">
        <f t="shared" si="6"/>
        <v>2608.6064999999999</v>
      </c>
      <c r="O63" s="9">
        <v>649</v>
      </c>
      <c r="P63" s="9">
        <v>23773</v>
      </c>
      <c r="Q63" s="9">
        <f t="shared" si="18"/>
        <v>2.7299878012871745E-2</v>
      </c>
      <c r="R63" s="9">
        <f t="shared" si="16"/>
        <v>0.43908676964730098</v>
      </c>
      <c r="S63" s="9">
        <f t="shared" si="17"/>
        <v>1.0434885753527283</v>
      </c>
      <c r="T63" s="9">
        <f t="shared" si="19"/>
        <v>-0.33129907470043296</v>
      </c>
      <c r="U63">
        <v>1500</v>
      </c>
      <c r="V63">
        <f t="shared" si="7"/>
        <v>75</v>
      </c>
      <c r="W63">
        <v>114</v>
      </c>
      <c r="X63">
        <v>1458</v>
      </c>
      <c r="Y63">
        <f t="shared" si="20"/>
        <v>7.8189300411522639E-2</v>
      </c>
      <c r="Z63" s="9">
        <f t="shared" si="21"/>
        <v>-0.99627925782931581</v>
      </c>
      <c r="AA63">
        <v>12186.14</v>
      </c>
      <c r="AB63">
        <f t="shared" si="8"/>
        <v>609.30700000000002</v>
      </c>
      <c r="AC63">
        <v>180</v>
      </c>
      <c r="AD63">
        <v>2150</v>
      </c>
      <c r="AE63">
        <f t="shared" si="26"/>
        <v>8.3720930232558138E-2</v>
      </c>
      <c r="AF63" s="9">
        <f t="shared" si="27"/>
        <v>1.043311717649859</v>
      </c>
      <c r="AG63">
        <v>44100</v>
      </c>
      <c r="AH63">
        <f t="shared" si="9"/>
        <v>2205</v>
      </c>
      <c r="AI63">
        <v>340</v>
      </c>
      <c r="AJ63">
        <v>15949</v>
      </c>
      <c r="AK63">
        <f t="shared" si="24"/>
        <v>2.1317950968712772E-2</v>
      </c>
      <c r="AL63" s="9">
        <f t="shared" si="25"/>
        <v>-0.31368139311632687</v>
      </c>
      <c r="AM63">
        <v>6500</v>
      </c>
      <c r="AN63">
        <f t="shared" si="10"/>
        <v>325</v>
      </c>
      <c r="AO63">
        <v>154</v>
      </c>
      <c r="AP63">
        <v>8264</v>
      </c>
      <c r="AQ63">
        <f t="shared" si="22"/>
        <v>1.8635043562439498E-2</v>
      </c>
      <c r="AR63" s="9">
        <f t="shared" si="23"/>
        <v>-1.0581056319323052</v>
      </c>
      <c r="AS63">
        <v>56.2</v>
      </c>
      <c r="AT63">
        <f t="shared" si="11"/>
        <v>2.81</v>
      </c>
      <c r="AU63">
        <v>4</v>
      </c>
      <c r="AV63">
        <v>153</v>
      </c>
      <c r="AW63">
        <f t="shared" si="28"/>
        <v>2.6143790849673203E-2</v>
      </c>
      <c r="AX63" s="9">
        <f t="shared" si="29"/>
        <v>0.49210653295773454</v>
      </c>
      <c r="AY63">
        <v>13.79</v>
      </c>
      <c r="AZ63">
        <f t="shared" si="12"/>
        <v>0.68949999999999989</v>
      </c>
      <c r="BB63">
        <v>1059</v>
      </c>
      <c r="BD63">
        <v>1517</v>
      </c>
      <c r="BE63">
        <f t="shared" si="13"/>
        <v>75.849999999999994</v>
      </c>
      <c r="BF63">
        <v>3</v>
      </c>
      <c r="BG63">
        <v>993</v>
      </c>
      <c r="BH63">
        <f t="shared" si="30"/>
        <v>3.0211480362537764E-3</v>
      </c>
      <c r="BI63" s="9">
        <f t="shared" si="31"/>
        <v>-0.14522590936384513</v>
      </c>
    </row>
    <row r="64" spans="1:61" x14ac:dyDescent="0.25">
      <c r="A64">
        <v>2012</v>
      </c>
      <c r="B64">
        <v>125890.4</v>
      </c>
      <c r="C64">
        <f t="shared" si="1"/>
        <v>6294.52</v>
      </c>
      <c r="D64">
        <v>1724</v>
      </c>
      <c r="E64" s="9">
        <f t="shared" si="14"/>
        <v>4096.9172727272708</v>
      </c>
      <c r="F64" s="9">
        <f t="shared" si="15"/>
        <v>-1069.04545454545</v>
      </c>
      <c r="G64" s="9">
        <v>118994.4</v>
      </c>
      <c r="H64" s="9">
        <f t="shared" si="2"/>
        <v>5949.72</v>
      </c>
      <c r="I64" s="9">
        <f t="shared" si="3"/>
        <v>1189.944</v>
      </c>
      <c r="J64" s="9">
        <f t="shared" si="4"/>
        <v>11899.44</v>
      </c>
      <c r="K64" s="9">
        <f t="shared" si="5"/>
        <v>2974.86</v>
      </c>
      <c r="L64" s="9">
        <v>1552</v>
      </c>
      <c r="M64" s="9">
        <v>48248.47</v>
      </c>
      <c r="N64" s="9">
        <f t="shared" si="6"/>
        <v>2412.4234999999999</v>
      </c>
      <c r="O64" s="9">
        <v>530</v>
      </c>
      <c r="P64" s="9">
        <v>23301</v>
      </c>
      <c r="Q64" s="9">
        <f t="shared" si="18"/>
        <v>2.2745804901077207E-2</v>
      </c>
      <c r="R64" s="9">
        <f t="shared" si="16"/>
        <v>0.16417387765363797</v>
      </c>
      <c r="S64" s="9">
        <f t="shared" si="17"/>
        <v>0.79002372331127491</v>
      </c>
      <c r="T64" s="9">
        <f t="shared" si="19"/>
        <v>-0.69706230940781744</v>
      </c>
      <c r="U64">
        <v>1200</v>
      </c>
      <c r="V64">
        <f t="shared" ref="V64:V65" si="32">U64*5/100</f>
        <v>60</v>
      </c>
      <c r="W64">
        <v>118</v>
      </c>
      <c r="X64">
        <v>1428</v>
      </c>
      <c r="Y64">
        <f t="shared" si="20"/>
        <v>8.2633053221288513E-2</v>
      </c>
      <c r="Z64" s="9">
        <f t="shared" si="21"/>
        <v>-0.93743718423044653</v>
      </c>
      <c r="AA64">
        <v>9904.4</v>
      </c>
      <c r="AB64">
        <f t="shared" si="8"/>
        <v>495.22</v>
      </c>
      <c r="AC64">
        <v>132</v>
      </c>
      <c r="AD64">
        <v>2056</v>
      </c>
      <c r="AE64">
        <f t="shared" si="26"/>
        <v>6.4202334630350189E-2</v>
      </c>
      <c r="AF64" s="9">
        <f t="shared" si="27"/>
        <v>-0.21033609168433287</v>
      </c>
      <c r="AG64">
        <v>42500</v>
      </c>
      <c r="AH64">
        <f t="shared" si="9"/>
        <v>2125</v>
      </c>
      <c r="AI64">
        <v>274</v>
      </c>
      <c r="AJ64">
        <v>15557</v>
      </c>
      <c r="AK64">
        <f t="shared" si="24"/>
        <v>1.7612650253904995E-2</v>
      </c>
      <c r="AL64" s="9">
        <f t="shared" si="25"/>
        <v>-0.56836329098568028</v>
      </c>
      <c r="AM64">
        <v>6700</v>
      </c>
      <c r="AN64">
        <f t="shared" si="10"/>
        <v>335</v>
      </c>
      <c r="AO64">
        <v>184</v>
      </c>
      <c r="AP64">
        <v>8094</v>
      </c>
      <c r="AQ64">
        <f t="shared" si="22"/>
        <v>2.2732888559426737E-2</v>
      </c>
      <c r="AR64" s="9">
        <f t="shared" si="23"/>
        <v>-1.0263044744677277</v>
      </c>
      <c r="AS64">
        <v>52</v>
      </c>
      <c r="AT64">
        <f t="shared" si="11"/>
        <v>2.6</v>
      </c>
      <c r="AU64">
        <v>3</v>
      </c>
      <c r="AV64">
        <v>153</v>
      </c>
      <c r="AW64">
        <f t="shared" si="28"/>
        <v>1.9607843137254902E-2</v>
      </c>
      <c r="AX64" s="9">
        <f t="shared" si="29"/>
        <v>-9.5339206174570972E-3</v>
      </c>
      <c r="AY64">
        <v>126</v>
      </c>
      <c r="AZ64">
        <f t="shared" si="12"/>
        <v>6.3</v>
      </c>
      <c r="BA64">
        <v>0</v>
      </c>
      <c r="BB64">
        <v>1024</v>
      </c>
      <c r="BD64">
        <v>1100</v>
      </c>
      <c r="BE64">
        <f t="shared" si="13"/>
        <v>55</v>
      </c>
      <c r="BF64">
        <v>3</v>
      </c>
      <c r="BG64">
        <v>1071</v>
      </c>
      <c r="BH64">
        <f t="shared" si="30"/>
        <v>2.8011204481792717E-3</v>
      </c>
      <c r="BI64" s="9">
        <f t="shared" si="31"/>
        <v>-0.17212450923187572</v>
      </c>
    </row>
    <row r="65" spans="1:61" x14ac:dyDescent="0.25">
      <c r="A65">
        <v>2013</v>
      </c>
      <c r="B65">
        <v>126727</v>
      </c>
      <c r="C65">
        <f t="shared" si="1"/>
        <v>6336.35</v>
      </c>
      <c r="D65">
        <v>1670</v>
      </c>
      <c r="E65" s="9">
        <f t="shared" si="14"/>
        <v>4138.7472727272707</v>
      </c>
      <c r="F65" s="9">
        <f t="shared" si="15"/>
        <v>-1123.04545454545</v>
      </c>
      <c r="G65" s="9">
        <v>120397</v>
      </c>
      <c r="H65" s="9">
        <f t="shared" si="2"/>
        <v>6019.85</v>
      </c>
      <c r="I65" s="9">
        <f t="shared" si="3"/>
        <v>1203.97</v>
      </c>
      <c r="J65" s="9">
        <f t="shared" si="4"/>
        <v>12039.7</v>
      </c>
      <c r="K65" s="9">
        <f t="shared" si="5"/>
        <v>3009.9250000000002</v>
      </c>
      <c r="L65" s="9">
        <v>1514</v>
      </c>
      <c r="M65" s="9">
        <v>47111.3</v>
      </c>
      <c r="N65" s="9">
        <f t="shared" si="6"/>
        <v>2355.5650000000001</v>
      </c>
      <c r="O65" s="9">
        <v>499</v>
      </c>
      <c r="P65" s="9">
        <v>22722</v>
      </c>
      <c r="Q65" s="9">
        <f t="shared" si="18"/>
        <v>2.1961094974033975E-2</v>
      </c>
      <c r="R65" s="9">
        <f t="shared" si="16"/>
        <v>0.11271235107354341</v>
      </c>
      <c r="S65" s="9">
        <f t="shared" si="17"/>
        <v>0.74257710076164318</v>
      </c>
      <c r="T65" s="9">
        <f t="shared" si="19"/>
        <v>-0.76008677875131203</v>
      </c>
      <c r="U65">
        <v>1200</v>
      </c>
      <c r="V65">
        <f t="shared" si="32"/>
        <v>60</v>
      </c>
      <c r="W65">
        <v>104</v>
      </c>
      <c r="X65">
        <v>1424</v>
      </c>
      <c r="Y65">
        <f t="shared" si="20"/>
        <v>7.3033707865168537E-2</v>
      </c>
      <c r="Z65" s="9">
        <f t="shared" si="21"/>
        <v>-1.0645471766459642</v>
      </c>
      <c r="AA65">
        <v>9274.6</v>
      </c>
      <c r="AB65">
        <f t="shared" si="8"/>
        <v>463.73</v>
      </c>
      <c r="AC65">
        <v>104</v>
      </c>
      <c r="AD65">
        <v>1950</v>
      </c>
      <c r="AE65">
        <f t="shared" si="26"/>
        <v>5.3333333333333337E-2</v>
      </c>
      <c r="AF65" s="9">
        <f t="shared" si="27"/>
        <v>-0.90843445610325146</v>
      </c>
      <c r="AG65">
        <v>48600</v>
      </c>
      <c r="AH65">
        <f t="shared" si="9"/>
        <v>2430</v>
      </c>
      <c r="AI65">
        <v>287</v>
      </c>
      <c r="AJ65">
        <v>15114</v>
      </c>
      <c r="AK65">
        <f t="shared" si="24"/>
        <v>1.8989016805610694E-2</v>
      </c>
      <c r="AL65" s="9">
        <f t="shared" si="25"/>
        <v>-0.47375945919641893</v>
      </c>
      <c r="AM65">
        <v>6700</v>
      </c>
      <c r="AN65">
        <f t="shared" si="10"/>
        <v>335</v>
      </c>
      <c r="AO65">
        <v>160</v>
      </c>
      <c r="AP65">
        <v>7961</v>
      </c>
      <c r="AQ65">
        <f t="shared" si="22"/>
        <v>2.0097977640999874E-2</v>
      </c>
      <c r="AR65" s="9">
        <f t="shared" si="23"/>
        <v>-1.0467525922183094</v>
      </c>
      <c r="AS65">
        <v>50</v>
      </c>
      <c r="AT65">
        <f t="shared" si="11"/>
        <v>2.5</v>
      </c>
      <c r="AU65">
        <v>2</v>
      </c>
      <c r="AV65">
        <v>151</v>
      </c>
      <c r="AW65">
        <f t="shared" si="28"/>
        <v>1.3245033112582781E-2</v>
      </c>
      <c r="AX65" s="9">
        <f t="shared" si="29"/>
        <v>-0.49788588535621975</v>
      </c>
      <c r="AY65">
        <v>127</v>
      </c>
      <c r="AZ65">
        <f t="shared" si="12"/>
        <v>6.35</v>
      </c>
      <c r="BA65">
        <v>0</v>
      </c>
      <c r="BB65">
        <v>1006</v>
      </c>
      <c r="BD65">
        <v>1422</v>
      </c>
      <c r="BE65">
        <f t="shared" si="13"/>
        <v>71.099999999999994</v>
      </c>
      <c r="BF65">
        <v>2</v>
      </c>
      <c r="BG65">
        <v>1064</v>
      </c>
      <c r="BH65">
        <f t="shared" si="30"/>
        <v>1.8796992481203006E-3</v>
      </c>
      <c r="BI65" s="9">
        <f t="shared" si="31"/>
        <v>-0.28476920250513132</v>
      </c>
    </row>
    <row r="66" spans="1:61" x14ac:dyDescent="0.25">
      <c r="A66">
        <v>2014</v>
      </c>
      <c r="B66">
        <v>132157.4</v>
      </c>
      <c r="C66">
        <f t="shared" si="1"/>
        <v>6607.87</v>
      </c>
      <c r="D66">
        <v>1559</v>
      </c>
      <c r="E66" s="9">
        <f t="shared" si="14"/>
        <v>4410.2672727272693</v>
      </c>
      <c r="F66" s="9">
        <f t="shared" si="15"/>
        <v>-1234.04545454545</v>
      </c>
      <c r="G66" s="9">
        <v>126433.09</v>
      </c>
      <c r="H66" s="9">
        <f t="shared" si="2"/>
        <v>6321.6544999999996</v>
      </c>
      <c r="I66" s="9">
        <f t="shared" si="3"/>
        <v>1264.3308999999999</v>
      </c>
      <c r="J66" s="9">
        <f t="shared" si="4"/>
        <v>12643.308999999999</v>
      </c>
      <c r="K66" s="9">
        <f t="shared" si="5"/>
        <v>3160.8272499999998</v>
      </c>
      <c r="L66" s="9">
        <v>1392</v>
      </c>
      <c r="M66" s="9">
        <v>45991.85</v>
      </c>
      <c r="N66" s="9">
        <f t="shared" si="6"/>
        <v>2299.5925000000002</v>
      </c>
      <c r="O66" s="9">
        <v>465</v>
      </c>
      <c r="P66" s="9">
        <v>22310</v>
      </c>
      <c r="Q66" s="9">
        <f t="shared" si="18"/>
        <v>2.0842671447781264E-2</v>
      </c>
      <c r="R66" s="9">
        <f t="shared" si="16"/>
        <v>-5.2506234262549648E-2</v>
      </c>
      <c r="S66" s="9">
        <f t="shared" si="17"/>
        <v>0.59024847047072049</v>
      </c>
      <c r="T66" s="9">
        <f t="shared" si="19"/>
        <v>-0.84991366485807318</v>
      </c>
      <c r="X66" s="9">
        <v>1421</v>
      </c>
      <c r="AD66" s="9">
        <v>1878</v>
      </c>
      <c r="AJ66" s="9">
        <v>14962</v>
      </c>
      <c r="AP66" s="9">
        <v>7904</v>
      </c>
      <c r="AV66" s="9">
        <v>149</v>
      </c>
      <c r="BB66" s="9">
        <v>1002</v>
      </c>
      <c r="BG66" s="9">
        <v>884</v>
      </c>
    </row>
    <row r="67" spans="1:61" x14ac:dyDescent="0.25">
      <c r="A67">
        <v>2015</v>
      </c>
      <c r="B67">
        <v>140527.69</v>
      </c>
      <c r="C67">
        <f t="shared" si="1"/>
        <v>7026.3844999999992</v>
      </c>
      <c r="D67">
        <v>1241</v>
      </c>
      <c r="E67" s="9">
        <f t="shared" si="14"/>
        <v>4828.7817727272686</v>
      </c>
      <c r="F67" s="9">
        <f t="shared" si="15"/>
        <v>-1552.04545454545</v>
      </c>
      <c r="G67" s="9">
        <v>134727.20000000001</v>
      </c>
      <c r="H67" s="9">
        <f t="shared" si="2"/>
        <v>6736.36</v>
      </c>
      <c r="I67" s="9">
        <f t="shared" si="3"/>
        <v>1347.2720000000002</v>
      </c>
      <c r="J67" s="9">
        <f t="shared" si="4"/>
        <v>13472.72</v>
      </c>
      <c r="K67" s="9">
        <f t="shared" si="5"/>
        <v>3368.18</v>
      </c>
      <c r="L67" s="9">
        <v>926</v>
      </c>
      <c r="M67" s="9">
        <v>51397.3</v>
      </c>
      <c r="N67" s="9">
        <f t="shared" si="6"/>
        <v>2569.8649999999998</v>
      </c>
      <c r="O67" s="9">
        <v>421</v>
      </c>
      <c r="P67" s="9">
        <v>22228</v>
      </c>
      <c r="Q67" s="9">
        <f t="shared" si="18"/>
        <v>1.894007558034911E-2</v>
      </c>
      <c r="R67" s="9">
        <f t="shared" si="16"/>
        <v>-0.68358706021844606</v>
      </c>
      <c r="S67" s="9">
        <f t="shared" si="17"/>
        <v>8.403046572605842E-3</v>
      </c>
      <c r="T67" s="9">
        <f t="shared" si="19"/>
        <v>-1.0027218437629275</v>
      </c>
      <c r="X67" s="9">
        <v>1408</v>
      </c>
      <c r="AD67" s="9">
        <v>1816</v>
      </c>
      <c r="AJ67" s="9">
        <v>14901</v>
      </c>
      <c r="AP67" s="9">
        <v>7858</v>
      </c>
      <c r="AV67" s="9">
        <v>148</v>
      </c>
      <c r="BB67" s="9">
        <v>999</v>
      </c>
      <c r="BG67" s="9">
        <v>941</v>
      </c>
    </row>
    <row r="68" spans="1:61" x14ac:dyDescent="0.25">
      <c r="A68">
        <v>2016</v>
      </c>
      <c r="B68">
        <v>156302.20000000001</v>
      </c>
      <c r="C68">
        <f t="shared" si="1"/>
        <v>7815.11</v>
      </c>
      <c r="D68">
        <v>1292</v>
      </c>
      <c r="E68" s="9">
        <f t="shared" si="14"/>
        <v>5617.5072727272691</v>
      </c>
      <c r="F68" s="9">
        <f t="shared" si="15"/>
        <v>-1501.04545454545</v>
      </c>
      <c r="G68" s="9">
        <v>149502.20000000001</v>
      </c>
      <c r="H68" s="9">
        <f t="shared" si="2"/>
        <v>7475.11</v>
      </c>
      <c r="I68" s="9">
        <f t="shared" si="3"/>
        <v>1495.0220000000002</v>
      </c>
      <c r="J68" s="9">
        <f t="shared" si="4"/>
        <v>14950.22</v>
      </c>
      <c r="K68" s="9">
        <f t="shared" si="5"/>
        <v>3737.5549999999998</v>
      </c>
      <c r="L68" s="9">
        <v>937</v>
      </c>
      <c r="M68" s="9">
        <v>60131.68</v>
      </c>
      <c r="N68" s="9">
        <f t="shared" si="6"/>
        <v>3006.5840000000003</v>
      </c>
      <c r="O68" s="9">
        <v>541</v>
      </c>
      <c r="P68" s="9">
        <v>21468</v>
      </c>
      <c r="Q68" s="9">
        <f t="shared" si="18"/>
        <v>2.5200298118129308E-2</v>
      </c>
      <c r="R68" s="9">
        <f t="shared" si="16"/>
        <v>-0.66869030252420814</v>
      </c>
      <c r="S68" s="9">
        <f t="shared" si="17"/>
        <v>2.2137595205393955E-2</v>
      </c>
      <c r="T68" s="9">
        <f t="shared" si="19"/>
        <v>-0.49992814915219824</v>
      </c>
      <c r="X68" s="9">
        <v>1403</v>
      </c>
      <c r="AD68" s="9">
        <v>1724</v>
      </c>
      <c r="AJ68" s="9">
        <v>14444</v>
      </c>
      <c r="AP68" s="9">
        <v>7781</v>
      </c>
      <c r="AV68" s="9">
        <v>149</v>
      </c>
      <c r="BB68" s="9">
        <v>899</v>
      </c>
      <c r="BG68" s="9">
        <v>833</v>
      </c>
    </row>
    <row r="72" spans="1:61" x14ac:dyDescent="0.25">
      <c r="X72" t="s">
        <v>47</v>
      </c>
      <c r="Y72">
        <v>0.15342829517566622</v>
      </c>
      <c r="AD72" t="s">
        <v>47</v>
      </c>
      <c r="AE72">
        <v>6.7477145098389396E-2</v>
      </c>
      <c r="AK72">
        <v>2.588161997252203E-2</v>
      </c>
      <c r="AQ72">
        <f>AVERAGE(AQ43:AQ65)</f>
        <v>0.15498080027875394</v>
      </c>
      <c r="AW72">
        <v>1.9732061534439509E-2</v>
      </c>
      <c r="BH72">
        <f>AVERAGE(BH57:BH65)</f>
        <v>4.2090811420623809E-3</v>
      </c>
    </row>
    <row r="73" spans="1:61" x14ac:dyDescent="0.25">
      <c r="X73" t="s">
        <v>48</v>
      </c>
      <c r="Y73">
        <v>7.5519990088154659E-2</v>
      </c>
      <c r="AD73" t="s">
        <v>48</v>
      </c>
      <c r="AE73">
        <v>1.5569406639443353E-2</v>
      </c>
      <c r="AK73">
        <v>1.4548742092045269E-2</v>
      </c>
      <c r="AQ73">
        <f>STDEV(AQ43:AQ65)</f>
        <v>0.12885835809928708</v>
      </c>
      <c r="AW73">
        <v>1.302914840633628E-2</v>
      </c>
      <c r="BH73">
        <f>STDEV(BH57:BH65)</f>
        <v>8.1798938170433901E-3</v>
      </c>
    </row>
    <row r="74" spans="1:61" x14ac:dyDescent="0.25">
      <c r="D7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68"/>
  <sheetViews>
    <sheetView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L71" sqref="L71"/>
    </sheetView>
  </sheetViews>
  <sheetFormatPr defaultColWidth="11.42578125" defaultRowHeight="15" x14ac:dyDescent="0.25"/>
  <cols>
    <col min="2" max="2" width="20.42578125" bestFit="1" customWidth="1"/>
    <col min="3" max="3" width="17.28515625" bestFit="1" customWidth="1"/>
    <col min="4" max="4" width="18.140625" bestFit="1" customWidth="1"/>
    <col min="5" max="5" width="17.85546875" style="9" bestFit="1" customWidth="1"/>
    <col min="6" max="6" width="18.85546875" style="9" bestFit="1" customWidth="1"/>
    <col min="7" max="7" width="18.85546875" style="9" customWidth="1"/>
    <col min="8" max="9" width="22.28515625" style="9" bestFit="1" customWidth="1"/>
    <col min="10" max="10" width="23.28515625" style="9" bestFit="1" customWidth="1"/>
    <col min="11" max="11" width="24.28515625" style="9" bestFit="1" customWidth="1"/>
    <col min="12" max="12" width="19.85546875" style="9" bestFit="1" customWidth="1"/>
    <col min="13" max="17" width="19.85546875" style="9" customWidth="1"/>
    <col min="18" max="18" width="26.85546875" style="9" bestFit="1" customWidth="1"/>
    <col min="19" max="19" width="26.85546875" style="9" customWidth="1"/>
    <col min="20" max="20" width="18.85546875" style="9" customWidth="1"/>
    <col min="26" max="26" width="22.7109375" style="9" bestFit="1" customWidth="1"/>
    <col min="32" max="32" width="21.7109375" style="9" bestFit="1" customWidth="1"/>
    <col min="38" max="38" width="23.140625" style="9" bestFit="1" customWidth="1"/>
    <col min="44" max="44" width="20.5703125" style="9" bestFit="1" customWidth="1"/>
    <col min="50" max="50" width="24.42578125" style="9" bestFit="1" customWidth="1"/>
    <col min="56" max="56" width="21.85546875" style="9" bestFit="1" customWidth="1"/>
    <col min="62" max="62" width="22.7109375" bestFit="1" customWidth="1"/>
  </cols>
  <sheetData>
    <row r="1" spans="1:62" x14ac:dyDescent="0.25">
      <c r="A1" t="s">
        <v>0</v>
      </c>
      <c r="B1" s="2" t="s">
        <v>1</v>
      </c>
      <c r="C1" s="2" t="s">
        <v>3</v>
      </c>
      <c r="D1" s="2" t="s">
        <v>2</v>
      </c>
      <c r="E1" s="2" t="s">
        <v>51</v>
      </c>
      <c r="F1" s="2" t="s">
        <v>52</v>
      </c>
      <c r="G1" s="2" t="s">
        <v>61</v>
      </c>
      <c r="H1" s="2" t="s">
        <v>78</v>
      </c>
      <c r="I1" s="2" t="s">
        <v>79</v>
      </c>
      <c r="J1" s="2" t="s">
        <v>80</v>
      </c>
      <c r="K1" s="2" t="s">
        <v>82</v>
      </c>
      <c r="L1" s="2" t="s">
        <v>62</v>
      </c>
      <c r="M1" s="2" t="s">
        <v>65</v>
      </c>
      <c r="N1" s="2" t="s">
        <v>66</v>
      </c>
      <c r="O1" s="2" t="s">
        <v>64</v>
      </c>
      <c r="P1" s="2" t="s">
        <v>67</v>
      </c>
      <c r="Q1" s="2" t="s">
        <v>68</v>
      </c>
      <c r="R1" s="2" t="s">
        <v>70</v>
      </c>
      <c r="S1" s="2" t="s">
        <v>77</v>
      </c>
      <c r="T1" s="2" t="s">
        <v>63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53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54</v>
      </c>
      <c r="AG1" s="4" t="s">
        <v>14</v>
      </c>
      <c r="AH1" s="4" t="s">
        <v>15</v>
      </c>
      <c r="AI1" s="4" t="s">
        <v>16</v>
      </c>
      <c r="AJ1" s="4" t="s">
        <v>17</v>
      </c>
      <c r="AK1" s="4" t="s">
        <v>18</v>
      </c>
      <c r="AL1" s="4" t="s">
        <v>55</v>
      </c>
      <c r="AM1" s="5" t="s">
        <v>19</v>
      </c>
      <c r="AN1" s="5" t="s">
        <v>20</v>
      </c>
      <c r="AO1" s="5" t="s">
        <v>21</v>
      </c>
      <c r="AP1" s="5" t="s">
        <v>22</v>
      </c>
      <c r="AQ1" s="5" t="s">
        <v>23</v>
      </c>
      <c r="AR1" s="5" t="s">
        <v>56</v>
      </c>
      <c r="AS1" s="6" t="s">
        <v>24</v>
      </c>
      <c r="AT1" s="6" t="s">
        <v>25</v>
      </c>
      <c r="AU1" s="6" t="s">
        <v>26</v>
      </c>
      <c r="AV1" s="6" t="s">
        <v>27</v>
      </c>
      <c r="AW1" s="6" t="s">
        <v>28</v>
      </c>
      <c r="AX1" s="6" t="s">
        <v>57</v>
      </c>
      <c r="AY1" s="7" t="s">
        <v>29</v>
      </c>
      <c r="AZ1" s="7" t="s">
        <v>30</v>
      </c>
      <c r="BA1" s="7" t="s">
        <v>31</v>
      </c>
      <c r="BB1" s="7" t="s">
        <v>32</v>
      </c>
      <c r="BC1" s="7" t="s">
        <v>33</v>
      </c>
      <c r="BD1" s="7" t="s">
        <v>58</v>
      </c>
      <c r="BE1" s="4" t="s">
        <v>34</v>
      </c>
      <c r="BF1" s="4" t="s">
        <v>35</v>
      </c>
      <c r="BG1" s="4" t="s">
        <v>36</v>
      </c>
      <c r="BH1" s="4" t="s">
        <v>37</v>
      </c>
      <c r="BI1" s="4" t="s">
        <v>38</v>
      </c>
      <c r="BJ1" s="4" t="s">
        <v>59</v>
      </c>
    </row>
    <row r="2" spans="1:62" x14ac:dyDescent="0.25">
      <c r="A2">
        <v>1950</v>
      </c>
      <c r="B2">
        <v>0</v>
      </c>
      <c r="C2">
        <f>B2*5/100</f>
        <v>0</v>
      </c>
      <c r="D2">
        <v>0</v>
      </c>
      <c r="G2" s="9">
        <v>0</v>
      </c>
      <c r="H2" s="9">
        <f>G2*5/100</f>
        <v>0</v>
      </c>
      <c r="I2" s="9">
        <f>G2*1/100</f>
        <v>0</v>
      </c>
      <c r="J2" s="9">
        <f>G2*10/100</f>
        <v>0</v>
      </c>
      <c r="K2" s="9">
        <f>G2*2.5/100</f>
        <v>0</v>
      </c>
      <c r="L2" s="9">
        <v>0</v>
      </c>
      <c r="M2" s="9">
        <v>0</v>
      </c>
      <c r="N2" s="9">
        <f>M2*5/100</f>
        <v>0</v>
      </c>
      <c r="O2" s="9">
        <v>0</v>
      </c>
      <c r="S2" s="9">
        <f>(L2-2372.47)/1403.34</f>
        <v>-1.6905881682272292</v>
      </c>
      <c r="U2">
        <v>0</v>
      </c>
      <c r="V2">
        <f>U2*5/100</f>
        <v>0</v>
      </c>
      <c r="AA2">
        <v>0</v>
      </c>
      <c r="AB2">
        <f>AA2*5/100</f>
        <v>0</v>
      </c>
      <c r="AG2">
        <v>0</v>
      </c>
      <c r="AH2">
        <f>AG2*5/100</f>
        <v>0</v>
      </c>
      <c r="AM2">
        <v>0</v>
      </c>
      <c r="AN2">
        <f>AM2*5/100</f>
        <v>0</v>
      </c>
      <c r="AS2">
        <v>0</v>
      </c>
      <c r="AT2">
        <f>AS2*5/100</f>
        <v>0</v>
      </c>
      <c r="AY2">
        <v>0</v>
      </c>
      <c r="AZ2">
        <f>AY2*5/100</f>
        <v>0</v>
      </c>
      <c r="BE2">
        <v>0</v>
      </c>
      <c r="BF2">
        <f>BE2*5/100</f>
        <v>0</v>
      </c>
    </row>
    <row r="3" spans="1:62" x14ac:dyDescent="0.25">
      <c r="A3">
        <v>1951</v>
      </c>
      <c r="B3">
        <v>0</v>
      </c>
      <c r="C3">
        <f t="shared" ref="C3:C68" si="0">B3*5/100</f>
        <v>0</v>
      </c>
      <c r="D3">
        <v>200</v>
      </c>
      <c r="G3" s="9">
        <v>0</v>
      </c>
      <c r="H3" s="9">
        <f t="shared" ref="H3:H68" si="1">G3*5/100</f>
        <v>0</v>
      </c>
      <c r="I3" s="9">
        <f t="shared" ref="I3:I68" si="2">G3*1/100</f>
        <v>0</v>
      </c>
      <c r="J3" s="9">
        <f t="shared" ref="J3:J68" si="3">G3*10/100</f>
        <v>0</v>
      </c>
      <c r="K3" s="9">
        <f t="shared" ref="K3:K68" si="4">G3*2.5/100</f>
        <v>0</v>
      </c>
      <c r="L3" s="9">
        <v>200</v>
      </c>
      <c r="M3" s="9">
        <v>0</v>
      </c>
      <c r="N3" s="9">
        <f t="shared" ref="N3:N68" si="5">M3*5/100</f>
        <v>0</v>
      </c>
      <c r="O3" s="9">
        <v>0</v>
      </c>
      <c r="S3" s="9">
        <f t="shared" ref="S3:S68" si="6">(L3-2372.47)/1403.34</f>
        <v>-1.5480710305414225</v>
      </c>
      <c r="U3">
        <v>0</v>
      </c>
      <c r="V3">
        <f t="shared" ref="V3:V65" si="7">U3*5/100</f>
        <v>0</v>
      </c>
      <c r="AA3">
        <v>0</v>
      </c>
      <c r="AB3">
        <f t="shared" ref="AB3:AB65" si="8">AA3*5/100</f>
        <v>0</v>
      </c>
      <c r="AG3">
        <v>0</v>
      </c>
      <c r="AH3">
        <f t="shared" ref="AH3:AH65" si="9">AG3*5/100</f>
        <v>0</v>
      </c>
      <c r="AM3">
        <v>0</v>
      </c>
      <c r="AN3">
        <f t="shared" ref="AN3:AN65" si="10">AM3*5/100</f>
        <v>0</v>
      </c>
      <c r="AS3">
        <v>0</v>
      </c>
      <c r="AT3">
        <f t="shared" ref="AT3:AT65" si="11">AS3*5/100</f>
        <v>0</v>
      </c>
      <c r="AY3">
        <v>0</v>
      </c>
      <c r="AZ3">
        <f t="shared" ref="AZ3:AZ65" si="12">AY3*5/100</f>
        <v>0</v>
      </c>
      <c r="BE3">
        <v>0</v>
      </c>
      <c r="BF3">
        <f t="shared" ref="BF3:BF65" si="13">BE3*5/100</f>
        <v>0</v>
      </c>
    </row>
    <row r="4" spans="1:62" x14ac:dyDescent="0.25">
      <c r="A4">
        <v>1952</v>
      </c>
      <c r="B4">
        <v>0</v>
      </c>
      <c r="C4">
        <f t="shared" si="0"/>
        <v>0</v>
      </c>
      <c r="D4">
        <v>0</v>
      </c>
      <c r="G4" s="9">
        <v>0</v>
      </c>
      <c r="H4" s="9">
        <f t="shared" si="1"/>
        <v>0</v>
      </c>
      <c r="I4" s="9">
        <f t="shared" si="2"/>
        <v>0</v>
      </c>
      <c r="J4" s="9">
        <f t="shared" si="3"/>
        <v>0</v>
      </c>
      <c r="K4" s="9">
        <f t="shared" si="4"/>
        <v>0</v>
      </c>
      <c r="L4" s="9">
        <v>0</v>
      </c>
      <c r="M4" s="9">
        <v>0</v>
      </c>
      <c r="N4" s="9">
        <f t="shared" si="5"/>
        <v>0</v>
      </c>
      <c r="O4" s="9">
        <v>0</v>
      </c>
      <c r="S4" s="9">
        <f t="shared" si="6"/>
        <v>-1.6905881682272292</v>
      </c>
      <c r="U4">
        <v>0</v>
      </c>
      <c r="V4">
        <f t="shared" si="7"/>
        <v>0</v>
      </c>
      <c r="AA4">
        <v>0</v>
      </c>
      <c r="AB4">
        <f t="shared" si="8"/>
        <v>0</v>
      </c>
      <c r="AG4">
        <v>0</v>
      </c>
      <c r="AH4">
        <f t="shared" si="9"/>
        <v>0</v>
      </c>
      <c r="AM4">
        <v>0</v>
      </c>
      <c r="AN4">
        <f t="shared" si="10"/>
        <v>0</v>
      </c>
      <c r="AS4">
        <v>0</v>
      </c>
      <c r="AT4">
        <f t="shared" si="11"/>
        <v>0</v>
      </c>
      <c r="AY4">
        <v>0</v>
      </c>
      <c r="AZ4">
        <f t="shared" si="12"/>
        <v>0</v>
      </c>
      <c r="BE4">
        <v>0</v>
      </c>
      <c r="BF4">
        <f t="shared" si="13"/>
        <v>0</v>
      </c>
    </row>
    <row r="5" spans="1:62" x14ac:dyDescent="0.25">
      <c r="A5">
        <v>1953</v>
      </c>
      <c r="B5">
        <v>0</v>
      </c>
      <c r="C5">
        <f t="shared" si="0"/>
        <v>0</v>
      </c>
      <c r="D5">
        <v>200</v>
      </c>
      <c r="G5" s="9">
        <v>0</v>
      </c>
      <c r="H5" s="9">
        <f t="shared" si="1"/>
        <v>0</v>
      </c>
      <c r="I5" s="9">
        <f t="shared" si="2"/>
        <v>0</v>
      </c>
      <c r="J5" s="9">
        <f t="shared" si="3"/>
        <v>0</v>
      </c>
      <c r="K5" s="9">
        <f t="shared" si="4"/>
        <v>0</v>
      </c>
      <c r="L5" s="9">
        <v>200</v>
      </c>
      <c r="M5" s="9">
        <v>0</v>
      </c>
      <c r="N5" s="9">
        <f t="shared" si="5"/>
        <v>0</v>
      </c>
      <c r="O5" s="9">
        <v>100</v>
      </c>
      <c r="S5" s="9">
        <f t="shared" si="6"/>
        <v>-1.5480710305414225</v>
      </c>
      <c r="U5">
        <v>0</v>
      </c>
      <c r="V5">
        <f t="shared" si="7"/>
        <v>0</v>
      </c>
      <c r="W5">
        <v>100</v>
      </c>
      <c r="AA5">
        <v>0</v>
      </c>
      <c r="AB5">
        <f t="shared" si="8"/>
        <v>0</v>
      </c>
      <c r="AG5">
        <v>0</v>
      </c>
      <c r="AH5">
        <f t="shared" si="9"/>
        <v>0</v>
      </c>
      <c r="AM5">
        <v>0</v>
      </c>
      <c r="AN5">
        <f t="shared" si="10"/>
        <v>0</v>
      </c>
      <c r="AS5">
        <v>0</v>
      </c>
      <c r="AT5">
        <f t="shared" si="11"/>
        <v>0</v>
      </c>
      <c r="AY5">
        <v>0</v>
      </c>
      <c r="AZ5">
        <f t="shared" si="12"/>
        <v>0</v>
      </c>
      <c r="BE5">
        <v>0</v>
      </c>
      <c r="BF5">
        <f t="shared" si="13"/>
        <v>0</v>
      </c>
    </row>
    <row r="6" spans="1:62" x14ac:dyDescent="0.25">
      <c r="A6">
        <v>1954</v>
      </c>
      <c r="B6">
        <v>0</v>
      </c>
      <c r="C6">
        <f t="shared" si="0"/>
        <v>0</v>
      </c>
      <c r="D6">
        <v>100</v>
      </c>
      <c r="G6" s="9">
        <v>0</v>
      </c>
      <c r="H6" s="9">
        <f t="shared" si="1"/>
        <v>0</v>
      </c>
      <c r="I6" s="9">
        <f t="shared" si="2"/>
        <v>0</v>
      </c>
      <c r="J6" s="9">
        <f t="shared" si="3"/>
        <v>0</v>
      </c>
      <c r="K6" s="9">
        <f t="shared" si="4"/>
        <v>0</v>
      </c>
      <c r="L6" s="9">
        <v>100</v>
      </c>
      <c r="M6" s="9">
        <v>0</v>
      </c>
      <c r="N6" s="9">
        <f t="shared" si="5"/>
        <v>0</v>
      </c>
      <c r="O6" s="9">
        <v>100</v>
      </c>
      <c r="S6" s="9">
        <f t="shared" si="6"/>
        <v>-1.619329599384326</v>
      </c>
      <c r="U6">
        <v>0</v>
      </c>
      <c r="V6">
        <f t="shared" si="7"/>
        <v>0</v>
      </c>
      <c r="W6">
        <v>100</v>
      </c>
      <c r="AA6">
        <v>0</v>
      </c>
      <c r="AB6">
        <f t="shared" si="8"/>
        <v>0</v>
      </c>
      <c r="AG6">
        <v>0</v>
      </c>
      <c r="AH6">
        <f t="shared" si="9"/>
        <v>0</v>
      </c>
      <c r="AM6">
        <v>0</v>
      </c>
      <c r="AN6">
        <f t="shared" si="10"/>
        <v>0</v>
      </c>
      <c r="AS6">
        <v>0</v>
      </c>
      <c r="AT6">
        <f t="shared" si="11"/>
        <v>0</v>
      </c>
      <c r="AY6">
        <v>0</v>
      </c>
      <c r="AZ6">
        <f t="shared" si="12"/>
        <v>0</v>
      </c>
      <c r="BE6">
        <v>0</v>
      </c>
      <c r="BF6">
        <f t="shared" si="13"/>
        <v>0</v>
      </c>
    </row>
    <row r="7" spans="1:62" x14ac:dyDescent="0.25">
      <c r="A7">
        <v>1955</v>
      </c>
      <c r="B7">
        <v>0</v>
      </c>
      <c r="C7">
        <f t="shared" si="0"/>
        <v>0</v>
      </c>
      <c r="D7">
        <v>100</v>
      </c>
      <c r="G7" s="9">
        <v>0</v>
      </c>
      <c r="H7" s="9">
        <f t="shared" si="1"/>
        <v>0</v>
      </c>
      <c r="I7" s="9">
        <f t="shared" si="2"/>
        <v>0</v>
      </c>
      <c r="J7" s="9">
        <f t="shared" si="3"/>
        <v>0</v>
      </c>
      <c r="K7" s="9">
        <f t="shared" si="4"/>
        <v>0</v>
      </c>
      <c r="L7" s="9">
        <v>100</v>
      </c>
      <c r="M7" s="9">
        <v>0</v>
      </c>
      <c r="N7" s="9">
        <f t="shared" si="5"/>
        <v>0</v>
      </c>
      <c r="O7" s="9">
        <v>100</v>
      </c>
      <c r="S7" s="9">
        <f t="shared" si="6"/>
        <v>-1.619329599384326</v>
      </c>
      <c r="U7">
        <v>0</v>
      </c>
      <c r="V7">
        <f t="shared" si="7"/>
        <v>0</v>
      </c>
      <c r="W7">
        <v>100</v>
      </c>
      <c r="AA7">
        <v>0</v>
      </c>
      <c r="AB7">
        <f t="shared" si="8"/>
        <v>0</v>
      </c>
      <c r="AG7">
        <v>0</v>
      </c>
      <c r="AH7">
        <f t="shared" si="9"/>
        <v>0</v>
      </c>
      <c r="AM7">
        <v>0</v>
      </c>
      <c r="AN7">
        <f t="shared" si="10"/>
        <v>0</v>
      </c>
      <c r="AS7">
        <v>0</v>
      </c>
      <c r="AT7">
        <f t="shared" si="11"/>
        <v>0</v>
      </c>
      <c r="AY7">
        <v>0</v>
      </c>
      <c r="AZ7">
        <f t="shared" si="12"/>
        <v>0</v>
      </c>
      <c r="BE7">
        <v>0</v>
      </c>
      <c r="BF7">
        <f t="shared" si="13"/>
        <v>0</v>
      </c>
    </row>
    <row r="8" spans="1:62" x14ac:dyDescent="0.25">
      <c r="A8">
        <v>1956</v>
      </c>
      <c r="B8">
        <v>0</v>
      </c>
      <c r="C8">
        <f t="shared" si="0"/>
        <v>0</v>
      </c>
      <c r="D8">
        <v>300</v>
      </c>
      <c r="G8" s="9">
        <v>0</v>
      </c>
      <c r="H8" s="9">
        <f t="shared" si="1"/>
        <v>0</v>
      </c>
      <c r="I8" s="9">
        <f t="shared" si="2"/>
        <v>0</v>
      </c>
      <c r="J8" s="9">
        <f t="shared" si="3"/>
        <v>0</v>
      </c>
      <c r="K8" s="9">
        <f t="shared" si="4"/>
        <v>0</v>
      </c>
      <c r="L8" s="9">
        <v>300</v>
      </c>
      <c r="M8" s="9">
        <v>0</v>
      </c>
      <c r="N8" s="9">
        <f t="shared" si="5"/>
        <v>0</v>
      </c>
      <c r="O8" s="9">
        <v>200</v>
      </c>
      <c r="S8" s="9">
        <f t="shared" si="6"/>
        <v>-1.4768124616985192</v>
      </c>
      <c r="U8">
        <v>0</v>
      </c>
      <c r="V8">
        <f t="shared" si="7"/>
        <v>0</v>
      </c>
      <c r="W8">
        <v>200</v>
      </c>
      <c r="AA8">
        <v>0</v>
      </c>
      <c r="AB8">
        <f t="shared" si="8"/>
        <v>0</v>
      </c>
      <c r="AG8">
        <v>0</v>
      </c>
      <c r="AH8">
        <f t="shared" si="9"/>
        <v>0</v>
      </c>
      <c r="AM8">
        <v>0</v>
      </c>
      <c r="AN8">
        <f t="shared" si="10"/>
        <v>0</v>
      </c>
      <c r="AS8">
        <v>0</v>
      </c>
      <c r="AT8">
        <f t="shared" si="11"/>
        <v>0</v>
      </c>
      <c r="AY8">
        <v>0</v>
      </c>
      <c r="AZ8">
        <f t="shared" si="12"/>
        <v>0</v>
      </c>
      <c r="BE8">
        <v>0</v>
      </c>
      <c r="BF8">
        <f t="shared" si="13"/>
        <v>0</v>
      </c>
    </row>
    <row r="9" spans="1:62" x14ac:dyDescent="0.25">
      <c r="A9">
        <v>1957</v>
      </c>
      <c r="B9">
        <v>0</v>
      </c>
      <c r="C9">
        <f t="shared" si="0"/>
        <v>0</v>
      </c>
      <c r="D9">
        <v>200</v>
      </c>
      <c r="G9" s="9">
        <v>0</v>
      </c>
      <c r="H9" s="9">
        <f t="shared" si="1"/>
        <v>0</v>
      </c>
      <c r="I9" s="9">
        <f t="shared" si="2"/>
        <v>0</v>
      </c>
      <c r="J9" s="9">
        <f t="shared" si="3"/>
        <v>0</v>
      </c>
      <c r="K9" s="9">
        <f t="shared" si="4"/>
        <v>0</v>
      </c>
      <c r="L9" s="9">
        <v>200</v>
      </c>
      <c r="M9" s="9">
        <v>0</v>
      </c>
      <c r="N9" s="9">
        <f t="shared" si="5"/>
        <v>0</v>
      </c>
      <c r="O9" s="9">
        <v>100</v>
      </c>
      <c r="S9" s="9">
        <f t="shared" si="6"/>
        <v>-1.5480710305414225</v>
      </c>
      <c r="U9">
        <v>0</v>
      </c>
      <c r="V9">
        <f t="shared" si="7"/>
        <v>0</v>
      </c>
      <c r="W9">
        <v>100</v>
      </c>
      <c r="AA9">
        <v>0</v>
      </c>
      <c r="AB9">
        <f t="shared" si="8"/>
        <v>0</v>
      </c>
      <c r="AG9">
        <v>0</v>
      </c>
      <c r="AH9">
        <f t="shared" si="9"/>
        <v>0</v>
      </c>
      <c r="AM9">
        <v>0</v>
      </c>
      <c r="AN9">
        <f t="shared" si="10"/>
        <v>0</v>
      </c>
      <c r="AS9">
        <v>0</v>
      </c>
      <c r="AT9">
        <f t="shared" si="11"/>
        <v>0</v>
      </c>
      <c r="AY9">
        <v>0</v>
      </c>
      <c r="AZ9">
        <f t="shared" si="12"/>
        <v>0</v>
      </c>
      <c r="BE9">
        <v>0</v>
      </c>
      <c r="BF9">
        <f t="shared" si="13"/>
        <v>0</v>
      </c>
    </row>
    <row r="10" spans="1:62" x14ac:dyDescent="0.25">
      <c r="A10">
        <v>1958</v>
      </c>
      <c r="B10">
        <v>0</v>
      </c>
      <c r="C10">
        <f t="shared" si="0"/>
        <v>0</v>
      </c>
      <c r="D10">
        <v>1300</v>
      </c>
      <c r="G10" s="9">
        <v>0</v>
      </c>
      <c r="H10" s="9">
        <f t="shared" si="1"/>
        <v>0</v>
      </c>
      <c r="I10" s="9">
        <f t="shared" si="2"/>
        <v>0</v>
      </c>
      <c r="J10" s="9">
        <f t="shared" si="3"/>
        <v>0</v>
      </c>
      <c r="K10" s="9">
        <f t="shared" si="4"/>
        <v>0</v>
      </c>
      <c r="L10" s="9">
        <v>1300</v>
      </c>
      <c r="M10" s="9">
        <v>0</v>
      </c>
      <c r="N10" s="9">
        <f t="shared" si="5"/>
        <v>0</v>
      </c>
      <c r="O10" s="9">
        <v>400</v>
      </c>
      <c r="S10" s="9">
        <f t="shared" si="6"/>
        <v>-0.76422677326948552</v>
      </c>
      <c r="U10">
        <v>0</v>
      </c>
      <c r="V10">
        <f t="shared" si="7"/>
        <v>0</v>
      </c>
      <c r="W10">
        <v>200</v>
      </c>
      <c r="AA10">
        <v>0</v>
      </c>
      <c r="AB10">
        <f t="shared" si="8"/>
        <v>0</v>
      </c>
      <c r="AG10">
        <v>0</v>
      </c>
      <c r="AH10">
        <f t="shared" si="9"/>
        <v>0</v>
      </c>
      <c r="AI10">
        <v>200</v>
      </c>
      <c r="AM10">
        <v>0</v>
      </c>
      <c r="AN10">
        <f t="shared" si="10"/>
        <v>0</v>
      </c>
      <c r="AS10">
        <v>0</v>
      </c>
      <c r="AT10">
        <f t="shared" si="11"/>
        <v>0</v>
      </c>
      <c r="AY10">
        <v>0</v>
      </c>
      <c r="AZ10">
        <f t="shared" si="12"/>
        <v>0</v>
      </c>
      <c r="BE10">
        <v>0</v>
      </c>
      <c r="BF10">
        <f t="shared" si="13"/>
        <v>0</v>
      </c>
    </row>
    <row r="11" spans="1:62" x14ac:dyDescent="0.25">
      <c r="A11">
        <v>1959</v>
      </c>
      <c r="B11">
        <v>0</v>
      </c>
      <c r="C11">
        <f t="shared" si="0"/>
        <v>0</v>
      </c>
      <c r="D11">
        <v>1200</v>
      </c>
      <c r="G11" s="9">
        <v>0</v>
      </c>
      <c r="H11" s="9">
        <f t="shared" si="1"/>
        <v>0</v>
      </c>
      <c r="I11" s="9">
        <f t="shared" si="2"/>
        <v>0</v>
      </c>
      <c r="J11" s="9">
        <f t="shared" si="3"/>
        <v>0</v>
      </c>
      <c r="K11" s="9">
        <f t="shared" si="4"/>
        <v>0</v>
      </c>
      <c r="L11" s="9">
        <v>1200</v>
      </c>
      <c r="M11" s="9">
        <v>0</v>
      </c>
      <c r="N11" s="9">
        <f t="shared" si="5"/>
        <v>0</v>
      </c>
      <c r="O11" s="9">
        <v>400</v>
      </c>
      <c r="S11" s="9">
        <f t="shared" si="6"/>
        <v>-0.8354853421123889</v>
      </c>
      <c r="U11">
        <v>0</v>
      </c>
      <c r="V11">
        <f t="shared" si="7"/>
        <v>0</v>
      </c>
      <c r="W11">
        <v>200</v>
      </c>
      <c r="AA11">
        <v>0</v>
      </c>
      <c r="AB11">
        <f t="shared" si="8"/>
        <v>0</v>
      </c>
      <c r="AG11">
        <v>0</v>
      </c>
      <c r="AH11">
        <f t="shared" si="9"/>
        <v>0</v>
      </c>
      <c r="AI11">
        <v>200</v>
      </c>
      <c r="AM11">
        <v>0</v>
      </c>
      <c r="AN11">
        <f t="shared" si="10"/>
        <v>0</v>
      </c>
      <c r="AS11">
        <v>0</v>
      </c>
      <c r="AT11">
        <f t="shared" si="11"/>
        <v>0</v>
      </c>
      <c r="AY11">
        <v>0</v>
      </c>
      <c r="AZ11">
        <f t="shared" si="12"/>
        <v>0</v>
      </c>
      <c r="BE11">
        <v>0</v>
      </c>
      <c r="BF11">
        <f t="shared" si="13"/>
        <v>0</v>
      </c>
    </row>
    <row r="12" spans="1:62" x14ac:dyDescent="0.25">
      <c r="A12">
        <v>1960</v>
      </c>
      <c r="B12">
        <v>0</v>
      </c>
      <c r="C12">
        <f t="shared" si="0"/>
        <v>0</v>
      </c>
      <c r="D12">
        <v>900</v>
      </c>
      <c r="G12" s="9">
        <v>0</v>
      </c>
      <c r="H12" s="9">
        <f t="shared" si="1"/>
        <v>0</v>
      </c>
      <c r="I12" s="9">
        <f t="shared" si="2"/>
        <v>0</v>
      </c>
      <c r="J12" s="9">
        <f t="shared" si="3"/>
        <v>0</v>
      </c>
      <c r="K12" s="9">
        <f t="shared" si="4"/>
        <v>0</v>
      </c>
      <c r="L12" s="9">
        <v>900</v>
      </c>
      <c r="M12" s="9">
        <v>0</v>
      </c>
      <c r="N12" s="9">
        <f t="shared" si="5"/>
        <v>0</v>
      </c>
      <c r="O12" s="9">
        <v>100</v>
      </c>
      <c r="S12" s="9">
        <f t="shared" si="6"/>
        <v>-1.0492610486410989</v>
      </c>
      <c r="U12">
        <v>0</v>
      </c>
      <c r="V12">
        <f t="shared" si="7"/>
        <v>0</v>
      </c>
      <c r="AA12">
        <v>0</v>
      </c>
      <c r="AB12">
        <f t="shared" si="8"/>
        <v>0</v>
      </c>
      <c r="AG12">
        <v>0</v>
      </c>
      <c r="AH12">
        <f t="shared" si="9"/>
        <v>0</v>
      </c>
      <c r="AI12">
        <v>100</v>
      </c>
      <c r="AM12">
        <v>0</v>
      </c>
      <c r="AN12">
        <f t="shared" si="10"/>
        <v>0</v>
      </c>
      <c r="AS12">
        <v>0</v>
      </c>
      <c r="AT12">
        <f t="shared" si="11"/>
        <v>0</v>
      </c>
      <c r="AY12">
        <v>0</v>
      </c>
      <c r="AZ12">
        <f t="shared" si="12"/>
        <v>0</v>
      </c>
      <c r="BE12">
        <v>0</v>
      </c>
      <c r="BF12">
        <f t="shared" si="13"/>
        <v>0</v>
      </c>
    </row>
    <row r="13" spans="1:62" x14ac:dyDescent="0.25">
      <c r="A13">
        <v>1961</v>
      </c>
      <c r="B13">
        <v>0</v>
      </c>
      <c r="C13">
        <f t="shared" si="0"/>
        <v>0</v>
      </c>
      <c r="D13">
        <v>900</v>
      </c>
      <c r="G13" s="9">
        <v>0</v>
      </c>
      <c r="H13" s="9">
        <f t="shared" si="1"/>
        <v>0</v>
      </c>
      <c r="I13" s="9">
        <f t="shared" si="2"/>
        <v>0</v>
      </c>
      <c r="J13" s="9">
        <f t="shared" si="3"/>
        <v>0</v>
      </c>
      <c r="K13" s="9">
        <f t="shared" si="4"/>
        <v>0</v>
      </c>
      <c r="L13" s="9">
        <v>900</v>
      </c>
      <c r="M13" s="9">
        <v>0</v>
      </c>
      <c r="N13" s="9">
        <f t="shared" si="5"/>
        <v>0</v>
      </c>
      <c r="O13" s="9">
        <v>100</v>
      </c>
      <c r="S13" s="9">
        <f t="shared" si="6"/>
        <v>-1.0492610486410989</v>
      </c>
      <c r="U13">
        <v>0</v>
      </c>
      <c r="V13">
        <f t="shared" si="7"/>
        <v>0</v>
      </c>
      <c r="AA13">
        <v>0</v>
      </c>
      <c r="AB13">
        <f t="shared" si="8"/>
        <v>0</v>
      </c>
      <c r="AG13">
        <v>0</v>
      </c>
      <c r="AH13">
        <f t="shared" si="9"/>
        <v>0</v>
      </c>
      <c r="AI13">
        <v>100</v>
      </c>
      <c r="AM13">
        <v>0</v>
      </c>
      <c r="AN13">
        <f t="shared" si="10"/>
        <v>0</v>
      </c>
      <c r="AS13">
        <v>0</v>
      </c>
      <c r="AT13">
        <f t="shared" si="11"/>
        <v>0</v>
      </c>
      <c r="AY13">
        <v>0</v>
      </c>
      <c r="AZ13">
        <f t="shared" si="12"/>
        <v>0</v>
      </c>
      <c r="BE13">
        <v>0</v>
      </c>
      <c r="BF13">
        <f t="shared" si="13"/>
        <v>0</v>
      </c>
    </row>
    <row r="14" spans="1:62" x14ac:dyDescent="0.25">
      <c r="A14">
        <v>1962</v>
      </c>
      <c r="B14">
        <v>0</v>
      </c>
      <c r="C14">
        <f t="shared" si="0"/>
        <v>0</v>
      </c>
      <c r="D14">
        <v>1300</v>
      </c>
      <c r="G14" s="9">
        <v>0</v>
      </c>
      <c r="H14" s="9">
        <f t="shared" si="1"/>
        <v>0</v>
      </c>
      <c r="I14" s="9">
        <f t="shared" si="2"/>
        <v>0</v>
      </c>
      <c r="J14" s="9">
        <f t="shared" si="3"/>
        <v>0</v>
      </c>
      <c r="K14" s="9">
        <f t="shared" si="4"/>
        <v>0</v>
      </c>
      <c r="L14" s="9">
        <v>1300</v>
      </c>
      <c r="M14" s="9">
        <v>0</v>
      </c>
      <c r="N14" s="9">
        <f t="shared" si="5"/>
        <v>0</v>
      </c>
      <c r="O14" s="9">
        <v>200</v>
      </c>
      <c r="S14" s="9">
        <f t="shared" si="6"/>
        <v>-0.76422677326948552</v>
      </c>
      <c r="U14">
        <v>0</v>
      </c>
      <c r="V14">
        <f t="shared" si="7"/>
        <v>0</v>
      </c>
      <c r="AA14">
        <v>0</v>
      </c>
      <c r="AB14">
        <f t="shared" si="8"/>
        <v>0</v>
      </c>
      <c r="AC14">
        <v>100</v>
      </c>
      <c r="AG14">
        <v>0</v>
      </c>
      <c r="AH14">
        <f t="shared" si="9"/>
        <v>0</v>
      </c>
      <c r="AI14">
        <v>100</v>
      </c>
      <c r="AM14">
        <v>0</v>
      </c>
      <c r="AN14">
        <f t="shared" si="10"/>
        <v>0</v>
      </c>
      <c r="AS14">
        <v>0</v>
      </c>
      <c r="AT14">
        <f t="shared" si="11"/>
        <v>0</v>
      </c>
      <c r="AY14">
        <v>0</v>
      </c>
      <c r="AZ14">
        <f t="shared" si="12"/>
        <v>0</v>
      </c>
      <c r="BE14">
        <v>0</v>
      </c>
      <c r="BF14">
        <f t="shared" si="13"/>
        <v>0</v>
      </c>
    </row>
    <row r="15" spans="1:62" x14ac:dyDescent="0.25">
      <c r="A15">
        <v>1963</v>
      </c>
      <c r="B15">
        <v>0</v>
      </c>
      <c r="C15">
        <f t="shared" si="0"/>
        <v>0</v>
      </c>
      <c r="D15">
        <v>1200</v>
      </c>
      <c r="G15" s="9">
        <v>0</v>
      </c>
      <c r="H15" s="9">
        <f t="shared" si="1"/>
        <v>0</v>
      </c>
      <c r="I15" s="9">
        <f t="shared" si="2"/>
        <v>0</v>
      </c>
      <c r="J15" s="9">
        <f t="shared" si="3"/>
        <v>0</v>
      </c>
      <c r="K15" s="9">
        <f t="shared" si="4"/>
        <v>0</v>
      </c>
      <c r="L15" s="9">
        <v>1200</v>
      </c>
      <c r="M15" s="9">
        <v>0</v>
      </c>
      <c r="N15" s="9">
        <f t="shared" si="5"/>
        <v>0</v>
      </c>
      <c r="O15" s="9">
        <v>300</v>
      </c>
      <c r="S15" s="9">
        <f t="shared" si="6"/>
        <v>-0.8354853421123889</v>
      </c>
      <c r="U15">
        <v>0</v>
      </c>
      <c r="V15">
        <f t="shared" si="7"/>
        <v>0</v>
      </c>
      <c r="AA15">
        <v>0</v>
      </c>
      <c r="AB15">
        <f t="shared" si="8"/>
        <v>0</v>
      </c>
      <c r="AC15">
        <v>200</v>
      </c>
      <c r="AG15">
        <v>0</v>
      </c>
      <c r="AH15">
        <f t="shared" si="9"/>
        <v>0</v>
      </c>
      <c r="AI15">
        <v>100</v>
      </c>
      <c r="AM15">
        <v>0</v>
      </c>
      <c r="AN15">
        <f t="shared" si="10"/>
        <v>0</v>
      </c>
      <c r="AS15">
        <v>0</v>
      </c>
      <c r="AT15">
        <f t="shared" si="11"/>
        <v>0</v>
      </c>
      <c r="AY15">
        <v>0</v>
      </c>
      <c r="AZ15">
        <f t="shared" si="12"/>
        <v>0</v>
      </c>
      <c r="BE15">
        <v>0</v>
      </c>
      <c r="BF15">
        <f t="shared" si="13"/>
        <v>0</v>
      </c>
    </row>
    <row r="16" spans="1:62" x14ac:dyDescent="0.25">
      <c r="A16">
        <v>1964</v>
      </c>
      <c r="B16">
        <v>0</v>
      </c>
      <c r="C16">
        <f t="shared" si="0"/>
        <v>0</v>
      </c>
      <c r="D16">
        <v>1800</v>
      </c>
      <c r="G16" s="9">
        <v>0</v>
      </c>
      <c r="H16" s="9">
        <f t="shared" si="1"/>
        <v>0</v>
      </c>
      <c r="I16" s="9">
        <f t="shared" si="2"/>
        <v>0</v>
      </c>
      <c r="J16" s="9">
        <f t="shared" si="3"/>
        <v>0</v>
      </c>
      <c r="K16" s="9">
        <f t="shared" si="4"/>
        <v>0</v>
      </c>
      <c r="L16" s="9">
        <v>1800</v>
      </c>
      <c r="M16" s="9">
        <v>0</v>
      </c>
      <c r="N16" s="9">
        <f t="shared" si="5"/>
        <v>0</v>
      </c>
      <c r="O16" s="9">
        <v>700</v>
      </c>
      <c r="S16" s="9">
        <f t="shared" si="6"/>
        <v>-0.40793392905496872</v>
      </c>
      <c r="U16">
        <v>0</v>
      </c>
      <c r="V16">
        <f t="shared" si="7"/>
        <v>0</v>
      </c>
      <c r="W16">
        <v>300</v>
      </c>
      <c r="AA16">
        <v>0</v>
      </c>
      <c r="AB16">
        <f t="shared" si="8"/>
        <v>0</v>
      </c>
      <c r="AC16">
        <v>200</v>
      </c>
      <c r="AG16">
        <v>0</v>
      </c>
      <c r="AH16">
        <f t="shared" si="9"/>
        <v>0</v>
      </c>
      <c r="AI16">
        <v>200</v>
      </c>
      <c r="AM16">
        <v>0</v>
      </c>
      <c r="AN16">
        <f t="shared" si="10"/>
        <v>0</v>
      </c>
      <c r="AS16">
        <v>0</v>
      </c>
      <c r="AT16">
        <f t="shared" si="11"/>
        <v>0</v>
      </c>
      <c r="AY16">
        <v>0</v>
      </c>
      <c r="AZ16">
        <f t="shared" si="12"/>
        <v>0</v>
      </c>
      <c r="BE16">
        <v>0</v>
      </c>
      <c r="BF16">
        <f t="shared" si="13"/>
        <v>0</v>
      </c>
    </row>
    <row r="17" spans="1:58" x14ac:dyDescent="0.25">
      <c r="A17">
        <v>1965</v>
      </c>
      <c r="B17">
        <v>0</v>
      </c>
      <c r="C17">
        <f t="shared" si="0"/>
        <v>0</v>
      </c>
      <c r="D17">
        <v>2000</v>
      </c>
      <c r="G17" s="9">
        <v>0</v>
      </c>
      <c r="H17" s="9">
        <f t="shared" si="1"/>
        <v>0</v>
      </c>
      <c r="I17" s="9">
        <f t="shared" si="2"/>
        <v>0</v>
      </c>
      <c r="J17" s="9">
        <f t="shared" si="3"/>
        <v>0</v>
      </c>
      <c r="K17" s="9">
        <f t="shared" si="4"/>
        <v>0</v>
      </c>
      <c r="L17" s="9">
        <v>2000</v>
      </c>
      <c r="M17" s="9">
        <v>0</v>
      </c>
      <c r="N17" s="9">
        <f t="shared" si="5"/>
        <v>0</v>
      </c>
      <c r="O17" s="9">
        <v>600</v>
      </c>
      <c r="S17" s="9">
        <f t="shared" si="6"/>
        <v>-0.26541679136916202</v>
      </c>
      <c r="U17">
        <v>0</v>
      </c>
      <c r="V17">
        <f t="shared" si="7"/>
        <v>0</v>
      </c>
      <c r="W17">
        <v>200</v>
      </c>
      <c r="AA17">
        <v>0</v>
      </c>
      <c r="AB17">
        <f t="shared" si="8"/>
        <v>0</v>
      </c>
      <c r="AC17">
        <v>200</v>
      </c>
      <c r="AG17">
        <v>0</v>
      </c>
      <c r="AH17">
        <f t="shared" si="9"/>
        <v>0</v>
      </c>
      <c r="AI17">
        <v>200</v>
      </c>
      <c r="AM17">
        <v>0</v>
      </c>
      <c r="AN17">
        <f t="shared" si="10"/>
        <v>0</v>
      </c>
      <c r="AS17">
        <v>0</v>
      </c>
      <c r="AT17">
        <f t="shared" si="11"/>
        <v>0</v>
      </c>
      <c r="AY17">
        <v>0</v>
      </c>
      <c r="AZ17">
        <f t="shared" si="12"/>
        <v>0</v>
      </c>
      <c r="BE17">
        <v>0</v>
      </c>
      <c r="BF17">
        <f t="shared" si="13"/>
        <v>0</v>
      </c>
    </row>
    <row r="18" spans="1:58" x14ac:dyDescent="0.25">
      <c r="A18">
        <v>1966</v>
      </c>
      <c r="B18">
        <v>0</v>
      </c>
      <c r="C18">
        <f t="shared" si="0"/>
        <v>0</v>
      </c>
      <c r="D18">
        <v>2000</v>
      </c>
      <c r="G18" s="9">
        <v>0</v>
      </c>
      <c r="H18" s="9">
        <f t="shared" si="1"/>
        <v>0</v>
      </c>
      <c r="I18" s="9">
        <f t="shared" si="2"/>
        <v>0</v>
      </c>
      <c r="J18" s="9">
        <f t="shared" si="3"/>
        <v>0</v>
      </c>
      <c r="K18" s="9">
        <f t="shared" si="4"/>
        <v>0</v>
      </c>
      <c r="L18" s="9">
        <v>2000</v>
      </c>
      <c r="M18" s="9">
        <v>0</v>
      </c>
      <c r="N18" s="9">
        <f t="shared" si="5"/>
        <v>0</v>
      </c>
      <c r="O18" s="9">
        <v>500</v>
      </c>
      <c r="S18" s="9">
        <f t="shared" si="6"/>
        <v>-0.26541679136916202</v>
      </c>
      <c r="U18">
        <v>0</v>
      </c>
      <c r="V18">
        <f t="shared" si="7"/>
        <v>0</v>
      </c>
      <c r="W18">
        <v>200</v>
      </c>
      <c r="AA18">
        <v>0</v>
      </c>
      <c r="AB18">
        <f t="shared" si="8"/>
        <v>0</v>
      </c>
      <c r="AC18">
        <v>100</v>
      </c>
      <c r="AG18">
        <v>0</v>
      </c>
      <c r="AH18">
        <f t="shared" si="9"/>
        <v>0</v>
      </c>
      <c r="AI18">
        <v>200</v>
      </c>
      <c r="AM18">
        <v>0</v>
      </c>
      <c r="AN18">
        <f t="shared" si="10"/>
        <v>0</v>
      </c>
      <c r="AS18">
        <v>0</v>
      </c>
      <c r="AT18">
        <f t="shared" si="11"/>
        <v>0</v>
      </c>
      <c r="AY18">
        <v>0</v>
      </c>
      <c r="AZ18">
        <f t="shared" si="12"/>
        <v>0</v>
      </c>
      <c r="BE18">
        <v>0</v>
      </c>
      <c r="BF18">
        <f t="shared" si="13"/>
        <v>0</v>
      </c>
    </row>
    <row r="19" spans="1:58" x14ac:dyDescent="0.25">
      <c r="A19">
        <v>1967</v>
      </c>
      <c r="B19">
        <v>0</v>
      </c>
      <c r="C19">
        <f t="shared" si="0"/>
        <v>0</v>
      </c>
      <c r="D19">
        <v>2100</v>
      </c>
      <c r="G19" s="9">
        <v>0</v>
      </c>
      <c r="H19" s="9">
        <f t="shared" si="1"/>
        <v>0</v>
      </c>
      <c r="I19" s="9">
        <f t="shared" si="2"/>
        <v>0</v>
      </c>
      <c r="J19" s="9">
        <f t="shared" si="3"/>
        <v>0</v>
      </c>
      <c r="K19" s="9">
        <f t="shared" si="4"/>
        <v>0</v>
      </c>
      <c r="L19" s="9">
        <v>1400</v>
      </c>
      <c r="M19" s="9">
        <v>0</v>
      </c>
      <c r="N19" s="9">
        <f t="shared" si="5"/>
        <v>0</v>
      </c>
      <c r="O19" s="9">
        <v>500</v>
      </c>
      <c r="S19" s="9">
        <f t="shared" si="6"/>
        <v>-0.69296820442658225</v>
      </c>
      <c r="U19">
        <v>0</v>
      </c>
      <c r="V19">
        <f t="shared" si="7"/>
        <v>0</v>
      </c>
      <c r="W19">
        <v>200</v>
      </c>
      <c r="AA19">
        <v>0</v>
      </c>
      <c r="AB19">
        <f t="shared" si="8"/>
        <v>0</v>
      </c>
      <c r="AC19">
        <v>100</v>
      </c>
      <c r="AG19">
        <v>0</v>
      </c>
      <c r="AH19">
        <f t="shared" si="9"/>
        <v>0</v>
      </c>
      <c r="AI19">
        <v>200</v>
      </c>
      <c r="AM19">
        <v>0</v>
      </c>
      <c r="AN19">
        <f t="shared" si="10"/>
        <v>0</v>
      </c>
      <c r="AO19">
        <v>700</v>
      </c>
      <c r="AS19">
        <v>0</v>
      </c>
      <c r="AT19">
        <f t="shared" si="11"/>
        <v>0</v>
      </c>
      <c r="AY19">
        <v>0</v>
      </c>
      <c r="AZ19">
        <f t="shared" si="12"/>
        <v>0</v>
      </c>
      <c r="BE19">
        <v>0</v>
      </c>
      <c r="BF19">
        <f t="shared" si="13"/>
        <v>0</v>
      </c>
    </row>
    <row r="20" spans="1:58" x14ac:dyDescent="0.25">
      <c r="A20">
        <v>1968</v>
      </c>
      <c r="B20">
        <v>0</v>
      </c>
      <c r="C20">
        <f t="shared" si="0"/>
        <v>0</v>
      </c>
      <c r="D20">
        <v>2000</v>
      </c>
      <c r="G20" s="9">
        <v>0</v>
      </c>
      <c r="H20" s="9">
        <f t="shared" si="1"/>
        <v>0</v>
      </c>
      <c r="I20" s="9">
        <f t="shared" si="2"/>
        <v>0</v>
      </c>
      <c r="J20" s="9">
        <f t="shared" si="3"/>
        <v>0</v>
      </c>
      <c r="K20" s="9">
        <f t="shared" si="4"/>
        <v>0</v>
      </c>
      <c r="L20" s="9">
        <v>1500</v>
      </c>
      <c r="M20" s="9">
        <v>0</v>
      </c>
      <c r="N20" s="9">
        <f t="shared" si="5"/>
        <v>0</v>
      </c>
      <c r="O20" s="9">
        <v>500</v>
      </c>
      <c r="S20" s="9">
        <f t="shared" si="6"/>
        <v>-0.62170963558367887</v>
      </c>
      <c r="U20">
        <v>0</v>
      </c>
      <c r="V20">
        <f t="shared" si="7"/>
        <v>0</v>
      </c>
      <c r="W20">
        <v>200</v>
      </c>
      <c r="AA20">
        <v>0</v>
      </c>
      <c r="AB20">
        <f t="shared" si="8"/>
        <v>0</v>
      </c>
      <c r="AC20">
        <v>100</v>
      </c>
      <c r="AG20">
        <v>0</v>
      </c>
      <c r="AH20">
        <f t="shared" si="9"/>
        <v>0</v>
      </c>
      <c r="AI20">
        <v>200</v>
      </c>
      <c r="AM20">
        <v>0</v>
      </c>
      <c r="AN20">
        <f t="shared" si="10"/>
        <v>0</v>
      </c>
      <c r="AO20">
        <v>500</v>
      </c>
      <c r="AS20">
        <v>0</v>
      </c>
      <c r="AT20">
        <f t="shared" si="11"/>
        <v>0</v>
      </c>
      <c r="AY20">
        <v>0</v>
      </c>
      <c r="AZ20">
        <f t="shared" si="12"/>
        <v>0</v>
      </c>
      <c r="BE20">
        <v>0</v>
      </c>
      <c r="BF20">
        <f t="shared" si="13"/>
        <v>0</v>
      </c>
    </row>
    <row r="21" spans="1:58" x14ac:dyDescent="0.25">
      <c r="A21">
        <v>1969</v>
      </c>
      <c r="B21">
        <v>0</v>
      </c>
      <c r="C21">
        <f t="shared" si="0"/>
        <v>0</v>
      </c>
      <c r="D21">
        <v>2300</v>
      </c>
      <c r="G21" s="9">
        <v>0</v>
      </c>
      <c r="H21" s="9">
        <f t="shared" si="1"/>
        <v>0</v>
      </c>
      <c r="I21" s="9">
        <f t="shared" si="2"/>
        <v>0</v>
      </c>
      <c r="J21" s="9">
        <f t="shared" si="3"/>
        <v>0</v>
      </c>
      <c r="K21" s="9">
        <f t="shared" si="4"/>
        <v>0</v>
      </c>
      <c r="L21" s="9">
        <v>1600</v>
      </c>
      <c r="M21" s="9">
        <v>0</v>
      </c>
      <c r="N21" s="9">
        <f t="shared" si="5"/>
        <v>0</v>
      </c>
      <c r="O21" s="9">
        <v>600</v>
      </c>
      <c r="S21" s="9">
        <f t="shared" si="6"/>
        <v>-0.55045106674077549</v>
      </c>
      <c r="U21">
        <v>0</v>
      </c>
      <c r="V21">
        <f t="shared" si="7"/>
        <v>0</v>
      </c>
      <c r="W21">
        <v>300</v>
      </c>
      <c r="AA21">
        <v>0</v>
      </c>
      <c r="AB21">
        <f t="shared" si="8"/>
        <v>0</v>
      </c>
      <c r="AC21">
        <v>100</v>
      </c>
      <c r="AG21">
        <v>0</v>
      </c>
      <c r="AH21">
        <f t="shared" si="9"/>
        <v>0</v>
      </c>
      <c r="AI21">
        <v>200</v>
      </c>
      <c r="AM21">
        <v>0</v>
      </c>
      <c r="AN21">
        <f t="shared" si="10"/>
        <v>0</v>
      </c>
      <c r="AO21">
        <v>700</v>
      </c>
      <c r="AS21">
        <v>0</v>
      </c>
      <c r="AT21">
        <f t="shared" si="11"/>
        <v>0</v>
      </c>
      <c r="AY21">
        <v>0</v>
      </c>
      <c r="AZ21">
        <f t="shared" si="12"/>
        <v>0</v>
      </c>
      <c r="BE21">
        <v>0</v>
      </c>
      <c r="BF21">
        <f t="shared" si="13"/>
        <v>0</v>
      </c>
    </row>
    <row r="22" spans="1:58" x14ac:dyDescent="0.25">
      <c r="A22">
        <v>1970</v>
      </c>
      <c r="B22">
        <v>10</v>
      </c>
      <c r="C22">
        <f t="shared" si="0"/>
        <v>0.5</v>
      </c>
      <c r="D22">
        <v>2334</v>
      </c>
      <c r="E22" s="9">
        <f>C22-2014.19194318182</f>
        <v>-2013.6919431818201</v>
      </c>
      <c r="F22" s="9">
        <f>D22-4275.27272727273</f>
        <v>-1941.2727272727298</v>
      </c>
      <c r="G22" s="9">
        <v>0</v>
      </c>
      <c r="H22" s="9">
        <f t="shared" si="1"/>
        <v>0</v>
      </c>
      <c r="I22" s="9">
        <f t="shared" si="2"/>
        <v>0</v>
      </c>
      <c r="J22" s="9">
        <f t="shared" si="3"/>
        <v>0</v>
      </c>
      <c r="K22" s="9">
        <f t="shared" si="4"/>
        <v>0</v>
      </c>
      <c r="L22" s="9">
        <v>1657</v>
      </c>
      <c r="M22" s="9">
        <v>0</v>
      </c>
      <c r="N22" s="9">
        <f t="shared" si="5"/>
        <v>0</v>
      </c>
      <c r="O22" s="9">
        <v>315</v>
      </c>
      <c r="S22" s="9">
        <f t="shared" si="6"/>
        <v>-0.50983368250032057</v>
      </c>
      <c r="U22">
        <v>0</v>
      </c>
      <c r="V22">
        <f t="shared" si="7"/>
        <v>0</v>
      </c>
      <c r="W22">
        <v>315</v>
      </c>
      <c r="AA22">
        <v>0</v>
      </c>
      <c r="AB22">
        <f t="shared" si="8"/>
        <v>0</v>
      </c>
      <c r="AG22">
        <v>0</v>
      </c>
      <c r="AH22">
        <f t="shared" si="9"/>
        <v>0</v>
      </c>
      <c r="AM22">
        <v>0</v>
      </c>
      <c r="AN22">
        <f t="shared" si="10"/>
        <v>0</v>
      </c>
      <c r="AO22">
        <v>677</v>
      </c>
      <c r="AS22">
        <v>0</v>
      </c>
      <c r="AT22">
        <f t="shared" si="11"/>
        <v>0</v>
      </c>
      <c r="AY22">
        <v>0</v>
      </c>
      <c r="AZ22">
        <f t="shared" si="12"/>
        <v>0</v>
      </c>
      <c r="BE22">
        <v>0</v>
      </c>
      <c r="BF22">
        <f t="shared" si="13"/>
        <v>0</v>
      </c>
    </row>
    <row r="23" spans="1:58" x14ac:dyDescent="0.25">
      <c r="A23">
        <v>1971</v>
      </c>
      <c r="B23">
        <v>10</v>
      </c>
      <c r="C23">
        <f t="shared" si="0"/>
        <v>0.5</v>
      </c>
      <c r="D23">
        <v>2031</v>
      </c>
      <c r="E23" s="9">
        <f t="shared" ref="E23:E68" si="14">C23-2014.19194318182</f>
        <v>-2013.6919431818201</v>
      </c>
      <c r="F23" s="9">
        <f t="shared" ref="F23:F68" si="15">D23-4275.27272727273</f>
        <v>-2244.2727272727298</v>
      </c>
      <c r="G23" s="9">
        <v>0</v>
      </c>
      <c r="H23" s="9">
        <f t="shared" si="1"/>
        <v>0</v>
      </c>
      <c r="I23" s="9">
        <f t="shared" si="2"/>
        <v>0</v>
      </c>
      <c r="J23" s="9">
        <f t="shared" si="3"/>
        <v>0</v>
      </c>
      <c r="K23" s="9">
        <f t="shared" si="4"/>
        <v>0</v>
      </c>
      <c r="L23" s="9">
        <v>1389</v>
      </c>
      <c r="M23" s="9">
        <v>0</v>
      </c>
      <c r="N23" s="9">
        <f t="shared" si="5"/>
        <v>0</v>
      </c>
      <c r="O23" s="9">
        <v>479</v>
      </c>
      <c r="S23" s="9">
        <f t="shared" si="6"/>
        <v>-0.70080664699930162</v>
      </c>
      <c r="U23">
        <v>0</v>
      </c>
      <c r="V23">
        <f t="shared" si="7"/>
        <v>0</v>
      </c>
      <c r="W23">
        <v>479</v>
      </c>
      <c r="AA23">
        <v>0</v>
      </c>
      <c r="AB23">
        <f t="shared" si="8"/>
        <v>0</v>
      </c>
      <c r="AG23">
        <v>0</v>
      </c>
      <c r="AH23">
        <f t="shared" si="9"/>
        <v>0</v>
      </c>
      <c r="AM23">
        <v>0</v>
      </c>
      <c r="AN23">
        <f t="shared" si="10"/>
        <v>0</v>
      </c>
      <c r="AO23">
        <v>642</v>
      </c>
      <c r="AS23">
        <v>0</v>
      </c>
      <c r="AT23">
        <f t="shared" si="11"/>
        <v>0</v>
      </c>
      <c r="AY23">
        <v>0</v>
      </c>
      <c r="AZ23">
        <f t="shared" si="12"/>
        <v>0</v>
      </c>
      <c r="BE23">
        <v>0</v>
      </c>
      <c r="BF23">
        <f t="shared" si="13"/>
        <v>0</v>
      </c>
    </row>
    <row r="24" spans="1:58" x14ac:dyDescent="0.25">
      <c r="A24">
        <v>1972</v>
      </c>
      <c r="B24">
        <v>20</v>
      </c>
      <c r="C24">
        <f t="shared" si="0"/>
        <v>1</v>
      </c>
      <c r="D24">
        <v>2605</v>
      </c>
      <c r="E24" s="9">
        <f t="shared" si="14"/>
        <v>-2013.1919431818201</v>
      </c>
      <c r="F24" s="9">
        <f t="shared" si="15"/>
        <v>-1670.2727272727298</v>
      </c>
      <c r="G24" s="9">
        <v>0</v>
      </c>
      <c r="H24" s="9">
        <f t="shared" si="1"/>
        <v>0</v>
      </c>
      <c r="I24" s="9">
        <f t="shared" si="2"/>
        <v>0</v>
      </c>
      <c r="J24" s="9">
        <f t="shared" si="3"/>
        <v>0</v>
      </c>
      <c r="K24" s="9">
        <f t="shared" si="4"/>
        <v>0</v>
      </c>
      <c r="L24" s="9">
        <v>1827</v>
      </c>
      <c r="M24" s="9">
        <v>0</v>
      </c>
      <c r="N24" s="9">
        <f t="shared" si="5"/>
        <v>0</v>
      </c>
      <c r="O24" s="9">
        <v>400</v>
      </c>
      <c r="S24" s="9">
        <f t="shared" si="6"/>
        <v>-0.38869411546738486</v>
      </c>
      <c r="U24">
        <v>0</v>
      </c>
      <c r="V24">
        <f t="shared" si="7"/>
        <v>0</v>
      </c>
      <c r="W24">
        <v>400</v>
      </c>
      <c r="AA24">
        <v>0</v>
      </c>
      <c r="AB24">
        <f t="shared" si="8"/>
        <v>0</v>
      </c>
      <c r="AG24">
        <v>0</v>
      </c>
      <c r="AH24">
        <f t="shared" si="9"/>
        <v>0</v>
      </c>
      <c r="AM24">
        <v>0</v>
      </c>
      <c r="AN24">
        <f t="shared" si="10"/>
        <v>0</v>
      </c>
      <c r="AO24">
        <v>778</v>
      </c>
      <c r="AS24">
        <v>0</v>
      </c>
      <c r="AT24">
        <f t="shared" si="11"/>
        <v>0</v>
      </c>
      <c r="AY24">
        <v>0</v>
      </c>
      <c r="AZ24">
        <f t="shared" si="12"/>
        <v>0</v>
      </c>
      <c r="BE24">
        <v>0</v>
      </c>
      <c r="BF24">
        <f t="shared" si="13"/>
        <v>0</v>
      </c>
    </row>
    <row r="25" spans="1:58" x14ac:dyDescent="0.25">
      <c r="A25">
        <v>1973</v>
      </c>
      <c r="B25">
        <v>40</v>
      </c>
      <c r="C25">
        <f t="shared" si="0"/>
        <v>2</v>
      </c>
      <c r="D25">
        <v>1985</v>
      </c>
      <c r="E25" s="9">
        <f t="shared" si="14"/>
        <v>-2012.1919431818201</v>
      </c>
      <c r="F25" s="9">
        <f t="shared" si="15"/>
        <v>-2290.2727272727298</v>
      </c>
      <c r="G25" s="9">
        <v>0</v>
      </c>
      <c r="H25" s="9">
        <f t="shared" si="1"/>
        <v>0</v>
      </c>
      <c r="I25" s="9">
        <f t="shared" si="2"/>
        <v>0</v>
      </c>
      <c r="J25" s="9">
        <f t="shared" si="3"/>
        <v>0</v>
      </c>
      <c r="K25" s="9">
        <f t="shared" si="4"/>
        <v>0</v>
      </c>
      <c r="L25" s="9">
        <v>1523</v>
      </c>
      <c r="M25" s="9">
        <v>0</v>
      </c>
      <c r="N25" s="9">
        <f t="shared" si="5"/>
        <v>0</v>
      </c>
      <c r="O25" s="9">
        <v>300</v>
      </c>
      <c r="S25" s="9">
        <f t="shared" si="6"/>
        <v>-0.6053201647498111</v>
      </c>
      <c r="U25">
        <v>0</v>
      </c>
      <c r="V25">
        <f t="shared" si="7"/>
        <v>0</v>
      </c>
      <c r="W25">
        <v>300</v>
      </c>
      <c r="AA25">
        <v>0</v>
      </c>
      <c r="AB25">
        <f t="shared" si="8"/>
        <v>0</v>
      </c>
      <c r="AG25">
        <v>0</v>
      </c>
      <c r="AH25">
        <f t="shared" si="9"/>
        <v>0</v>
      </c>
      <c r="AM25">
        <v>0</v>
      </c>
      <c r="AN25">
        <f t="shared" si="10"/>
        <v>0</v>
      </c>
      <c r="AO25">
        <v>462</v>
      </c>
      <c r="AS25">
        <v>0</v>
      </c>
      <c r="AT25">
        <f t="shared" si="11"/>
        <v>0</v>
      </c>
      <c r="AY25">
        <v>0</v>
      </c>
      <c r="AZ25">
        <f t="shared" si="12"/>
        <v>0</v>
      </c>
      <c r="BE25">
        <v>0</v>
      </c>
      <c r="BF25">
        <f t="shared" si="13"/>
        <v>0</v>
      </c>
    </row>
    <row r="26" spans="1:58" x14ac:dyDescent="0.25">
      <c r="A26">
        <v>1974</v>
      </c>
      <c r="B26">
        <v>60</v>
      </c>
      <c r="C26">
        <f t="shared" si="0"/>
        <v>3</v>
      </c>
      <c r="D26">
        <v>2307</v>
      </c>
      <c r="E26" s="9">
        <f t="shared" si="14"/>
        <v>-2011.1919431818201</v>
      </c>
      <c r="F26" s="9">
        <f t="shared" si="15"/>
        <v>-1968.2727272727298</v>
      </c>
      <c r="G26" s="9">
        <v>0</v>
      </c>
      <c r="H26" s="9">
        <f t="shared" si="1"/>
        <v>0</v>
      </c>
      <c r="I26" s="9">
        <f t="shared" si="2"/>
        <v>0</v>
      </c>
      <c r="J26" s="9">
        <f t="shared" si="3"/>
        <v>0</v>
      </c>
      <c r="K26" s="9">
        <f t="shared" si="4"/>
        <v>0</v>
      </c>
      <c r="L26" s="9">
        <v>1950</v>
      </c>
      <c r="M26" s="9">
        <v>0</v>
      </c>
      <c r="N26" s="9">
        <f t="shared" si="5"/>
        <v>0</v>
      </c>
      <c r="O26" s="9">
        <v>671</v>
      </c>
      <c r="S26" s="9">
        <f t="shared" si="6"/>
        <v>-0.30104607579061371</v>
      </c>
      <c r="U26">
        <v>0</v>
      </c>
      <c r="V26">
        <f t="shared" si="7"/>
        <v>0</v>
      </c>
      <c r="W26">
        <v>471</v>
      </c>
      <c r="AA26">
        <v>0</v>
      </c>
      <c r="AB26">
        <f t="shared" si="8"/>
        <v>0</v>
      </c>
      <c r="AC26">
        <v>200</v>
      </c>
      <c r="AG26">
        <v>0</v>
      </c>
      <c r="AH26">
        <f t="shared" si="9"/>
        <v>0</v>
      </c>
      <c r="AM26">
        <v>0</v>
      </c>
      <c r="AN26">
        <f t="shared" si="10"/>
        <v>0</v>
      </c>
      <c r="AO26">
        <v>357</v>
      </c>
      <c r="AS26">
        <v>0</v>
      </c>
      <c r="AT26">
        <f t="shared" si="11"/>
        <v>0</v>
      </c>
      <c r="AY26">
        <v>0</v>
      </c>
      <c r="AZ26">
        <f t="shared" si="12"/>
        <v>0</v>
      </c>
      <c r="BE26">
        <v>0</v>
      </c>
      <c r="BF26">
        <f t="shared" si="13"/>
        <v>0</v>
      </c>
    </row>
    <row r="27" spans="1:58" x14ac:dyDescent="0.25">
      <c r="A27">
        <v>1975</v>
      </c>
      <c r="B27">
        <v>80</v>
      </c>
      <c r="C27">
        <f t="shared" si="0"/>
        <v>4</v>
      </c>
      <c r="D27">
        <v>3267</v>
      </c>
      <c r="E27" s="9">
        <f t="shared" si="14"/>
        <v>-2010.1919431818201</v>
      </c>
      <c r="F27" s="9">
        <f t="shared" si="15"/>
        <v>-1008.2727272727298</v>
      </c>
      <c r="G27" s="9">
        <v>0</v>
      </c>
      <c r="H27" s="9">
        <f t="shared" si="1"/>
        <v>0</v>
      </c>
      <c r="I27" s="9">
        <f t="shared" si="2"/>
        <v>0</v>
      </c>
      <c r="J27" s="9">
        <f t="shared" si="3"/>
        <v>0</v>
      </c>
      <c r="K27" s="9">
        <f t="shared" si="4"/>
        <v>0</v>
      </c>
      <c r="L27" s="9">
        <v>2770</v>
      </c>
      <c r="M27" s="9">
        <v>0</v>
      </c>
      <c r="N27" s="9">
        <f t="shared" si="5"/>
        <v>0</v>
      </c>
      <c r="O27" s="9">
        <v>834</v>
      </c>
      <c r="S27" s="9">
        <f t="shared" si="6"/>
        <v>0.28327418872119386</v>
      </c>
      <c r="U27">
        <v>0</v>
      </c>
      <c r="V27">
        <f t="shared" si="7"/>
        <v>0</v>
      </c>
      <c r="W27">
        <v>545</v>
      </c>
      <c r="AA27">
        <v>0</v>
      </c>
      <c r="AB27">
        <f t="shared" si="8"/>
        <v>0</v>
      </c>
      <c r="AC27">
        <v>289</v>
      </c>
      <c r="AG27">
        <v>0</v>
      </c>
      <c r="AH27">
        <f t="shared" si="9"/>
        <v>0</v>
      </c>
      <c r="AM27">
        <v>0</v>
      </c>
      <c r="AN27">
        <f t="shared" si="10"/>
        <v>0</v>
      </c>
      <c r="AO27">
        <v>497</v>
      </c>
      <c r="AS27">
        <v>0</v>
      </c>
      <c r="AT27">
        <f t="shared" si="11"/>
        <v>0</v>
      </c>
      <c r="AY27">
        <v>0</v>
      </c>
      <c r="AZ27">
        <f t="shared" si="12"/>
        <v>0</v>
      </c>
      <c r="BE27">
        <v>0</v>
      </c>
      <c r="BF27">
        <f t="shared" si="13"/>
        <v>0</v>
      </c>
    </row>
    <row r="28" spans="1:58" x14ac:dyDescent="0.25">
      <c r="A28">
        <v>1976</v>
      </c>
      <c r="B28">
        <v>90</v>
      </c>
      <c r="C28">
        <f t="shared" si="0"/>
        <v>4.5</v>
      </c>
      <c r="D28">
        <v>2851</v>
      </c>
      <c r="E28" s="9">
        <f t="shared" si="14"/>
        <v>-2009.6919431818201</v>
      </c>
      <c r="F28" s="9">
        <f t="shared" si="15"/>
        <v>-1424.2727272727298</v>
      </c>
      <c r="G28" s="9">
        <v>0</v>
      </c>
      <c r="H28" s="9">
        <f t="shared" si="1"/>
        <v>0</v>
      </c>
      <c r="I28" s="9">
        <f t="shared" si="2"/>
        <v>0</v>
      </c>
      <c r="J28" s="9">
        <f t="shared" si="3"/>
        <v>0</v>
      </c>
      <c r="K28" s="9">
        <f t="shared" si="4"/>
        <v>0</v>
      </c>
      <c r="L28" s="9">
        <v>2364</v>
      </c>
      <c r="M28" s="9">
        <v>0</v>
      </c>
      <c r="N28" s="9">
        <f t="shared" si="5"/>
        <v>0</v>
      </c>
      <c r="O28" s="9">
        <v>842</v>
      </c>
      <c r="S28" s="9">
        <f t="shared" si="6"/>
        <v>-6.0356007809937726E-3</v>
      </c>
      <c r="U28">
        <v>0</v>
      </c>
      <c r="V28">
        <f t="shared" si="7"/>
        <v>0</v>
      </c>
      <c r="W28">
        <v>536</v>
      </c>
      <c r="AA28">
        <v>0</v>
      </c>
      <c r="AB28">
        <f t="shared" si="8"/>
        <v>0</v>
      </c>
      <c r="AC28">
        <v>306</v>
      </c>
      <c r="AG28">
        <v>0</v>
      </c>
      <c r="AH28">
        <f t="shared" si="9"/>
        <v>0</v>
      </c>
      <c r="AM28">
        <v>0</v>
      </c>
      <c r="AN28">
        <f t="shared" si="10"/>
        <v>0</v>
      </c>
      <c r="AO28">
        <v>487</v>
      </c>
      <c r="AS28">
        <v>0</v>
      </c>
      <c r="AT28">
        <f t="shared" si="11"/>
        <v>0</v>
      </c>
      <c r="AY28">
        <v>0</v>
      </c>
      <c r="AZ28">
        <f t="shared" si="12"/>
        <v>0</v>
      </c>
      <c r="BE28">
        <v>0</v>
      </c>
      <c r="BF28">
        <f t="shared" si="13"/>
        <v>0</v>
      </c>
    </row>
    <row r="29" spans="1:58" x14ac:dyDescent="0.25">
      <c r="A29">
        <v>1977</v>
      </c>
      <c r="B29">
        <v>110</v>
      </c>
      <c r="C29">
        <f t="shared" si="0"/>
        <v>5.5</v>
      </c>
      <c r="D29">
        <v>3554</v>
      </c>
      <c r="E29" s="9">
        <f t="shared" si="14"/>
        <v>-2008.6919431818201</v>
      </c>
      <c r="F29" s="9">
        <f t="shared" si="15"/>
        <v>-721.27272727272975</v>
      </c>
      <c r="G29" s="9">
        <v>0</v>
      </c>
      <c r="H29" s="9">
        <f t="shared" si="1"/>
        <v>0</v>
      </c>
      <c r="I29" s="9">
        <f t="shared" si="2"/>
        <v>0</v>
      </c>
      <c r="J29" s="9">
        <f t="shared" si="3"/>
        <v>0</v>
      </c>
      <c r="K29" s="9">
        <f t="shared" si="4"/>
        <v>0</v>
      </c>
      <c r="L29" s="9">
        <v>2939</v>
      </c>
      <c r="M29" s="9">
        <v>0</v>
      </c>
      <c r="N29" s="9">
        <f t="shared" si="5"/>
        <v>0</v>
      </c>
      <c r="O29" s="9">
        <v>1092</v>
      </c>
      <c r="S29" s="9">
        <f t="shared" si="6"/>
        <v>0.40370117006570055</v>
      </c>
      <c r="U29">
        <v>0</v>
      </c>
      <c r="V29">
        <f t="shared" si="7"/>
        <v>0</v>
      </c>
      <c r="W29">
        <v>814</v>
      </c>
      <c r="AA29">
        <v>0</v>
      </c>
      <c r="AB29">
        <f t="shared" si="8"/>
        <v>0</v>
      </c>
      <c r="AC29">
        <v>278</v>
      </c>
      <c r="AG29">
        <v>0</v>
      </c>
      <c r="AH29">
        <f t="shared" si="9"/>
        <v>0</v>
      </c>
      <c r="AM29">
        <v>0</v>
      </c>
      <c r="AN29">
        <f t="shared" si="10"/>
        <v>0</v>
      </c>
      <c r="AO29">
        <v>615</v>
      </c>
      <c r="AS29">
        <v>0</v>
      </c>
      <c r="AT29">
        <f t="shared" si="11"/>
        <v>0</v>
      </c>
      <c r="AY29">
        <v>0</v>
      </c>
      <c r="AZ29">
        <f t="shared" si="12"/>
        <v>0</v>
      </c>
      <c r="BE29">
        <v>0</v>
      </c>
      <c r="BF29">
        <f t="shared" si="13"/>
        <v>0</v>
      </c>
    </row>
    <row r="30" spans="1:58" x14ac:dyDescent="0.25">
      <c r="A30">
        <v>1978</v>
      </c>
      <c r="B30">
        <v>140</v>
      </c>
      <c r="C30">
        <f t="shared" si="0"/>
        <v>7</v>
      </c>
      <c r="D30">
        <v>3996</v>
      </c>
      <c r="E30" s="9">
        <f t="shared" si="14"/>
        <v>-2007.1919431818201</v>
      </c>
      <c r="F30" s="9">
        <f t="shared" si="15"/>
        <v>-279.27272727272975</v>
      </c>
      <c r="G30" s="9">
        <v>0</v>
      </c>
      <c r="H30" s="9">
        <f t="shared" si="1"/>
        <v>0</v>
      </c>
      <c r="I30" s="9">
        <f t="shared" si="2"/>
        <v>0</v>
      </c>
      <c r="J30" s="9">
        <f t="shared" si="3"/>
        <v>0</v>
      </c>
      <c r="K30" s="9">
        <f t="shared" si="4"/>
        <v>0</v>
      </c>
      <c r="L30" s="9">
        <v>3332</v>
      </c>
      <c r="M30" s="9">
        <v>0</v>
      </c>
      <c r="N30" s="9">
        <f t="shared" si="5"/>
        <v>0</v>
      </c>
      <c r="O30" s="9">
        <v>776</v>
      </c>
      <c r="S30" s="9">
        <f t="shared" si="6"/>
        <v>0.68374734561831074</v>
      </c>
      <c r="U30">
        <v>0</v>
      </c>
      <c r="V30">
        <f t="shared" si="7"/>
        <v>0</v>
      </c>
      <c r="W30">
        <v>476</v>
      </c>
      <c r="AA30">
        <v>0</v>
      </c>
      <c r="AB30">
        <f t="shared" si="8"/>
        <v>0</v>
      </c>
      <c r="AC30">
        <v>300</v>
      </c>
      <c r="AG30">
        <v>0</v>
      </c>
      <c r="AH30">
        <f t="shared" si="9"/>
        <v>0</v>
      </c>
      <c r="AM30">
        <v>0</v>
      </c>
      <c r="AN30">
        <f t="shared" si="10"/>
        <v>0</v>
      </c>
      <c r="AO30">
        <v>664</v>
      </c>
      <c r="AS30">
        <v>0</v>
      </c>
      <c r="AT30">
        <f t="shared" si="11"/>
        <v>0</v>
      </c>
      <c r="AY30">
        <v>0</v>
      </c>
      <c r="AZ30">
        <f t="shared" si="12"/>
        <v>0</v>
      </c>
      <c r="BE30">
        <v>0</v>
      </c>
      <c r="BF30">
        <f t="shared" si="13"/>
        <v>0</v>
      </c>
    </row>
    <row r="31" spans="1:58" x14ac:dyDescent="0.25">
      <c r="A31">
        <v>1979</v>
      </c>
      <c r="B31">
        <v>160</v>
      </c>
      <c r="C31">
        <f t="shared" si="0"/>
        <v>8</v>
      </c>
      <c r="D31">
        <v>2286</v>
      </c>
      <c r="E31" s="9">
        <f t="shared" si="14"/>
        <v>-2006.1919431818201</v>
      </c>
      <c r="F31" s="9">
        <f t="shared" si="15"/>
        <v>-1989.2727272727298</v>
      </c>
      <c r="G31" s="9">
        <v>0</v>
      </c>
      <c r="H31" s="9">
        <f t="shared" si="1"/>
        <v>0</v>
      </c>
      <c r="I31" s="9">
        <f t="shared" si="2"/>
        <v>0</v>
      </c>
      <c r="J31" s="9">
        <f t="shared" si="3"/>
        <v>0</v>
      </c>
      <c r="K31" s="9">
        <f t="shared" si="4"/>
        <v>0</v>
      </c>
      <c r="L31" s="9">
        <v>1531</v>
      </c>
      <c r="M31" s="9">
        <v>0</v>
      </c>
      <c r="N31" s="9">
        <f t="shared" si="5"/>
        <v>0</v>
      </c>
      <c r="O31" s="9">
        <v>441</v>
      </c>
      <c r="S31" s="9">
        <f t="shared" si="6"/>
        <v>-0.59961947924237879</v>
      </c>
      <c r="U31">
        <v>0</v>
      </c>
      <c r="V31">
        <f t="shared" si="7"/>
        <v>0</v>
      </c>
      <c r="W31">
        <v>337</v>
      </c>
      <c r="AA31">
        <v>0</v>
      </c>
      <c r="AB31">
        <f t="shared" si="8"/>
        <v>0</v>
      </c>
      <c r="AC31">
        <v>104</v>
      </c>
      <c r="AG31">
        <v>0</v>
      </c>
      <c r="AH31">
        <f t="shared" si="9"/>
        <v>0</v>
      </c>
      <c r="AM31">
        <v>0</v>
      </c>
      <c r="AN31">
        <f t="shared" si="10"/>
        <v>0</v>
      </c>
      <c r="AO31">
        <v>755</v>
      </c>
      <c r="AS31">
        <v>0</v>
      </c>
      <c r="AT31">
        <f t="shared" si="11"/>
        <v>0</v>
      </c>
      <c r="AY31">
        <v>0</v>
      </c>
      <c r="AZ31">
        <f t="shared" si="12"/>
        <v>0</v>
      </c>
      <c r="BE31">
        <v>0</v>
      </c>
      <c r="BF31">
        <f t="shared" si="13"/>
        <v>0</v>
      </c>
    </row>
    <row r="32" spans="1:58" x14ac:dyDescent="0.25">
      <c r="A32">
        <v>1980</v>
      </c>
      <c r="B32">
        <v>250</v>
      </c>
      <c r="C32">
        <f t="shared" si="0"/>
        <v>12.5</v>
      </c>
      <c r="D32">
        <v>3159</v>
      </c>
      <c r="E32" s="9">
        <f t="shared" si="14"/>
        <v>-2001.6919431818201</v>
      </c>
      <c r="F32" s="9">
        <f t="shared" si="15"/>
        <v>-1116.2727272727298</v>
      </c>
      <c r="G32" s="9">
        <v>0</v>
      </c>
      <c r="H32" s="9">
        <f t="shared" si="1"/>
        <v>0</v>
      </c>
      <c r="I32" s="9">
        <f t="shared" si="2"/>
        <v>0</v>
      </c>
      <c r="J32" s="9">
        <f t="shared" si="3"/>
        <v>0</v>
      </c>
      <c r="K32" s="9">
        <f t="shared" si="4"/>
        <v>0</v>
      </c>
      <c r="L32" s="9">
        <v>2143</v>
      </c>
      <c r="M32" s="9">
        <v>0</v>
      </c>
      <c r="N32" s="9">
        <f t="shared" si="5"/>
        <v>0</v>
      </c>
      <c r="O32" s="9">
        <v>746</v>
      </c>
      <c r="S32" s="9">
        <f t="shared" si="6"/>
        <v>-0.1635170379238102</v>
      </c>
      <c r="U32">
        <v>0</v>
      </c>
      <c r="V32">
        <f t="shared" si="7"/>
        <v>0</v>
      </c>
      <c r="W32">
        <v>253</v>
      </c>
      <c r="AA32">
        <v>0</v>
      </c>
      <c r="AB32">
        <f t="shared" si="8"/>
        <v>0</v>
      </c>
      <c r="AC32">
        <v>493</v>
      </c>
      <c r="AG32">
        <v>0</v>
      </c>
      <c r="AH32">
        <f t="shared" si="9"/>
        <v>0</v>
      </c>
      <c r="AM32">
        <v>0</v>
      </c>
      <c r="AN32">
        <f t="shared" si="10"/>
        <v>0</v>
      </c>
      <c r="AO32">
        <v>1016</v>
      </c>
      <c r="AS32">
        <v>0</v>
      </c>
      <c r="AT32">
        <f t="shared" si="11"/>
        <v>0</v>
      </c>
      <c r="AY32">
        <v>0</v>
      </c>
      <c r="AZ32">
        <f t="shared" si="12"/>
        <v>0</v>
      </c>
      <c r="BE32">
        <v>0</v>
      </c>
      <c r="BF32">
        <f t="shared" si="13"/>
        <v>0</v>
      </c>
    </row>
    <row r="33" spans="1:58" x14ac:dyDescent="0.25">
      <c r="A33">
        <v>1981</v>
      </c>
      <c r="B33">
        <v>200</v>
      </c>
      <c r="C33">
        <f t="shared" si="0"/>
        <v>10</v>
      </c>
      <c r="D33">
        <v>2997</v>
      </c>
      <c r="E33" s="9">
        <f t="shared" si="14"/>
        <v>-2004.1919431818201</v>
      </c>
      <c r="F33" s="9">
        <f t="shared" si="15"/>
        <v>-1278.2727272727298</v>
      </c>
      <c r="G33" s="9">
        <v>0</v>
      </c>
      <c r="H33" s="9">
        <f t="shared" si="1"/>
        <v>0</v>
      </c>
      <c r="I33" s="9">
        <f t="shared" si="2"/>
        <v>0</v>
      </c>
      <c r="J33" s="9">
        <f t="shared" si="3"/>
        <v>0</v>
      </c>
      <c r="K33" s="9">
        <f t="shared" si="4"/>
        <v>0</v>
      </c>
      <c r="L33" s="9">
        <v>2036</v>
      </c>
      <c r="M33" s="9">
        <v>0</v>
      </c>
      <c r="N33" s="9">
        <f t="shared" si="5"/>
        <v>0</v>
      </c>
      <c r="O33" s="9">
        <v>730</v>
      </c>
      <c r="S33" s="9">
        <f t="shared" si="6"/>
        <v>-0.2397637065857168</v>
      </c>
      <c r="U33">
        <v>0</v>
      </c>
      <c r="V33">
        <f t="shared" si="7"/>
        <v>0</v>
      </c>
      <c r="W33">
        <v>328</v>
      </c>
      <c r="AA33">
        <v>0</v>
      </c>
      <c r="AB33">
        <f t="shared" si="8"/>
        <v>0</v>
      </c>
      <c r="AC33">
        <v>402</v>
      </c>
      <c r="AG33">
        <v>0</v>
      </c>
      <c r="AH33">
        <f t="shared" si="9"/>
        <v>0</v>
      </c>
      <c r="AM33">
        <v>0</v>
      </c>
      <c r="AN33">
        <f t="shared" si="10"/>
        <v>0</v>
      </c>
      <c r="AO33">
        <v>961</v>
      </c>
      <c r="AS33">
        <v>0</v>
      </c>
      <c r="AT33">
        <f t="shared" si="11"/>
        <v>0</v>
      </c>
      <c r="AY33">
        <v>0</v>
      </c>
      <c r="AZ33">
        <f t="shared" si="12"/>
        <v>0</v>
      </c>
      <c r="BE33">
        <v>0</v>
      </c>
      <c r="BF33">
        <f t="shared" si="13"/>
        <v>0</v>
      </c>
    </row>
    <row r="34" spans="1:58" x14ac:dyDescent="0.25">
      <c r="A34">
        <v>1982</v>
      </c>
      <c r="B34">
        <v>244</v>
      </c>
      <c r="C34">
        <f t="shared" si="0"/>
        <v>12.2</v>
      </c>
      <c r="D34">
        <v>2846</v>
      </c>
      <c r="E34" s="9">
        <f t="shared" si="14"/>
        <v>-2001.99194318182</v>
      </c>
      <c r="F34" s="9">
        <f t="shared" si="15"/>
        <v>-1429.2727272727298</v>
      </c>
      <c r="G34" s="9">
        <v>4</v>
      </c>
      <c r="H34" s="9">
        <f t="shared" si="1"/>
        <v>0.2</v>
      </c>
      <c r="I34" s="9">
        <f t="shared" si="2"/>
        <v>0.04</v>
      </c>
      <c r="J34" s="9">
        <f t="shared" si="3"/>
        <v>0.4</v>
      </c>
      <c r="K34" s="9">
        <f t="shared" si="4"/>
        <v>0.1</v>
      </c>
      <c r="L34" s="9">
        <v>1972</v>
      </c>
      <c r="M34" s="9">
        <v>0</v>
      </c>
      <c r="N34" s="9">
        <f t="shared" si="5"/>
        <v>0</v>
      </c>
      <c r="O34" s="9">
        <v>689</v>
      </c>
      <c r="R34" s="9">
        <f>(L34-3380.53125)/1051.38768468537</f>
        <v>-1.3396877959641558</v>
      </c>
      <c r="S34" s="9">
        <f t="shared" si="6"/>
        <v>-0.28536919064517496</v>
      </c>
      <c r="U34">
        <v>0</v>
      </c>
      <c r="V34">
        <f t="shared" si="7"/>
        <v>0</v>
      </c>
      <c r="W34">
        <v>227</v>
      </c>
      <c r="AA34">
        <v>0</v>
      </c>
      <c r="AB34">
        <f t="shared" si="8"/>
        <v>0</v>
      </c>
      <c r="AC34">
        <v>355</v>
      </c>
      <c r="AG34">
        <v>0</v>
      </c>
      <c r="AH34">
        <f t="shared" si="9"/>
        <v>0</v>
      </c>
      <c r="AI34">
        <v>107</v>
      </c>
      <c r="AM34">
        <v>0</v>
      </c>
      <c r="AN34">
        <f t="shared" si="10"/>
        <v>0</v>
      </c>
      <c r="AO34">
        <v>874</v>
      </c>
      <c r="AS34">
        <v>0</v>
      </c>
      <c r="AT34">
        <f t="shared" si="11"/>
        <v>0</v>
      </c>
      <c r="AY34">
        <v>0</v>
      </c>
      <c r="AZ34">
        <f t="shared" si="12"/>
        <v>0</v>
      </c>
      <c r="BE34">
        <v>0</v>
      </c>
      <c r="BF34">
        <f t="shared" si="13"/>
        <v>0</v>
      </c>
    </row>
    <row r="35" spans="1:58" x14ac:dyDescent="0.25">
      <c r="A35">
        <v>1983</v>
      </c>
      <c r="B35">
        <v>320</v>
      </c>
      <c r="C35">
        <f t="shared" si="0"/>
        <v>16</v>
      </c>
      <c r="D35">
        <v>3490</v>
      </c>
      <c r="E35" s="9">
        <f t="shared" si="14"/>
        <v>-1998.1919431818201</v>
      </c>
      <c r="F35" s="9">
        <f t="shared" si="15"/>
        <v>-785.27272727272975</v>
      </c>
      <c r="G35" s="9">
        <v>10</v>
      </c>
      <c r="H35" s="9">
        <f t="shared" si="1"/>
        <v>0.5</v>
      </c>
      <c r="I35" s="9">
        <f t="shared" si="2"/>
        <v>0.1</v>
      </c>
      <c r="J35" s="9">
        <f t="shared" si="3"/>
        <v>1</v>
      </c>
      <c r="K35" s="9">
        <f t="shared" si="4"/>
        <v>0.25</v>
      </c>
      <c r="L35" s="9">
        <v>2412</v>
      </c>
      <c r="M35" s="9">
        <v>0</v>
      </c>
      <c r="N35" s="9">
        <f t="shared" si="5"/>
        <v>0</v>
      </c>
      <c r="O35" s="9">
        <v>821</v>
      </c>
      <c r="R35" s="9">
        <f t="shared" ref="R35:R68" si="16">(L35-3380.53125)/1051.38768468537</f>
        <v>-0.92119326116116251</v>
      </c>
      <c r="S35" s="9">
        <f t="shared" si="6"/>
        <v>2.8168512263599843E-2</v>
      </c>
      <c r="U35">
        <v>0</v>
      </c>
      <c r="V35">
        <f t="shared" si="7"/>
        <v>0</v>
      </c>
      <c r="W35">
        <v>321</v>
      </c>
      <c r="AA35">
        <v>0</v>
      </c>
      <c r="AB35">
        <f t="shared" si="8"/>
        <v>0</v>
      </c>
      <c r="AC35">
        <v>378</v>
      </c>
      <c r="AG35">
        <v>0</v>
      </c>
      <c r="AH35">
        <f t="shared" si="9"/>
        <v>0</v>
      </c>
      <c r="AI35">
        <v>122</v>
      </c>
      <c r="AM35">
        <v>0</v>
      </c>
      <c r="AN35">
        <f t="shared" si="10"/>
        <v>0</v>
      </c>
      <c r="AO35">
        <v>1078</v>
      </c>
      <c r="AS35">
        <v>0</v>
      </c>
      <c r="AT35">
        <f t="shared" si="11"/>
        <v>0</v>
      </c>
      <c r="AY35">
        <v>0</v>
      </c>
      <c r="AZ35">
        <f t="shared" si="12"/>
        <v>0</v>
      </c>
      <c r="BE35">
        <v>0</v>
      </c>
      <c r="BF35">
        <f t="shared" si="13"/>
        <v>0</v>
      </c>
    </row>
    <row r="36" spans="1:58" x14ac:dyDescent="0.25">
      <c r="A36">
        <v>1984</v>
      </c>
      <c r="B36">
        <v>357</v>
      </c>
      <c r="C36">
        <f t="shared" si="0"/>
        <v>17.850000000000001</v>
      </c>
      <c r="D36">
        <v>3635</v>
      </c>
      <c r="E36" s="9">
        <f t="shared" si="14"/>
        <v>-1996.3419431818202</v>
      </c>
      <c r="F36" s="9">
        <f t="shared" si="15"/>
        <v>-640.27272727272975</v>
      </c>
      <c r="G36" s="9">
        <v>37</v>
      </c>
      <c r="H36" s="9">
        <f t="shared" si="1"/>
        <v>1.85</v>
      </c>
      <c r="I36" s="9">
        <f t="shared" si="2"/>
        <v>0.37</v>
      </c>
      <c r="J36" s="9">
        <f t="shared" si="3"/>
        <v>3.7</v>
      </c>
      <c r="K36" s="9">
        <f t="shared" si="4"/>
        <v>0.92500000000000004</v>
      </c>
      <c r="L36" s="9">
        <v>2448</v>
      </c>
      <c r="M36" s="9">
        <v>7</v>
      </c>
      <c r="N36" s="9">
        <f t="shared" si="5"/>
        <v>0.35</v>
      </c>
      <c r="O36" s="9">
        <v>670</v>
      </c>
      <c r="R36" s="9">
        <f t="shared" si="16"/>
        <v>-0.88695279922273573</v>
      </c>
      <c r="S36" s="9">
        <f t="shared" si="6"/>
        <v>5.3821597047045054E-2</v>
      </c>
      <c r="U36">
        <v>5</v>
      </c>
      <c r="V36">
        <f t="shared" si="7"/>
        <v>0.25</v>
      </c>
      <c r="W36">
        <v>214</v>
      </c>
      <c r="AA36">
        <v>0</v>
      </c>
      <c r="AB36">
        <f t="shared" si="8"/>
        <v>0</v>
      </c>
      <c r="AC36">
        <v>350</v>
      </c>
      <c r="AG36">
        <v>2</v>
      </c>
      <c r="AH36">
        <f t="shared" si="9"/>
        <v>0.1</v>
      </c>
      <c r="AI36">
        <v>106</v>
      </c>
      <c r="AM36">
        <v>0</v>
      </c>
      <c r="AN36">
        <f t="shared" si="10"/>
        <v>0</v>
      </c>
      <c r="AO36">
        <v>1187</v>
      </c>
      <c r="AS36">
        <v>0</v>
      </c>
      <c r="AT36">
        <f t="shared" si="11"/>
        <v>0</v>
      </c>
      <c r="AY36">
        <v>0</v>
      </c>
      <c r="AZ36">
        <f t="shared" si="12"/>
        <v>0</v>
      </c>
      <c r="BE36">
        <v>0</v>
      </c>
      <c r="BF36">
        <f t="shared" si="13"/>
        <v>0</v>
      </c>
    </row>
    <row r="37" spans="1:58" x14ac:dyDescent="0.25">
      <c r="A37">
        <v>1985</v>
      </c>
      <c r="B37">
        <v>519</v>
      </c>
      <c r="C37">
        <f t="shared" si="0"/>
        <v>25.95</v>
      </c>
      <c r="D37">
        <v>3722</v>
      </c>
      <c r="E37" s="9">
        <f t="shared" si="14"/>
        <v>-1988.24194318182</v>
      </c>
      <c r="F37" s="9">
        <f t="shared" si="15"/>
        <v>-553.27272727272975</v>
      </c>
      <c r="G37" s="9">
        <v>159</v>
      </c>
      <c r="H37" s="9">
        <f t="shared" si="1"/>
        <v>7.95</v>
      </c>
      <c r="I37" s="9">
        <f t="shared" si="2"/>
        <v>1.59</v>
      </c>
      <c r="J37" s="9">
        <f t="shared" si="3"/>
        <v>15.9</v>
      </c>
      <c r="K37" s="9">
        <f t="shared" si="4"/>
        <v>3.9750000000000001</v>
      </c>
      <c r="L37" s="9">
        <v>2286</v>
      </c>
      <c r="M37" s="9">
        <v>149</v>
      </c>
      <c r="N37" s="9">
        <f t="shared" si="5"/>
        <v>7.45</v>
      </c>
      <c r="O37" s="9">
        <v>672</v>
      </c>
      <c r="R37" s="9">
        <f t="shared" si="16"/>
        <v>-1.041034877945656</v>
      </c>
      <c r="S37" s="9">
        <f t="shared" si="6"/>
        <v>-6.1617284478458392E-2</v>
      </c>
      <c r="U37">
        <v>15</v>
      </c>
      <c r="V37">
        <f t="shared" si="7"/>
        <v>0.75</v>
      </c>
      <c r="AA37">
        <v>127</v>
      </c>
      <c r="AB37">
        <f t="shared" si="8"/>
        <v>6.35</v>
      </c>
      <c r="AC37">
        <v>346</v>
      </c>
      <c r="AG37">
        <v>5</v>
      </c>
      <c r="AH37">
        <f t="shared" si="9"/>
        <v>0.25</v>
      </c>
      <c r="AI37">
        <v>326</v>
      </c>
      <c r="AM37">
        <v>0</v>
      </c>
      <c r="AN37">
        <f t="shared" si="10"/>
        <v>0</v>
      </c>
      <c r="AO37">
        <v>1436</v>
      </c>
      <c r="AS37">
        <v>0</v>
      </c>
      <c r="AT37">
        <f t="shared" si="11"/>
        <v>0</v>
      </c>
      <c r="AY37">
        <v>0</v>
      </c>
      <c r="AZ37">
        <f t="shared" si="12"/>
        <v>0</v>
      </c>
      <c r="BE37">
        <v>0</v>
      </c>
      <c r="BF37">
        <f t="shared" si="13"/>
        <v>0</v>
      </c>
    </row>
    <row r="38" spans="1:58" x14ac:dyDescent="0.25">
      <c r="A38">
        <v>1986</v>
      </c>
      <c r="B38">
        <v>708</v>
      </c>
      <c r="C38">
        <f t="shared" si="0"/>
        <v>35.4</v>
      </c>
      <c r="D38">
        <v>3715</v>
      </c>
      <c r="E38" s="9">
        <f t="shared" si="14"/>
        <v>-1978.79194318182</v>
      </c>
      <c r="F38" s="9">
        <f t="shared" si="15"/>
        <v>-560.27272727272975</v>
      </c>
      <c r="G38" s="9">
        <v>258</v>
      </c>
      <c r="H38" s="9">
        <f t="shared" si="1"/>
        <v>12.9</v>
      </c>
      <c r="I38" s="9">
        <f t="shared" si="2"/>
        <v>2.58</v>
      </c>
      <c r="J38" s="9">
        <f t="shared" si="3"/>
        <v>25.8</v>
      </c>
      <c r="K38" s="9">
        <f t="shared" si="4"/>
        <v>6.45</v>
      </c>
      <c r="L38" s="9">
        <v>2041</v>
      </c>
      <c r="M38" s="9">
        <v>164</v>
      </c>
      <c r="N38" s="9">
        <f t="shared" si="5"/>
        <v>8.1999999999999993</v>
      </c>
      <c r="O38" s="9">
        <v>809</v>
      </c>
      <c r="R38" s="9">
        <f t="shared" si="16"/>
        <v>-1.2740602439155044</v>
      </c>
      <c r="S38" s="9">
        <f t="shared" si="6"/>
        <v>-0.23620077814357163</v>
      </c>
      <c r="U38">
        <v>10</v>
      </c>
      <c r="V38">
        <f t="shared" si="7"/>
        <v>0.5</v>
      </c>
      <c r="AA38">
        <v>124</v>
      </c>
      <c r="AB38">
        <f t="shared" si="8"/>
        <v>6.2</v>
      </c>
      <c r="AG38">
        <v>20</v>
      </c>
      <c r="AH38">
        <f t="shared" si="9"/>
        <v>1</v>
      </c>
      <c r="AI38">
        <v>809</v>
      </c>
      <c r="AM38">
        <v>0</v>
      </c>
      <c r="AN38">
        <f t="shared" si="10"/>
        <v>0</v>
      </c>
      <c r="AO38">
        <v>1674</v>
      </c>
      <c r="AS38">
        <v>0</v>
      </c>
      <c r="AT38">
        <f t="shared" si="11"/>
        <v>0</v>
      </c>
      <c r="AY38">
        <v>0</v>
      </c>
      <c r="AZ38">
        <f t="shared" si="12"/>
        <v>0</v>
      </c>
      <c r="BE38">
        <v>0</v>
      </c>
      <c r="BF38">
        <f t="shared" si="13"/>
        <v>0</v>
      </c>
    </row>
    <row r="39" spans="1:58" x14ac:dyDescent="0.25">
      <c r="A39">
        <v>1987</v>
      </c>
      <c r="B39">
        <v>906</v>
      </c>
      <c r="C39">
        <f t="shared" si="0"/>
        <v>45.3</v>
      </c>
      <c r="D39">
        <v>3202</v>
      </c>
      <c r="E39" s="9">
        <f t="shared" si="14"/>
        <v>-1968.8919431818201</v>
      </c>
      <c r="F39" s="9">
        <f t="shared" si="15"/>
        <v>-1073.2727272727298</v>
      </c>
      <c r="G39" s="9">
        <v>356</v>
      </c>
      <c r="H39" s="9">
        <f t="shared" si="1"/>
        <v>17.8</v>
      </c>
      <c r="I39" s="9">
        <f t="shared" si="2"/>
        <v>3.56</v>
      </c>
      <c r="J39" s="9">
        <f t="shared" si="3"/>
        <v>35.6</v>
      </c>
      <c r="K39" s="9">
        <f t="shared" si="4"/>
        <v>8.9</v>
      </c>
      <c r="L39" s="9">
        <v>1651</v>
      </c>
      <c r="M39" s="9">
        <v>186</v>
      </c>
      <c r="N39" s="9">
        <f t="shared" si="5"/>
        <v>9.3000000000000007</v>
      </c>
      <c r="O39" s="9">
        <v>244</v>
      </c>
      <c r="R39" s="9">
        <f t="shared" si="16"/>
        <v>-1.6449985815817938</v>
      </c>
      <c r="S39" s="9">
        <f t="shared" si="6"/>
        <v>-0.51410919663089472</v>
      </c>
      <c r="U39">
        <v>10</v>
      </c>
      <c r="V39">
        <f t="shared" si="7"/>
        <v>0.5</v>
      </c>
      <c r="AA39">
        <v>109</v>
      </c>
      <c r="AB39">
        <f t="shared" si="8"/>
        <v>5.45</v>
      </c>
      <c r="AG39">
        <v>45</v>
      </c>
      <c r="AH39">
        <f t="shared" si="9"/>
        <v>2.25</v>
      </c>
      <c r="AI39">
        <v>244</v>
      </c>
      <c r="AM39">
        <v>0</v>
      </c>
      <c r="AN39">
        <f t="shared" si="10"/>
        <v>0</v>
      </c>
      <c r="AO39">
        <v>1551</v>
      </c>
      <c r="AS39">
        <v>0</v>
      </c>
      <c r="AT39">
        <f t="shared" si="11"/>
        <v>0</v>
      </c>
      <c r="AY39">
        <v>0</v>
      </c>
      <c r="AZ39">
        <f t="shared" si="12"/>
        <v>0</v>
      </c>
      <c r="BE39">
        <v>2</v>
      </c>
      <c r="BF39">
        <f t="shared" si="13"/>
        <v>0.1</v>
      </c>
    </row>
    <row r="40" spans="1:58" x14ac:dyDescent="0.25">
      <c r="A40">
        <v>1988</v>
      </c>
      <c r="B40">
        <v>1716</v>
      </c>
      <c r="C40">
        <f t="shared" si="0"/>
        <v>85.8</v>
      </c>
      <c r="D40">
        <v>3622</v>
      </c>
      <c r="E40" s="9">
        <f t="shared" si="14"/>
        <v>-1928.3919431818201</v>
      </c>
      <c r="F40" s="9">
        <f t="shared" si="15"/>
        <v>-653.27272727272975</v>
      </c>
      <c r="G40" s="9">
        <v>966</v>
      </c>
      <c r="H40" s="9">
        <f t="shared" si="1"/>
        <v>48.3</v>
      </c>
      <c r="I40" s="9">
        <f t="shared" si="2"/>
        <v>9.66</v>
      </c>
      <c r="J40" s="9">
        <f t="shared" si="3"/>
        <v>96.6</v>
      </c>
      <c r="K40" s="9">
        <f t="shared" si="4"/>
        <v>24.15</v>
      </c>
      <c r="L40" s="9">
        <v>2266</v>
      </c>
      <c r="M40" s="9">
        <v>552</v>
      </c>
      <c r="N40" s="9">
        <f t="shared" si="5"/>
        <v>27.6</v>
      </c>
      <c r="O40" s="9">
        <v>855</v>
      </c>
      <c r="R40" s="9">
        <f t="shared" si="16"/>
        <v>-1.0600573568003375</v>
      </c>
      <c r="S40" s="9">
        <f t="shared" si="6"/>
        <v>-7.5868998247039063E-2</v>
      </c>
      <c r="U40">
        <v>170</v>
      </c>
      <c r="V40">
        <f t="shared" si="7"/>
        <v>8.5</v>
      </c>
      <c r="W40">
        <v>482</v>
      </c>
      <c r="AA40">
        <v>160</v>
      </c>
      <c r="AB40">
        <f t="shared" si="8"/>
        <v>8</v>
      </c>
      <c r="AC40">
        <v>282</v>
      </c>
      <c r="AG40">
        <v>140</v>
      </c>
      <c r="AH40">
        <f t="shared" si="9"/>
        <v>7</v>
      </c>
      <c r="AI40">
        <v>91</v>
      </c>
      <c r="AM40">
        <v>0</v>
      </c>
      <c r="AN40">
        <f t="shared" si="10"/>
        <v>0</v>
      </c>
      <c r="AO40">
        <v>1356</v>
      </c>
      <c r="AS40">
        <v>0</v>
      </c>
      <c r="AT40">
        <f t="shared" si="11"/>
        <v>0</v>
      </c>
      <c r="AY40">
        <v>0</v>
      </c>
      <c r="AZ40">
        <f t="shared" si="12"/>
        <v>0</v>
      </c>
      <c r="BE40">
        <v>2</v>
      </c>
      <c r="BF40">
        <f t="shared" si="13"/>
        <v>0.1</v>
      </c>
    </row>
    <row r="41" spans="1:58" x14ac:dyDescent="0.25">
      <c r="A41">
        <v>1989</v>
      </c>
      <c r="B41">
        <v>2826</v>
      </c>
      <c r="C41">
        <f t="shared" si="0"/>
        <v>141.30000000000001</v>
      </c>
      <c r="D41">
        <v>3742</v>
      </c>
      <c r="E41" s="9">
        <f t="shared" si="14"/>
        <v>-1872.8919431818201</v>
      </c>
      <c r="F41" s="9">
        <f t="shared" si="15"/>
        <v>-533.27272727272975</v>
      </c>
      <c r="G41" s="9">
        <v>1976</v>
      </c>
      <c r="H41" s="9">
        <f t="shared" si="1"/>
        <v>98.8</v>
      </c>
      <c r="I41" s="9">
        <f t="shared" si="2"/>
        <v>19.760000000000002</v>
      </c>
      <c r="J41" s="9">
        <f t="shared" si="3"/>
        <v>197.6</v>
      </c>
      <c r="K41" s="9">
        <f t="shared" si="4"/>
        <v>49.4</v>
      </c>
      <c r="L41" s="9">
        <v>2525</v>
      </c>
      <c r="M41" s="9">
        <v>874</v>
      </c>
      <c r="N41" s="9">
        <f t="shared" si="5"/>
        <v>43.7</v>
      </c>
      <c r="O41" s="9">
        <v>604</v>
      </c>
      <c r="R41" s="9">
        <f t="shared" si="16"/>
        <v>-0.81371625563221195</v>
      </c>
      <c r="S41" s="9">
        <f t="shared" si="6"/>
        <v>0.10869069505608064</v>
      </c>
      <c r="U41">
        <v>20</v>
      </c>
      <c r="V41">
        <f t="shared" si="7"/>
        <v>1</v>
      </c>
      <c r="W41">
        <v>191</v>
      </c>
      <c r="AA41">
        <v>348</v>
      </c>
      <c r="AB41">
        <f t="shared" si="8"/>
        <v>17.399999999999999</v>
      </c>
      <c r="AC41">
        <v>303</v>
      </c>
      <c r="AG41">
        <v>360</v>
      </c>
      <c r="AH41">
        <f t="shared" si="9"/>
        <v>18</v>
      </c>
      <c r="AI41">
        <v>110</v>
      </c>
      <c r="AM41">
        <v>350</v>
      </c>
      <c r="AN41">
        <f t="shared" si="10"/>
        <v>17.5</v>
      </c>
      <c r="AO41">
        <v>1217</v>
      </c>
      <c r="AS41">
        <v>0</v>
      </c>
      <c r="AT41">
        <f t="shared" si="11"/>
        <v>0</v>
      </c>
      <c r="AY41">
        <v>0</v>
      </c>
      <c r="AZ41">
        <f t="shared" si="12"/>
        <v>0</v>
      </c>
      <c r="BE41">
        <v>16</v>
      </c>
      <c r="BF41">
        <f t="shared" si="13"/>
        <v>0.8</v>
      </c>
    </row>
    <row r="42" spans="1:58" x14ac:dyDescent="0.25">
      <c r="A42">
        <v>1990</v>
      </c>
      <c r="B42">
        <v>4465</v>
      </c>
      <c r="C42">
        <f t="shared" si="0"/>
        <v>223.25</v>
      </c>
      <c r="D42">
        <v>3573</v>
      </c>
      <c r="E42" s="9">
        <f t="shared" si="14"/>
        <v>-1790.9419431818201</v>
      </c>
      <c r="F42" s="9">
        <f t="shared" si="15"/>
        <v>-702.27272727272975</v>
      </c>
      <c r="G42" s="9">
        <v>3615</v>
      </c>
      <c r="H42" s="9">
        <f t="shared" si="1"/>
        <v>180.75</v>
      </c>
      <c r="I42" s="9">
        <f t="shared" si="2"/>
        <v>36.15</v>
      </c>
      <c r="J42" s="9">
        <f t="shared" si="3"/>
        <v>361.5</v>
      </c>
      <c r="K42" s="9">
        <f t="shared" si="4"/>
        <v>90.375</v>
      </c>
      <c r="L42" s="9">
        <v>2551</v>
      </c>
      <c r="M42" s="9">
        <v>2230</v>
      </c>
      <c r="N42" s="9">
        <f t="shared" si="5"/>
        <v>111.5</v>
      </c>
      <c r="O42" s="9">
        <v>685</v>
      </c>
      <c r="P42" s="9">
        <v>31512</v>
      </c>
      <c r="Q42" s="9">
        <f>O42/P42</f>
        <v>2.1737750698146738E-2</v>
      </c>
      <c r="R42" s="9">
        <f t="shared" si="16"/>
        <v>-0.78898703312112595</v>
      </c>
      <c r="S42" s="9">
        <f t="shared" si="6"/>
        <v>0.12721792295523551</v>
      </c>
      <c r="T42" s="9">
        <f>(Q42-0.0388385656001177)/0.0185925395200171</f>
        <v>-0.91976757040424084</v>
      </c>
      <c r="U42">
        <v>30</v>
      </c>
      <c r="V42">
        <f t="shared" si="7"/>
        <v>1.5</v>
      </c>
      <c r="W42">
        <v>323</v>
      </c>
      <c r="X42">
        <v>2792</v>
      </c>
      <c r="Y42">
        <f>W42/X42</f>
        <v>0.11568767908309456</v>
      </c>
      <c r="Z42" s="9">
        <f>(Y42-0.164524540623616)/0.0874820489903831</f>
        <v>-0.55825008792249553</v>
      </c>
      <c r="AA42">
        <v>565</v>
      </c>
      <c r="AB42">
        <f t="shared" si="8"/>
        <v>28.25</v>
      </c>
      <c r="AC42">
        <v>290</v>
      </c>
      <c r="AD42">
        <v>3701</v>
      </c>
      <c r="AE42">
        <f>AC42/AD42</f>
        <v>7.8357200756552281E-2</v>
      </c>
      <c r="AF42" s="9">
        <f>(AE42-0.197184294065854)/0.14823503671357</f>
        <v>-0.80161273571853098</v>
      </c>
      <c r="AG42">
        <v>720</v>
      </c>
      <c r="AH42">
        <f t="shared" si="9"/>
        <v>36</v>
      </c>
      <c r="AI42">
        <v>72</v>
      </c>
      <c r="AM42">
        <v>350</v>
      </c>
      <c r="AN42">
        <f t="shared" si="10"/>
        <v>17.5</v>
      </c>
      <c r="AO42">
        <v>1022</v>
      </c>
      <c r="AS42">
        <v>0</v>
      </c>
      <c r="AT42">
        <f t="shared" si="11"/>
        <v>0</v>
      </c>
      <c r="AY42">
        <v>0</v>
      </c>
      <c r="AZ42">
        <f t="shared" si="12"/>
        <v>0</v>
      </c>
      <c r="BE42">
        <v>37</v>
      </c>
      <c r="BF42">
        <f t="shared" si="13"/>
        <v>1.85</v>
      </c>
    </row>
    <row r="43" spans="1:58" x14ac:dyDescent="0.25">
      <c r="A43">
        <v>1991</v>
      </c>
      <c r="B43">
        <v>5462</v>
      </c>
      <c r="C43">
        <f t="shared" si="0"/>
        <v>273.10000000000002</v>
      </c>
      <c r="D43">
        <v>4183</v>
      </c>
      <c r="E43" s="9">
        <f t="shared" si="14"/>
        <v>-1741.0919431818202</v>
      </c>
      <c r="F43" s="9">
        <f t="shared" si="15"/>
        <v>-92.272727272729753</v>
      </c>
      <c r="G43" s="9">
        <v>4497</v>
      </c>
      <c r="H43" s="9">
        <f t="shared" si="1"/>
        <v>224.85</v>
      </c>
      <c r="I43" s="9">
        <f t="shared" si="2"/>
        <v>44.97</v>
      </c>
      <c r="J43" s="9">
        <f t="shared" si="3"/>
        <v>449.7</v>
      </c>
      <c r="K43" s="9">
        <f t="shared" si="4"/>
        <v>112.425</v>
      </c>
      <c r="L43" s="9">
        <v>2752</v>
      </c>
      <c r="M43" s="9">
        <v>3277</v>
      </c>
      <c r="N43" s="9">
        <f t="shared" si="5"/>
        <v>163.85</v>
      </c>
      <c r="O43" s="9">
        <v>621</v>
      </c>
      <c r="P43" s="9">
        <v>31402</v>
      </c>
      <c r="Q43" s="9">
        <f t="shared" ref="Q43:Q68" si="17">O43/P43</f>
        <v>1.9775810457932617E-2</v>
      </c>
      <c r="R43" s="9">
        <f t="shared" si="16"/>
        <v>-0.59781112063157682</v>
      </c>
      <c r="S43" s="9">
        <f t="shared" si="6"/>
        <v>0.27044764632947127</v>
      </c>
      <c r="T43" s="9">
        <f t="shared" ref="T43:T68" si="18">(Q43-0.0388385656001177)/0.0185925395200171</f>
        <v>-1.0252905538623025</v>
      </c>
      <c r="U43">
        <v>40</v>
      </c>
      <c r="V43">
        <f t="shared" si="7"/>
        <v>2</v>
      </c>
      <c r="W43">
        <v>250</v>
      </c>
      <c r="X43">
        <v>2672</v>
      </c>
      <c r="Y43">
        <f t="shared" ref="Y43:Y65" si="19">W43/X43</f>
        <v>9.3562874251497008E-2</v>
      </c>
      <c r="Z43" s="9">
        <f t="shared" ref="Z43:Z65" si="20">(Y43-0.164524540623616)/0.0874820489903831</f>
        <v>-0.81115688522475959</v>
      </c>
      <c r="AA43">
        <v>1073</v>
      </c>
      <c r="AB43">
        <f t="shared" si="8"/>
        <v>53.65</v>
      </c>
      <c r="AC43">
        <v>270</v>
      </c>
      <c r="AD43">
        <v>3710</v>
      </c>
      <c r="AE43">
        <f t="shared" ref="AE43:AE65" si="21">AC43/AD43</f>
        <v>7.277628032345014E-2</v>
      </c>
      <c r="AF43" s="9">
        <f t="shared" ref="AF43:AF65" si="22">(AE43-0.197184294065854)/0.14823503671357</f>
        <v>-0.83926186750837883</v>
      </c>
      <c r="AG43">
        <v>1552</v>
      </c>
      <c r="AH43">
        <f t="shared" si="9"/>
        <v>77.599999999999994</v>
      </c>
      <c r="AI43">
        <v>101</v>
      </c>
      <c r="AM43">
        <v>360</v>
      </c>
      <c r="AN43">
        <f t="shared" si="10"/>
        <v>18</v>
      </c>
      <c r="AO43">
        <v>1431</v>
      </c>
      <c r="AP43">
        <v>12231</v>
      </c>
      <c r="AQ43">
        <f>AO43/AP43</f>
        <v>0.11699779249448124</v>
      </c>
      <c r="AR43" s="9">
        <f>(AQ43-0.145993632939061)/0.0987688411706962</f>
        <v>-0.29357275129378119</v>
      </c>
      <c r="AS43">
        <v>0</v>
      </c>
      <c r="AT43">
        <f t="shared" si="11"/>
        <v>0</v>
      </c>
      <c r="AY43">
        <v>50</v>
      </c>
      <c r="AZ43">
        <f t="shared" si="12"/>
        <v>2.5</v>
      </c>
      <c r="BE43">
        <v>45</v>
      </c>
      <c r="BF43">
        <f t="shared" si="13"/>
        <v>2.25</v>
      </c>
    </row>
    <row r="44" spans="1:58" x14ac:dyDescent="0.25">
      <c r="A44">
        <v>1992</v>
      </c>
      <c r="B44">
        <v>8568</v>
      </c>
      <c r="C44">
        <f t="shared" si="0"/>
        <v>428.4</v>
      </c>
      <c r="D44">
        <v>5144</v>
      </c>
      <c r="E44" s="9">
        <f t="shared" si="14"/>
        <v>-1585.79194318182</v>
      </c>
      <c r="F44" s="9">
        <f t="shared" si="15"/>
        <v>868.72727272727025</v>
      </c>
      <c r="G44" s="9">
        <v>7498</v>
      </c>
      <c r="H44" s="9">
        <f t="shared" si="1"/>
        <v>374.9</v>
      </c>
      <c r="I44" s="9">
        <f t="shared" si="2"/>
        <v>74.98</v>
      </c>
      <c r="J44" s="9">
        <f t="shared" si="3"/>
        <v>749.8</v>
      </c>
      <c r="K44" s="9">
        <f t="shared" si="4"/>
        <v>187.45</v>
      </c>
      <c r="L44" s="9">
        <v>3372</v>
      </c>
      <c r="M44" s="9">
        <v>6097</v>
      </c>
      <c r="N44" s="9">
        <f t="shared" si="5"/>
        <v>304.85000000000002</v>
      </c>
      <c r="O44" s="9">
        <v>659</v>
      </c>
      <c r="P44" s="9">
        <v>31282</v>
      </c>
      <c r="Q44" s="9">
        <f t="shared" si="17"/>
        <v>2.1066427977750782E-2</v>
      </c>
      <c r="R44" s="9">
        <f t="shared" si="16"/>
        <v>-8.1142761364500805E-3</v>
      </c>
      <c r="S44" s="9">
        <f t="shared" si="6"/>
        <v>0.71225077315547214</v>
      </c>
      <c r="T44" s="9">
        <f t="shared" si="18"/>
        <v>-0.9558746723777608</v>
      </c>
      <c r="U44">
        <v>100</v>
      </c>
      <c r="V44">
        <f t="shared" si="7"/>
        <v>5</v>
      </c>
      <c r="W44">
        <v>237</v>
      </c>
      <c r="X44">
        <v>2531</v>
      </c>
      <c r="Y44">
        <f t="shared" si="19"/>
        <v>9.3638877913868032E-2</v>
      </c>
      <c r="Z44" s="9">
        <f t="shared" si="20"/>
        <v>-0.81028809370412003</v>
      </c>
      <c r="AA44">
        <v>1675</v>
      </c>
      <c r="AB44">
        <f t="shared" si="8"/>
        <v>83.75</v>
      </c>
      <c r="AC44">
        <v>250</v>
      </c>
      <c r="AD44">
        <v>3730</v>
      </c>
      <c r="AE44">
        <f t="shared" si="21"/>
        <v>6.7024128686327081E-2</v>
      </c>
      <c r="AF44" s="9">
        <f t="shared" si="22"/>
        <v>-0.87806613244230103</v>
      </c>
      <c r="AG44">
        <v>3532</v>
      </c>
      <c r="AH44">
        <f t="shared" si="9"/>
        <v>176.6</v>
      </c>
      <c r="AI44">
        <v>172</v>
      </c>
      <c r="AJ44">
        <v>20732</v>
      </c>
      <c r="AK44">
        <f>AI44/AJ44</f>
        <v>8.2963534632452245E-3</v>
      </c>
      <c r="AL44" s="9">
        <f>(AK44-0.0116820238505682)/0.00419229224197996</f>
        <v>-0.80759407786990833</v>
      </c>
      <c r="AM44">
        <v>460</v>
      </c>
      <c r="AN44">
        <f t="shared" si="10"/>
        <v>23</v>
      </c>
      <c r="AO44">
        <v>1772</v>
      </c>
      <c r="AP44">
        <v>12141</v>
      </c>
      <c r="AQ44">
        <f t="shared" ref="AQ44:AQ65" si="23">AO44/AP44</f>
        <v>0.14595173379458035</v>
      </c>
      <c r="AR44" s="9">
        <f t="shared" ref="AR44:AR65" si="24">(AQ44-0.145993632939061)/0.0987688411706962</f>
        <v>-4.2421419532755086E-4</v>
      </c>
      <c r="AS44">
        <v>4</v>
      </c>
      <c r="AT44">
        <f t="shared" si="11"/>
        <v>0.2</v>
      </c>
      <c r="AY44">
        <v>150</v>
      </c>
      <c r="AZ44">
        <f t="shared" si="12"/>
        <v>7.5</v>
      </c>
      <c r="BE44">
        <v>42</v>
      </c>
      <c r="BF44">
        <f t="shared" si="13"/>
        <v>2.1</v>
      </c>
    </row>
    <row r="45" spans="1:58" x14ac:dyDescent="0.25">
      <c r="A45">
        <v>1993</v>
      </c>
      <c r="B45">
        <v>12023</v>
      </c>
      <c r="C45">
        <f t="shared" si="0"/>
        <v>601.15</v>
      </c>
      <c r="D45">
        <v>5182</v>
      </c>
      <c r="E45" s="9">
        <f t="shared" si="14"/>
        <v>-1413.04194318182</v>
      </c>
      <c r="F45" s="9">
        <f t="shared" si="15"/>
        <v>906.72727272727025</v>
      </c>
      <c r="G45" s="9">
        <v>10496</v>
      </c>
      <c r="H45" s="9">
        <f t="shared" si="1"/>
        <v>524.79999999999995</v>
      </c>
      <c r="I45" s="9">
        <f t="shared" si="2"/>
        <v>104.96</v>
      </c>
      <c r="J45" s="9">
        <f t="shared" si="3"/>
        <v>1049.5999999999999</v>
      </c>
      <c r="K45" s="9">
        <f t="shared" si="4"/>
        <v>262.39999999999998</v>
      </c>
      <c r="L45" s="9">
        <v>3238</v>
      </c>
      <c r="M45" s="9">
        <v>8744</v>
      </c>
      <c r="N45" s="9">
        <f t="shared" si="5"/>
        <v>437.2</v>
      </c>
      <c r="O45" s="9">
        <v>927</v>
      </c>
      <c r="P45" s="9">
        <v>30403</v>
      </c>
      <c r="Q45" s="9">
        <f t="shared" si="17"/>
        <v>3.049041213038187E-2</v>
      </c>
      <c r="R45" s="9">
        <f t="shared" si="16"/>
        <v>-0.1355648844628162</v>
      </c>
      <c r="S45" s="9">
        <f t="shared" si="6"/>
        <v>0.61676429090598162</v>
      </c>
      <c r="T45" s="9">
        <f t="shared" si="18"/>
        <v>-0.44900555197142583</v>
      </c>
      <c r="U45">
        <v>329</v>
      </c>
      <c r="V45">
        <f t="shared" si="7"/>
        <v>16.45</v>
      </c>
      <c r="W45">
        <v>387</v>
      </c>
      <c r="X45">
        <v>2381</v>
      </c>
      <c r="Y45">
        <f t="shared" si="19"/>
        <v>0.16253674926501471</v>
      </c>
      <c r="Z45" s="9">
        <f t="shared" si="20"/>
        <v>-2.2722277101897718E-2</v>
      </c>
      <c r="AA45">
        <v>2014</v>
      </c>
      <c r="AB45">
        <f t="shared" si="8"/>
        <v>100.7</v>
      </c>
      <c r="AC45">
        <v>230</v>
      </c>
      <c r="AD45">
        <v>3679</v>
      </c>
      <c r="AE45">
        <f t="shared" si="21"/>
        <v>6.2516988312041319E-2</v>
      </c>
      <c r="AF45" s="9">
        <f t="shared" si="22"/>
        <v>-0.90847149728863485</v>
      </c>
      <c r="AG45">
        <v>5192</v>
      </c>
      <c r="AH45">
        <f t="shared" si="9"/>
        <v>259.60000000000002</v>
      </c>
      <c r="AI45">
        <v>310</v>
      </c>
      <c r="AJ45">
        <v>20053</v>
      </c>
      <c r="AK45">
        <f t="shared" ref="AK45:AK65" si="25">AI45/AJ45</f>
        <v>1.5459033561063183E-2</v>
      </c>
      <c r="AL45" s="9">
        <f t="shared" ref="AL45:AL65" si="26">(AK45-0.0116820238505682)/0.00419229224197996</f>
        <v>0.9009414164102153</v>
      </c>
      <c r="AM45">
        <v>877</v>
      </c>
      <c r="AN45">
        <f t="shared" si="10"/>
        <v>43.85</v>
      </c>
      <c r="AO45">
        <v>1944</v>
      </c>
      <c r="AP45">
        <v>12011</v>
      </c>
      <c r="AQ45">
        <f t="shared" si="23"/>
        <v>0.16185163600033303</v>
      </c>
      <c r="AR45" s="9">
        <f t="shared" si="24"/>
        <v>0.16055673908197018</v>
      </c>
      <c r="AS45">
        <v>6</v>
      </c>
      <c r="AT45">
        <f t="shared" si="11"/>
        <v>0.3</v>
      </c>
      <c r="AY45">
        <v>250</v>
      </c>
      <c r="AZ45">
        <f t="shared" si="12"/>
        <v>12.5</v>
      </c>
      <c r="BE45">
        <v>133</v>
      </c>
      <c r="BF45">
        <f t="shared" si="13"/>
        <v>6.65</v>
      </c>
    </row>
    <row r="46" spans="1:58" x14ac:dyDescent="0.25">
      <c r="A46">
        <v>1994</v>
      </c>
      <c r="B46">
        <v>19446</v>
      </c>
      <c r="C46">
        <f t="shared" si="0"/>
        <v>972.3</v>
      </c>
      <c r="D46">
        <v>5957</v>
      </c>
      <c r="E46" s="9">
        <f t="shared" si="14"/>
        <v>-1041.8919431818201</v>
      </c>
      <c r="F46" s="9">
        <f t="shared" si="15"/>
        <v>1681.7272727272702</v>
      </c>
      <c r="G46" s="9">
        <v>17596</v>
      </c>
      <c r="H46" s="9">
        <f t="shared" si="1"/>
        <v>879.8</v>
      </c>
      <c r="I46" s="9">
        <f t="shared" si="2"/>
        <v>175.96</v>
      </c>
      <c r="J46" s="9">
        <f t="shared" si="3"/>
        <v>1759.6</v>
      </c>
      <c r="K46" s="9">
        <f t="shared" si="4"/>
        <v>439.9</v>
      </c>
      <c r="L46" s="9">
        <v>2871</v>
      </c>
      <c r="M46" s="9">
        <v>10525</v>
      </c>
      <c r="N46" s="9">
        <f t="shared" si="5"/>
        <v>526.25</v>
      </c>
      <c r="O46" s="9">
        <v>734</v>
      </c>
      <c r="P46" s="9">
        <v>29594</v>
      </c>
      <c r="Q46" s="9">
        <f t="shared" si="17"/>
        <v>2.4802324795566669E-2</v>
      </c>
      <c r="R46" s="9">
        <f t="shared" si="16"/>
        <v>-0.48462737144622187</v>
      </c>
      <c r="S46" s="9">
        <f t="shared" si="6"/>
        <v>0.35524534325252627</v>
      </c>
      <c r="T46" s="9">
        <f t="shared" si="18"/>
        <v>-0.75493940940339699</v>
      </c>
      <c r="U46">
        <v>1153</v>
      </c>
      <c r="V46">
        <f t="shared" si="7"/>
        <v>57.65</v>
      </c>
      <c r="W46">
        <v>79</v>
      </c>
      <c r="X46">
        <v>2303</v>
      </c>
      <c r="Y46">
        <f t="shared" si="19"/>
        <v>3.4303082935301779E-2</v>
      </c>
      <c r="Z46" s="9">
        <f t="shared" si="20"/>
        <v>-1.4885506134250406</v>
      </c>
      <c r="AA46">
        <v>2094</v>
      </c>
      <c r="AB46">
        <f t="shared" si="8"/>
        <v>104.7</v>
      </c>
      <c r="AC46">
        <v>210</v>
      </c>
      <c r="AD46">
        <v>3669</v>
      </c>
      <c r="AE46">
        <f t="shared" si="21"/>
        <v>5.7236304170073589E-2</v>
      </c>
      <c r="AF46" s="9">
        <f t="shared" si="22"/>
        <v>-0.94409522201014873</v>
      </c>
      <c r="AG46">
        <v>6500</v>
      </c>
      <c r="AH46">
        <f t="shared" si="9"/>
        <v>325</v>
      </c>
      <c r="AI46">
        <v>445</v>
      </c>
      <c r="AJ46">
        <v>19331</v>
      </c>
      <c r="AK46">
        <f t="shared" si="25"/>
        <v>2.3020019657544875E-2</v>
      </c>
      <c r="AL46" s="9">
        <f t="shared" si="26"/>
        <v>2.7044860311603425</v>
      </c>
      <c r="AM46">
        <v>1100</v>
      </c>
      <c r="AN46">
        <f t="shared" si="10"/>
        <v>55</v>
      </c>
      <c r="AO46">
        <v>3086</v>
      </c>
      <c r="AP46">
        <v>11798</v>
      </c>
      <c r="AQ46">
        <f t="shared" si="23"/>
        <v>0.26156975758603151</v>
      </c>
      <c r="AR46" s="9">
        <f t="shared" si="24"/>
        <v>1.1701678715378192</v>
      </c>
      <c r="AS46">
        <v>41</v>
      </c>
      <c r="AT46">
        <f t="shared" si="11"/>
        <v>2.0499999999999998</v>
      </c>
      <c r="AY46">
        <v>550</v>
      </c>
      <c r="AZ46">
        <f t="shared" si="12"/>
        <v>27.5</v>
      </c>
      <c r="BE46">
        <v>187</v>
      </c>
      <c r="BF46">
        <f t="shared" si="13"/>
        <v>9.35</v>
      </c>
    </row>
    <row r="47" spans="1:58" x14ac:dyDescent="0.25">
      <c r="A47">
        <v>1995</v>
      </c>
      <c r="B47">
        <v>23002</v>
      </c>
      <c r="C47">
        <f t="shared" si="0"/>
        <v>1150.0999999999999</v>
      </c>
      <c r="D47">
        <v>4720</v>
      </c>
      <c r="E47" s="9">
        <f t="shared" si="14"/>
        <v>-864.09194318182017</v>
      </c>
      <c r="F47" s="9">
        <f t="shared" si="15"/>
        <v>444.72727272727025</v>
      </c>
      <c r="G47" s="9">
        <v>19802</v>
      </c>
      <c r="H47" s="9">
        <f t="shared" si="1"/>
        <v>990.1</v>
      </c>
      <c r="I47" s="9">
        <f t="shared" si="2"/>
        <v>198.02</v>
      </c>
      <c r="J47" s="9">
        <f t="shared" si="3"/>
        <v>1980.2</v>
      </c>
      <c r="K47" s="9">
        <f t="shared" si="4"/>
        <v>495.05</v>
      </c>
      <c r="L47" s="9">
        <v>2541</v>
      </c>
      <c r="M47" s="9">
        <v>13870</v>
      </c>
      <c r="N47" s="9">
        <f t="shared" si="5"/>
        <v>693.5</v>
      </c>
      <c r="O47" s="9">
        <v>497</v>
      </c>
      <c r="P47" s="9">
        <v>29586</v>
      </c>
      <c r="Q47" s="9">
        <f t="shared" si="17"/>
        <v>1.6798485770296762E-2</v>
      </c>
      <c r="R47" s="9">
        <f t="shared" si="16"/>
        <v>-0.79849827254846673</v>
      </c>
      <c r="S47" s="9">
        <f t="shared" si="6"/>
        <v>0.12009206607094518</v>
      </c>
      <c r="T47" s="9">
        <f t="shared" si="18"/>
        <v>-1.1854260041288143</v>
      </c>
      <c r="U47">
        <v>984</v>
      </c>
      <c r="V47">
        <f t="shared" si="7"/>
        <v>49.2</v>
      </c>
      <c r="W47">
        <v>103</v>
      </c>
      <c r="X47">
        <v>2255</v>
      </c>
      <c r="Y47">
        <f t="shared" si="19"/>
        <v>4.5676274944567628E-2</v>
      </c>
      <c r="Z47" s="9">
        <f t="shared" si="20"/>
        <v>-1.3585446048721761</v>
      </c>
      <c r="AA47">
        <v>2706</v>
      </c>
      <c r="AB47">
        <f t="shared" si="8"/>
        <v>135.30000000000001</v>
      </c>
      <c r="AC47">
        <v>190</v>
      </c>
      <c r="AD47">
        <v>3668</v>
      </c>
      <c r="AE47">
        <f t="shared" si="21"/>
        <v>5.1799345692475462E-2</v>
      </c>
      <c r="AF47" s="9">
        <f t="shared" si="22"/>
        <v>-0.98077318019154547</v>
      </c>
      <c r="AG47">
        <v>9331</v>
      </c>
      <c r="AH47">
        <f t="shared" si="9"/>
        <v>466.55</v>
      </c>
      <c r="AI47">
        <v>201</v>
      </c>
      <c r="AJ47">
        <v>19371</v>
      </c>
      <c r="AK47">
        <f t="shared" si="25"/>
        <v>1.03763357596407E-2</v>
      </c>
      <c r="AL47" s="9">
        <f t="shared" si="26"/>
        <v>-0.31144968326703365</v>
      </c>
      <c r="AM47">
        <v>2350</v>
      </c>
      <c r="AN47">
        <f t="shared" si="10"/>
        <v>117.5</v>
      </c>
      <c r="AO47">
        <v>2179</v>
      </c>
      <c r="AP47">
        <v>11547</v>
      </c>
      <c r="AQ47">
        <f t="shared" si="23"/>
        <v>0.18870702346929938</v>
      </c>
      <c r="AR47" s="9">
        <f t="shared" si="24"/>
        <v>0.43245815202407212</v>
      </c>
      <c r="AS47">
        <v>20</v>
      </c>
      <c r="AT47">
        <f t="shared" si="11"/>
        <v>1</v>
      </c>
      <c r="AY47">
        <v>550</v>
      </c>
      <c r="AZ47">
        <f t="shared" si="12"/>
        <v>27.5</v>
      </c>
      <c r="BE47">
        <v>223</v>
      </c>
      <c r="BF47">
        <f t="shared" si="13"/>
        <v>11.15</v>
      </c>
    </row>
    <row r="48" spans="1:58" x14ac:dyDescent="0.25">
      <c r="A48">
        <v>1996</v>
      </c>
      <c r="B48">
        <v>31237</v>
      </c>
      <c r="C48">
        <f t="shared" si="0"/>
        <v>1561.85</v>
      </c>
      <c r="D48">
        <v>4490</v>
      </c>
      <c r="E48" s="9">
        <f t="shared" si="14"/>
        <v>-452.34194318182017</v>
      </c>
      <c r="F48" s="9">
        <f t="shared" si="15"/>
        <v>214.72727272727025</v>
      </c>
      <c r="G48" s="9">
        <v>27587</v>
      </c>
      <c r="H48" s="9">
        <f t="shared" si="1"/>
        <v>1379.35</v>
      </c>
      <c r="I48" s="9">
        <f t="shared" si="2"/>
        <v>275.87</v>
      </c>
      <c r="J48" s="9">
        <f t="shared" si="3"/>
        <v>2758.7</v>
      </c>
      <c r="K48" s="9">
        <f t="shared" si="4"/>
        <v>689.67499999999995</v>
      </c>
      <c r="L48" s="9">
        <v>2747</v>
      </c>
      <c r="M48" s="9">
        <v>19582</v>
      </c>
      <c r="N48" s="9">
        <f t="shared" si="5"/>
        <v>979.1</v>
      </c>
      <c r="O48" s="9">
        <v>502</v>
      </c>
      <c r="P48" s="9">
        <v>29389</v>
      </c>
      <c r="Q48" s="9">
        <f t="shared" si="17"/>
        <v>1.7081220864949471E-2</v>
      </c>
      <c r="R48" s="9">
        <f t="shared" si="16"/>
        <v>-0.60256674034524726</v>
      </c>
      <c r="S48" s="9">
        <f t="shared" si="6"/>
        <v>0.2668847178873261</v>
      </c>
      <c r="T48" s="9">
        <f t="shared" si="18"/>
        <v>-1.1702190930799869</v>
      </c>
      <c r="U48">
        <v>486</v>
      </c>
      <c r="V48">
        <f t="shared" si="7"/>
        <v>24.3</v>
      </c>
      <c r="W48">
        <v>132</v>
      </c>
      <c r="X48">
        <v>2116</v>
      </c>
      <c r="Y48">
        <f t="shared" si="19"/>
        <v>6.2381852551984876E-2</v>
      </c>
      <c r="Z48" s="9">
        <f t="shared" si="20"/>
        <v>-1.1675845416339032</v>
      </c>
      <c r="AA48">
        <v>3818</v>
      </c>
      <c r="AB48">
        <f t="shared" si="8"/>
        <v>190.9</v>
      </c>
      <c r="AC48">
        <v>170</v>
      </c>
      <c r="AD48">
        <v>3659</v>
      </c>
      <c r="AE48">
        <f t="shared" si="21"/>
        <v>4.646078163432632E-2</v>
      </c>
      <c r="AF48" s="9">
        <f t="shared" si="22"/>
        <v>-1.0167873653430941</v>
      </c>
      <c r="AG48">
        <v>13715</v>
      </c>
      <c r="AH48">
        <f t="shared" si="9"/>
        <v>685.75</v>
      </c>
      <c r="AI48">
        <v>199</v>
      </c>
      <c r="AJ48">
        <v>19321</v>
      </c>
      <c r="AK48">
        <f t="shared" si="25"/>
        <v>1.0299673929920811E-2</v>
      </c>
      <c r="AL48" s="9">
        <f t="shared" si="26"/>
        <v>-0.32973605866620725</v>
      </c>
      <c r="AM48">
        <v>2800</v>
      </c>
      <c r="AN48">
        <f t="shared" si="10"/>
        <v>140</v>
      </c>
      <c r="AO48">
        <v>1743</v>
      </c>
      <c r="AP48">
        <v>11402</v>
      </c>
      <c r="AQ48">
        <f t="shared" si="23"/>
        <v>0.15286791790913876</v>
      </c>
      <c r="AR48" s="9">
        <f t="shared" si="24"/>
        <v>6.9599732958265034E-2</v>
      </c>
      <c r="AS48">
        <v>21</v>
      </c>
      <c r="AT48">
        <f t="shared" si="11"/>
        <v>1.05</v>
      </c>
      <c r="AY48">
        <v>931</v>
      </c>
      <c r="AZ48">
        <f t="shared" si="12"/>
        <v>46.55</v>
      </c>
      <c r="BE48">
        <v>527</v>
      </c>
      <c r="BF48">
        <f t="shared" si="13"/>
        <v>26.35</v>
      </c>
    </row>
    <row r="49" spans="1:62" x14ac:dyDescent="0.25">
      <c r="A49">
        <v>1997</v>
      </c>
      <c r="B49">
        <v>38493</v>
      </c>
      <c r="C49">
        <f t="shared" si="0"/>
        <v>1924.65</v>
      </c>
      <c r="D49">
        <v>4328</v>
      </c>
      <c r="E49" s="9">
        <f t="shared" si="14"/>
        <v>-89.541943181819988</v>
      </c>
      <c r="F49" s="9">
        <f t="shared" si="15"/>
        <v>52.727272727270247</v>
      </c>
      <c r="G49" s="9">
        <v>34593</v>
      </c>
      <c r="H49" s="9">
        <f t="shared" si="1"/>
        <v>1729.65</v>
      </c>
      <c r="I49" s="9">
        <f t="shared" si="2"/>
        <v>345.93</v>
      </c>
      <c r="J49" s="9">
        <f t="shared" si="3"/>
        <v>3459.3</v>
      </c>
      <c r="K49" s="9">
        <f t="shared" si="4"/>
        <v>864.82500000000005</v>
      </c>
      <c r="L49" s="9">
        <v>2469</v>
      </c>
      <c r="M49" s="9">
        <v>25226</v>
      </c>
      <c r="N49" s="9">
        <f t="shared" si="5"/>
        <v>1261.3</v>
      </c>
      <c r="O49" s="9">
        <v>412</v>
      </c>
      <c r="P49" s="9">
        <v>28957</v>
      </c>
      <c r="Q49" s="9">
        <f t="shared" si="17"/>
        <v>1.4227993231343026E-2</v>
      </c>
      <c r="R49" s="9">
        <f t="shared" si="16"/>
        <v>-0.86697919642532018</v>
      </c>
      <c r="S49" s="9">
        <f t="shared" si="6"/>
        <v>6.8785896504054755E-2</v>
      </c>
      <c r="T49" s="9">
        <f t="shared" si="18"/>
        <v>-1.3236799815473532</v>
      </c>
      <c r="U49">
        <v>1312</v>
      </c>
      <c r="V49">
        <f t="shared" si="7"/>
        <v>65.599999999999994</v>
      </c>
      <c r="W49">
        <v>106</v>
      </c>
      <c r="X49">
        <v>1869</v>
      </c>
      <c r="Y49">
        <f t="shared" si="19"/>
        <v>5.6714820759764577E-2</v>
      </c>
      <c r="Z49" s="9">
        <f t="shared" si="20"/>
        <v>-1.232363909031245</v>
      </c>
      <c r="AA49">
        <v>3969</v>
      </c>
      <c r="AB49">
        <f t="shared" si="8"/>
        <v>198.45</v>
      </c>
      <c r="AC49">
        <v>168</v>
      </c>
      <c r="AD49">
        <v>3621</v>
      </c>
      <c r="AE49">
        <f t="shared" si="21"/>
        <v>4.6396023198011602E-2</v>
      </c>
      <c r="AF49" s="9">
        <f t="shared" si="22"/>
        <v>-1.0172242285688906</v>
      </c>
      <c r="AG49">
        <v>17935</v>
      </c>
      <c r="AH49">
        <f t="shared" si="9"/>
        <v>896.75</v>
      </c>
      <c r="AI49">
        <v>138</v>
      </c>
      <c r="AJ49">
        <v>19173</v>
      </c>
      <c r="AK49">
        <f t="shared" si="25"/>
        <v>7.1976216554529805E-3</v>
      </c>
      <c r="AL49" s="9">
        <f t="shared" si="26"/>
        <v>-1.0696778602908896</v>
      </c>
      <c r="AM49">
        <v>3100</v>
      </c>
      <c r="AN49">
        <f t="shared" si="10"/>
        <v>155</v>
      </c>
      <c r="AO49">
        <v>1859</v>
      </c>
      <c r="AP49">
        <v>11339</v>
      </c>
      <c r="AQ49">
        <f t="shared" si="23"/>
        <v>0.16394743804568304</v>
      </c>
      <c r="AR49" s="9">
        <f t="shared" si="24"/>
        <v>0.18177600236894104</v>
      </c>
      <c r="AS49">
        <v>61</v>
      </c>
      <c r="AT49">
        <f t="shared" si="11"/>
        <v>3.05</v>
      </c>
      <c r="AY49">
        <v>1080</v>
      </c>
      <c r="AZ49">
        <f t="shared" si="12"/>
        <v>54</v>
      </c>
      <c r="BE49">
        <v>769</v>
      </c>
      <c r="BF49">
        <f t="shared" si="13"/>
        <v>38.450000000000003</v>
      </c>
    </row>
    <row r="50" spans="1:62" x14ac:dyDescent="0.25">
      <c r="A50">
        <v>1998</v>
      </c>
      <c r="B50">
        <v>49489</v>
      </c>
      <c r="C50">
        <f t="shared" si="0"/>
        <v>2474.4499999999998</v>
      </c>
      <c r="D50">
        <v>4568</v>
      </c>
      <c r="E50" s="9">
        <f t="shared" si="14"/>
        <v>460.25805681817974</v>
      </c>
      <c r="F50" s="9">
        <f t="shared" si="15"/>
        <v>292.72727272727025</v>
      </c>
      <c r="G50" s="9">
        <v>43989</v>
      </c>
      <c r="H50" s="9">
        <f t="shared" si="1"/>
        <v>2199.4499999999998</v>
      </c>
      <c r="I50" s="9">
        <f t="shared" si="2"/>
        <v>439.89</v>
      </c>
      <c r="J50" s="9">
        <f t="shared" si="3"/>
        <v>4398.8999999999996</v>
      </c>
      <c r="K50" s="9">
        <f t="shared" si="4"/>
        <v>1099.7249999999999</v>
      </c>
      <c r="L50" s="9">
        <v>2851</v>
      </c>
      <c r="M50" s="9">
        <v>31137</v>
      </c>
      <c r="N50" s="9">
        <f t="shared" si="5"/>
        <v>1556.85</v>
      </c>
      <c r="O50" s="9">
        <v>457</v>
      </c>
      <c r="P50" s="9">
        <v>29057</v>
      </c>
      <c r="Q50" s="9">
        <f t="shared" si="17"/>
        <v>1.5727707609181952E-2</v>
      </c>
      <c r="R50" s="9">
        <f t="shared" si="16"/>
        <v>-0.50364985030090337</v>
      </c>
      <c r="S50" s="9">
        <f t="shared" si="6"/>
        <v>0.34099362948394563</v>
      </c>
      <c r="T50" s="9">
        <f t="shared" si="18"/>
        <v>-1.2430178226085862</v>
      </c>
      <c r="U50">
        <v>1500</v>
      </c>
      <c r="V50">
        <f t="shared" si="7"/>
        <v>75</v>
      </c>
      <c r="W50">
        <v>106</v>
      </c>
      <c r="X50">
        <v>2033</v>
      </c>
      <c r="Y50">
        <f t="shared" si="19"/>
        <v>5.2139695031972452E-2</v>
      </c>
      <c r="Z50" s="9">
        <f t="shared" si="20"/>
        <v>-1.2846617893460406</v>
      </c>
      <c r="AA50">
        <v>4933</v>
      </c>
      <c r="AB50">
        <f t="shared" si="8"/>
        <v>246.65</v>
      </c>
      <c r="AC50">
        <v>226</v>
      </c>
      <c r="AD50">
        <v>3574</v>
      </c>
      <c r="AE50">
        <f t="shared" si="21"/>
        <v>6.323447118074986E-2</v>
      </c>
      <c r="AF50" s="9">
        <f t="shared" si="22"/>
        <v>-0.90363132667434942</v>
      </c>
      <c r="AG50">
        <v>21837</v>
      </c>
      <c r="AH50">
        <f t="shared" si="9"/>
        <v>1091.8499999999999</v>
      </c>
      <c r="AI50">
        <v>125</v>
      </c>
      <c r="AJ50">
        <v>19155</v>
      </c>
      <c r="AK50">
        <f t="shared" si="25"/>
        <v>6.525711302531976E-3</v>
      </c>
      <c r="AL50" s="9">
        <f t="shared" si="26"/>
        <v>-1.2299506452348303</v>
      </c>
      <c r="AM50">
        <v>4600</v>
      </c>
      <c r="AN50">
        <f t="shared" si="10"/>
        <v>230</v>
      </c>
      <c r="AO50">
        <v>1717</v>
      </c>
      <c r="AP50">
        <v>11350</v>
      </c>
      <c r="AQ50">
        <f t="shared" si="23"/>
        <v>0.15127753303964758</v>
      </c>
      <c r="AR50" s="9">
        <f t="shared" si="24"/>
        <v>5.3497641948180102E-2</v>
      </c>
      <c r="AS50">
        <v>56</v>
      </c>
      <c r="AT50">
        <f t="shared" si="11"/>
        <v>2.8</v>
      </c>
      <c r="AY50">
        <v>1870</v>
      </c>
      <c r="AZ50">
        <f t="shared" si="12"/>
        <v>93.5</v>
      </c>
      <c r="BE50">
        <v>827</v>
      </c>
      <c r="BF50">
        <f t="shared" si="13"/>
        <v>41.35</v>
      </c>
    </row>
    <row r="51" spans="1:62" x14ac:dyDescent="0.25">
      <c r="A51">
        <v>1999</v>
      </c>
      <c r="B51">
        <v>63059</v>
      </c>
      <c r="C51">
        <f t="shared" si="0"/>
        <v>3152.95</v>
      </c>
      <c r="D51">
        <v>5751</v>
      </c>
      <c r="E51" s="9">
        <f t="shared" si="14"/>
        <v>1138.7580568181797</v>
      </c>
      <c r="F51" s="9">
        <f t="shared" si="15"/>
        <v>1475.7272727272702</v>
      </c>
      <c r="G51" s="9">
        <v>57359</v>
      </c>
      <c r="H51" s="9">
        <f t="shared" si="1"/>
        <v>2867.95</v>
      </c>
      <c r="I51" s="9">
        <f t="shared" si="2"/>
        <v>573.59</v>
      </c>
      <c r="J51" s="9">
        <f t="shared" si="3"/>
        <v>5735.9</v>
      </c>
      <c r="K51" s="9">
        <f t="shared" si="4"/>
        <v>1433.9749999999999</v>
      </c>
      <c r="L51" s="9">
        <v>3997</v>
      </c>
      <c r="M51" s="9">
        <v>43085</v>
      </c>
      <c r="N51" s="9">
        <f t="shared" si="5"/>
        <v>2154.25</v>
      </c>
      <c r="O51" s="9">
        <v>472</v>
      </c>
      <c r="P51" s="9">
        <v>28692</v>
      </c>
      <c r="Q51" s="9">
        <f t="shared" si="17"/>
        <v>1.6450578558483201E-2</v>
      </c>
      <c r="R51" s="9">
        <f t="shared" si="16"/>
        <v>0.58633818807234706</v>
      </c>
      <c r="S51" s="9">
        <f t="shared" si="6"/>
        <v>1.1576168284236181</v>
      </c>
      <c r="T51" s="9">
        <f t="shared" si="18"/>
        <v>-1.2041381984172275</v>
      </c>
      <c r="U51">
        <v>1193</v>
      </c>
      <c r="V51">
        <f t="shared" si="7"/>
        <v>59.65</v>
      </c>
      <c r="W51">
        <v>226</v>
      </c>
      <c r="X51">
        <v>1744</v>
      </c>
      <c r="Y51">
        <f t="shared" si="19"/>
        <v>0.12958715596330275</v>
      </c>
      <c r="Z51" s="9">
        <f t="shared" si="20"/>
        <v>-0.39936632787549253</v>
      </c>
      <c r="AA51">
        <v>6117</v>
      </c>
      <c r="AB51">
        <f t="shared" si="8"/>
        <v>305.85000000000002</v>
      </c>
      <c r="AC51">
        <v>103</v>
      </c>
      <c r="AD51">
        <v>3491</v>
      </c>
      <c r="AE51">
        <f t="shared" si="21"/>
        <v>2.9504439988541964E-2</v>
      </c>
      <c r="AF51" s="9">
        <f t="shared" si="22"/>
        <v>-1.1311755830122312</v>
      </c>
      <c r="AG51">
        <v>32644</v>
      </c>
      <c r="AH51">
        <f t="shared" si="9"/>
        <v>1632.2</v>
      </c>
      <c r="AI51">
        <v>142</v>
      </c>
      <c r="AJ51">
        <v>19161</v>
      </c>
      <c r="AK51">
        <f t="shared" si="25"/>
        <v>7.4108866969364853E-3</v>
      </c>
      <c r="AL51" s="9">
        <f t="shared" si="26"/>
        <v>-1.0188071124580089</v>
      </c>
      <c r="AM51">
        <v>4800</v>
      </c>
      <c r="AN51">
        <f t="shared" si="10"/>
        <v>240</v>
      </c>
      <c r="AO51">
        <v>1754</v>
      </c>
      <c r="AP51">
        <v>11121</v>
      </c>
      <c r="AQ51">
        <f t="shared" si="23"/>
        <v>0.15771962952971855</v>
      </c>
      <c r="AR51" s="9">
        <f t="shared" si="24"/>
        <v>0.11872161758375002</v>
      </c>
      <c r="AS51">
        <v>30</v>
      </c>
      <c r="AT51">
        <f t="shared" si="11"/>
        <v>1.5</v>
      </c>
      <c r="AU51">
        <v>1</v>
      </c>
      <c r="AY51">
        <v>1922</v>
      </c>
      <c r="AZ51">
        <f t="shared" si="12"/>
        <v>96.1</v>
      </c>
      <c r="BE51">
        <v>986</v>
      </c>
      <c r="BF51">
        <f t="shared" si="13"/>
        <v>49.3</v>
      </c>
    </row>
    <row r="52" spans="1:62" x14ac:dyDescent="0.25">
      <c r="A52">
        <v>2000</v>
      </c>
      <c r="B52">
        <v>76543</v>
      </c>
      <c r="C52">
        <f t="shared" si="0"/>
        <v>3827.15</v>
      </c>
      <c r="D52">
        <v>5332</v>
      </c>
      <c r="E52" s="9">
        <f t="shared" si="14"/>
        <v>1812.95805681818</v>
      </c>
      <c r="F52" s="9">
        <f t="shared" si="15"/>
        <v>1056.7272727272702</v>
      </c>
      <c r="G52" s="9">
        <v>70543</v>
      </c>
      <c r="H52" s="9">
        <f t="shared" si="1"/>
        <v>3527.15</v>
      </c>
      <c r="I52" s="9">
        <f t="shared" si="2"/>
        <v>705.43</v>
      </c>
      <c r="J52" s="9">
        <f t="shared" si="3"/>
        <v>7054.3</v>
      </c>
      <c r="K52" s="9">
        <f t="shared" si="4"/>
        <v>1763.575</v>
      </c>
      <c r="L52" s="9">
        <v>3393</v>
      </c>
      <c r="M52" s="9">
        <v>50932</v>
      </c>
      <c r="N52" s="9">
        <f t="shared" si="5"/>
        <v>2546.6</v>
      </c>
      <c r="O52" s="9">
        <v>955</v>
      </c>
      <c r="P52" s="9">
        <v>27965</v>
      </c>
      <c r="Q52" s="9">
        <f t="shared" si="17"/>
        <v>3.4149830144823888E-2</v>
      </c>
      <c r="R52" s="9">
        <f t="shared" si="16"/>
        <v>1.1859326660965503E-2</v>
      </c>
      <c r="S52" s="9">
        <f t="shared" si="6"/>
        <v>0.72721507261248186</v>
      </c>
      <c r="T52" s="9">
        <f t="shared" si="18"/>
        <v>-0.25218370251389394</v>
      </c>
      <c r="U52">
        <v>1180</v>
      </c>
      <c r="V52">
        <f t="shared" si="7"/>
        <v>59</v>
      </c>
      <c r="W52">
        <v>170</v>
      </c>
      <c r="X52">
        <v>1665</v>
      </c>
      <c r="Y52">
        <f t="shared" si="19"/>
        <v>0.1021021021021021</v>
      </c>
      <c r="Z52" s="9">
        <f t="shared" si="20"/>
        <v>-0.71354568442236621</v>
      </c>
      <c r="AA52">
        <v>8242</v>
      </c>
      <c r="AB52">
        <f t="shared" si="8"/>
        <v>412.1</v>
      </c>
      <c r="AC52">
        <v>536</v>
      </c>
      <c r="AD52">
        <v>3483</v>
      </c>
      <c r="AE52">
        <f t="shared" si="21"/>
        <v>0.15389032443296008</v>
      </c>
      <c r="AF52" s="9">
        <f t="shared" si="22"/>
        <v>-0.29206300070980873</v>
      </c>
      <c r="AG52">
        <v>38347</v>
      </c>
      <c r="AH52">
        <f t="shared" si="9"/>
        <v>1917.35</v>
      </c>
      <c r="AI52">
        <v>248</v>
      </c>
      <c r="AJ52">
        <v>18520</v>
      </c>
      <c r="AK52">
        <f t="shared" si="25"/>
        <v>1.3390928725701945E-2</v>
      </c>
      <c r="AL52" s="9">
        <f t="shared" si="26"/>
        <v>0.40763018809171864</v>
      </c>
      <c r="AM52">
        <v>5000</v>
      </c>
      <c r="AN52">
        <f t="shared" si="10"/>
        <v>250</v>
      </c>
      <c r="AO52">
        <v>1939</v>
      </c>
      <c r="AP52">
        <v>10874</v>
      </c>
      <c r="AQ52">
        <f t="shared" si="23"/>
        <v>0.17831524737906934</v>
      </c>
      <c r="AR52" s="9">
        <f t="shared" si="24"/>
        <v>0.32724505073567528</v>
      </c>
      <c r="AS52">
        <v>27</v>
      </c>
      <c r="AT52">
        <f t="shared" si="11"/>
        <v>1.35</v>
      </c>
      <c r="AU52">
        <v>1</v>
      </c>
      <c r="AY52">
        <v>1512</v>
      </c>
      <c r="AZ52">
        <f t="shared" si="12"/>
        <v>75.599999999999994</v>
      </c>
      <c r="BE52">
        <v>1384</v>
      </c>
      <c r="BF52">
        <f t="shared" si="13"/>
        <v>69.2</v>
      </c>
    </row>
    <row r="53" spans="1:62" x14ac:dyDescent="0.25">
      <c r="A53">
        <v>2001</v>
      </c>
      <c r="B53">
        <v>79309</v>
      </c>
      <c r="C53">
        <f t="shared" si="0"/>
        <v>3965.45</v>
      </c>
      <c r="D53">
        <v>6060</v>
      </c>
      <c r="E53" s="9">
        <f t="shared" si="14"/>
        <v>1951.2580568181797</v>
      </c>
      <c r="F53" s="9">
        <f t="shared" si="15"/>
        <v>1784.7272727272702</v>
      </c>
      <c r="G53" s="9">
        <v>71509</v>
      </c>
      <c r="H53" s="9">
        <f t="shared" si="1"/>
        <v>3575.45</v>
      </c>
      <c r="I53" s="9">
        <f t="shared" si="2"/>
        <v>715.09</v>
      </c>
      <c r="J53" s="9">
        <f t="shared" si="3"/>
        <v>7150.9</v>
      </c>
      <c r="K53" s="9">
        <f t="shared" si="4"/>
        <v>1787.7249999999999</v>
      </c>
      <c r="L53" s="9">
        <v>3385</v>
      </c>
      <c r="M53" s="9">
        <v>54043</v>
      </c>
      <c r="N53" s="9">
        <f t="shared" si="5"/>
        <v>2702.15</v>
      </c>
      <c r="O53" s="9">
        <v>1173</v>
      </c>
      <c r="P53" s="9">
        <v>27713</v>
      </c>
      <c r="Q53" s="9">
        <f t="shared" si="17"/>
        <v>4.2326705878107745E-2</v>
      </c>
      <c r="R53" s="9">
        <f t="shared" si="16"/>
        <v>4.2503351190928997E-3</v>
      </c>
      <c r="S53" s="9">
        <f t="shared" si="6"/>
        <v>0.72151438710504956</v>
      </c>
      <c r="T53" s="9">
        <f t="shared" si="18"/>
        <v>0.18760967398964765</v>
      </c>
      <c r="U53">
        <v>1643</v>
      </c>
      <c r="V53">
        <f t="shared" si="7"/>
        <v>82.15</v>
      </c>
      <c r="W53">
        <v>207</v>
      </c>
      <c r="X53">
        <v>1627</v>
      </c>
      <c r="Y53">
        <f t="shared" si="19"/>
        <v>0.12722802704363859</v>
      </c>
      <c r="Z53" s="9">
        <f t="shared" si="20"/>
        <v>-0.42633333364285292</v>
      </c>
      <c r="AA53">
        <v>9382</v>
      </c>
      <c r="AB53">
        <f t="shared" si="8"/>
        <v>469.1</v>
      </c>
      <c r="AC53">
        <v>749</v>
      </c>
      <c r="AD53">
        <v>3399</v>
      </c>
      <c r="AE53">
        <f t="shared" si="21"/>
        <v>0.22035892909679317</v>
      </c>
      <c r="AF53" s="9">
        <f t="shared" si="22"/>
        <v>0.15633709509391361</v>
      </c>
      <c r="AG53">
        <v>40477</v>
      </c>
      <c r="AH53">
        <f t="shared" si="9"/>
        <v>2023.85</v>
      </c>
      <c r="AI53">
        <v>176</v>
      </c>
      <c r="AJ53">
        <v>18389</v>
      </c>
      <c r="AK53">
        <f t="shared" si="25"/>
        <v>9.5709391484039372E-3</v>
      </c>
      <c r="AL53" s="9">
        <f t="shared" si="26"/>
        <v>-0.50356334442162565</v>
      </c>
      <c r="AM53">
        <v>6800</v>
      </c>
      <c r="AN53">
        <f t="shared" si="10"/>
        <v>340</v>
      </c>
      <c r="AO53">
        <v>2675</v>
      </c>
      <c r="AP53">
        <v>10422</v>
      </c>
      <c r="AQ53">
        <f t="shared" si="23"/>
        <v>0.2566685856841297</v>
      </c>
      <c r="AR53" s="9">
        <f t="shared" si="24"/>
        <v>1.1205452188488865</v>
      </c>
      <c r="AS53">
        <v>7</v>
      </c>
      <c r="AT53">
        <f t="shared" si="11"/>
        <v>0.35</v>
      </c>
      <c r="AU53">
        <v>4</v>
      </c>
      <c r="AY53">
        <v>1039</v>
      </c>
      <c r="AZ53">
        <f t="shared" si="12"/>
        <v>51.95</v>
      </c>
      <c r="BE53">
        <v>1278</v>
      </c>
      <c r="BF53">
        <f t="shared" si="13"/>
        <v>63.9</v>
      </c>
    </row>
    <row r="54" spans="1:62" x14ac:dyDescent="0.25">
      <c r="A54">
        <v>2002</v>
      </c>
      <c r="B54">
        <v>72350</v>
      </c>
      <c r="C54">
        <f t="shared" si="0"/>
        <v>3617.5</v>
      </c>
      <c r="D54">
        <v>6879</v>
      </c>
      <c r="E54" s="9">
        <f t="shared" si="14"/>
        <v>1603.3080568181799</v>
      </c>
      <c r="F54" s="9">
        <f t="shared" si="15"/>
        <v>2603.7272727272702</v>
      </c>
      <c r="G54" s="9">
        <v>67391</v>
      </c>
      <c r="H54" s="9">
        <f t="shared" si="1"/>
        <v>3369.55</v>
      </c>
      <c r="I54" s="9">
        <f t="shared" si="2"/>
        <v>673.91</v>
      </c>
      <c r="J54" s="9">
        <f t="shared" si="3"/>
        <v>6739.1</v>
      </c>
      <c r="K54" s="9">
        <f t="shared" si="4"/>
        <v>1684.7750000000001</v>
      </c>
      <c r="L54" s="9">
        <v>3875</v>
      </c>
      <c r="M54" s="9">
        <v>51384</v>
      </c>
      <c r="N54" s="9">
        <f t="shared" si="5"/>
        <v>2569.1999999999998</v>
      </c>
      <c r="O54" s="9">
        <v>1121</v>
      </c>
      <c r="P54" s="9">
        <v>27450</v>
      </c>
      <c r="Q54" s="9">
        <f t="shared" si="17"/>
        <v>4.0837887067395266E-2</v>
      </c>
      <c r="R54" s="9">
        <f t="shared" si="16"/>
        <v>0.47030106705878988</v>
      </c>
      <c r="S54" s="9">
        <f t="shared" si="6"/>
        <v>1.0706813744352761</v>
      </c>
      <c r="T54" s="9">
        <f t="shared" si="18"/>
        <v>0.10753353328226409</v>
      </c>
      <c r="U54">
        <v>1361</v>
      </c>
      <c r="V54">
        <f t="shared" si="7"/>
        <v>68.05</v>
      </c>
      <c r="W54">
        <v>319</v>
      </c>
      <c r="X54">
        <v>1597</v>
      </c>
      <c r="Y54">
        <f t="shared" si="19"/>
        <v>0.19974953036944271</v>
      </c>
      <c r="Z54" s="9">
        <f t="shared" si="20"/>
        <v>0.4026539176019871</v>
      </c>
      <c r="AA54">
        <v>9735</v>
      </c>
      <c r="AB54">
        <f t="shared" si="8"/>
        <v>486.75</v>
      </c>
      <c r="AC54">
        <v>554</v>
      </c>
      <c r="AD54">
        <v>3121</v>
      </c>
      <c r="AE54">
        <f t="shared" si="21"/>
        <v>0.1775072092278116</v>
      </c>
      <c r="AF54" s="9">
        <f t="shared" si="22"/>
        <v>-0.13274246948826154</v>
      </c>
      <c r="AG54">
        <v>37687</v>
      </c>
      <c r="AH54">
        <f t="shared" si="9"/>
        <v>1884.35</v>
      </c>
      <c r="AI54">
        <v>199</v>
      </c>
      <c r="AJ54">
        <v>18433</v>
      </c>
      <c r="AK54">
        <f t="shared" si="25"/>
        <v>1.0795855259588781E-2</v>
      </c>
      <c r="AL54" s="9">
        <f t="shared" si="26"/>
        <v>-0.21138044292467903</v>
      </c>
      <c r="AM54">
        <v>4275</v>
      </c>
      <c r="AN54">
        <f t="shared" si="10"/>
        <v>213.75</v>
      </c>
      <c r="AO54">
        <v>3004</v>
      </c>
      <c r="AP54">
        <v>9909</v>
      </c>
      <c r="AQ54">
        <f t="shared" si="23"/>
        <v>0.30315874457563829</v>
      </c>
      <c r="AR54" s="9">
        <f t="shared" si="24"/>
        <v>1.5912418306595129</v>
      </c>
      <c r="AS54">
        <v>12</v>
      </c>
      <c r="AT54">
        <f t="shared" si="11"/>
        <v>0.6</v>
      </c>
      <c r="AU54">
        <v>4</v>
      </c>
      <c r="AY54">
        <v>1066</v>
      </c>
      <c r="AZ54">
        <f t="shared" si="12"/>
        <v>53.3</v>
      </c>
      <c r="BE54">
        <v>1266</v>
      </c>
      <c r="BF54">
        <f t="shared" si="13"/>
        <v>63.3</v>
      </c>
    </row>
    <row r="55" spans="1:62" x14ac:dyDescent="0.25">
      <c r="A55">
        <v>2003</v>
      </c>
      <c r="B55">
        <v>89749</v>
      </c>
      <c r="C55">
        <f t="shared" si="0"/>
        <v>4487.45</v>
      </c>
      <c r="D55">
        <v>6977</v>
      </c>
      <c r="E55" s="9">
        <f t="shared" si="14"/>
        <v>2473.2580568181797</v>
      </c>
      <c r="F55" s="9">
        <f t="shared" si="15"/>
        <v>2701.7272727272702</v>
      </c>
      <c r="G55" s="9">
        <v>80749</v>
      </c>
      <c r="H55" s="9">
        <f t="shared" si="1"/>
        <v>4037.45</v>
      </c>
      <c r="I55" s="9">
        <f t="shared" si="2"/>
        <v>807.49</v>
      </c>
      <c r="J55" s="9">
        <f t="shared" si="3"/>
        <v>8074.9</v>
      </c>
      <c r="K55" s="9">
        <f t="shared" si="4"/>
        <v>2018.7249999999999</v>
      </c>
      <c r="L55" s="9">
        <v>3978</v>
      </c>
      <c r="M55" s="9">
        <v>59566</v>
      </c>
      <c r="N55" s="9">
        <f t="shared" si="5"/>
        <v>2978.3</v>
      </c>
      <c r="O55" s="9">
        <v>1161</v>
      </c>
      <c r="P55" s="9">
        <v>26827</v>
      </c>
      <c r="Q55" s="9">
        <f t="shared" si="17"/>
        <v>4.327729526223581E-2</v>
      </c>
      <c r="R55" s="9">
        <f t="shared" si="16"/>
        <v>0.56826683316039961</v>
      </c>
      <c r="S55" s="9">
        <f t="shared" si="6"/>
        <v>1.1440777003434666</v>
      </c>
      <c r="T55" s="9">
        <f t="shared" si="18"/>
        <v>0.23873713740607019</v>
      </c>
      <c r="U55">
        <v>1139</v>
      </c>
      <c r="V55">
        <f t="shared" si="7"/>
        <v>56.95</v>
      </c>
      <c r="W55">
        <v>431</v>
      </c>
      <c r="X55">
        <v>1623</v>
      </c>
      <c r="Y55">
        <f t="shared" si="19"/>
        <v>0.26555760936537276</v>
      </c>
      <c r="Z55" s="9">
        <f t="shared" si="20"/>
        <v>1.1549005756925439</v>
      </c>
      <c r="AA55">
        <v>12317</v>
      </c>
      <c r="AB55">
        <f t="shared" si="8"/>
        <v>615.85</v>
      </c>
      <c r="AC55">
        <v>553</v>
      </c>
      <c r="AD55">
        <v>3029</v>
      </c>
      <c r="AE55">
        <f t="shared" si="21"/>
        <v>0.18256850445691647</v>
      </c>
      <c r="AF55" s="9">
        <f t="shared" si="22"/>
        <v>-9.8598751907615273E-2</v>
      </c>
      <c r="AG55">
        <v>43874</v>
      </c>
      <c r="AH55">
        <f t="shared" si="9"/>
        <v>2193.6999999999998</v>
      </c>
      <c r="AI55">
        <v>172</v>
      </c>
      <c r="AJ55">
        <v>17875</v>
      </c>
      <c r="AK55">
        <f t="shared" si="25"/>
        <v>9.6223776223776231E-3</v>
      </c>
      <c r="AL55" s="9">
        <f t="shared" si="26"/>
        <v>-0.49129357146577074</v>
      </c>
      <c r="AM55">
        <v>8000</v>
      </c>
      <c r="AN55">
        <f t="shared" si="10"/>
        <v>400</v>
      </c>
      <c r="AO55">
        <v>2999</v>
      </c>
      <c r="AP55">
        <v>9518</v>
      </c>
      <c r="AQ55">
        <f t="shared" si="23"/>
        <v>0.31508720319394828</v>
      </c>
      <c r="AR55" s="9">
        <f t="shared" si="24"/>
        <v>1.7120133055186211</v>
      </c>
      <c r="AS55">
        <v>16</v>
      </c>
      <c r="AT55">
        <f t="shared" si="11"/>
        <v>0.8</v>
      </c>
      <c r="AU55">
        <v>2</v>
      </c>
      <c r="AY55">
        <v>794</v>
      </c>
      <c r="AZ55">
        <f t="shared" si="12"/>
        <v>39.700000000000003</v>
      </c>
      <c r="BE55">
        <v>1182</v>
      </c>
      <c r="BF55">
        <f t="shared" si="13"/>
        <v>59.1</v>
      </c>
    </row>
    <row r="56" spans="1:62" x14ac:dyDescent="0.25">
      <c r="A56">
        <v>2004</v>
      </c>
      <c r="B56">
        <v>86287</v>
      </c>
      <c r="C56">
        <f t="shared" si="0"/>
        <v>4314.3500000000004</v>
      </c>
      <c r="D56">
        <v>7271</v>
      </c>
      <c r="E56" s="9">
        <f t="shared" si="14"/>
        <v>2300.1580568181803</v>
      </c>
      <c r="F56" s="9">
        <f t="shared" si="15"/>
        <v>2995.7272727272702</v>
      </c>
      <c r="G56" s="9">
        <v>80442</v>
      </c>
      <c r="H56" s="9">
        <f t="shared" si="1"/>
        <v>4022.1</v>
      </c>
      <c r="I56" s="9">
        <f t="shared" si="2"/>
        <v>804.42</v>
      </c>
      <c r="J56" s="9">
        <f t="shared" si="3"/>
        <v>8044.2</v>
      </c>
      <c r="K56" s="9">
        <f t="shared" si="4"/>
        <v>2011.05</v>
      </c>
      <c r="L56" s="9">
        <v>3922</v>
      </c>
      <c r="M56" s="9">
        <v>54912</v>
      </c>
      <c r="N56" s="9">
        <f t="shared" si="5"/>
        <v>2745.6</v>
      </c>
      <c r="O56" s="9">
        <v>1221</v>
      </c>
      <c r="P56" s="9">
        <v>26265</v>
      </c>
      <c r="Q56" s="9">
        <f t="shared" si="17"/>
        <v>4.648772130211308E-2</v>
      </c>
      <c r="R56" s="9">
        <f t="shared" si="16"/>
        <v>0.51500389236729138</v>
      </c>
      <c r="S56" s="9">
        <f t="shared" si="6"/>
        <v>1.1041729017914406</v>
      </c>
      <c r="T56" s="9">
        <f t="shared" si="18"/>
        <v>0.41140994718662016</v>
      </c>
      <c r="U56">
        <v>1379</v>
      </c>
      <c r="V56">
        <f t="shared" si="7"/>
        <v>68.95</v>
      </c>
      <c r="W56">
        <v>535</v>
      </c>
      <c r="X56">
        <v>1595</v>
      </c>
      <c r="Y56">
        <f t="shared" si="19"/>
        <v>0.33542319749216298</v>
      </c>
      <c r="Z56" s="9">
        <f t="shared" si="20"/>
        <v>1.9535282819831286</v>
      </c>
      <c r="AA56">
        <v>14009</v>
      </c>
      <c r="AB56">
        <f t="shared" si="8"/>
        <v>700.45</v>
      </c>
      <c r="AC56">
        <v>548</v>
      </c>
      <c r="AD56">
        <v>2924</v>
      </c>
      <c r="AE56">
        <f t="shared" si="21"/>
        <v>0.18741450068399454</v>
      </c>
      <c r="AF56" s="9">
        <f t="shared" si="22"/>
        <v>-6.5907450751588034E-2</v>
      </c>
      <c r="AG56">
        <v>37197</v>
      </c>
      <c r="AH56">
        <f t="shared" si="9"/>
        <v>1859.85</v>
      </c>
      <c r="AI56">
        <v>131</v>
      </c>
      <c r="AJ56">
        <v>17445</v>
      </c>
      <c r="AK56">
        <f t="shared" si="25"/>
        <v>7.5093149899684722E-3</v>
      </c>
      <c r="AL56" s="9">
        <f t="shared" si="26"/>
        <v>-0.99532871750110097</v>
      </c>
      <c r="AM56">
        <v>5272</v>
      </c>
      <c r="AN56">
        <f t="shared" si="10"/>
        <v>263.60000000000002</v>
      </c>
      <c r="AO56">
        <v>3349</v>
      </c>
      <c r="AP56">
        <v>9379</v>
      </c>
      <c r="AQ56">
        <f t="shared" si="23"/>
        <v>0.35707431495895087</v>
      </c>
      <c r="AR56" s="9">
        <f t="shared" si="24"/>
        <v>2.1371181388581033</v>
      </c>
      <c r="AS56">
        <v>31</v>
      </c>
      <c r="AT56">
        <f t="shared" si="11"/>
        <v>1.55</v>
      </c>
      <c r="AU56">
        <v>4</v>
      </c>
      <c r="AY56">
        <v>743</v>
      </c>
      <c r="AZ56">
        <f t="shared" si="12"/>
        <v>37.15</v>
      </c>
      <c r="BE56">
        <v>1356</v>
      </c>
      <c r="BF56">
        <f t="shared" si="13"/>
        <v>67.8</v>
      </c>
    </row>
    <row r="57" spans="1:62" x14ac:dyDescent="0.25">
      <c r="A57">
        <v>2005</v>
      </c>
      <c r="B57">
        <v>101451</v>
      </c>
      <c r="C57">
        <f t="shared" si="0"/>
        <v>5072.55</v>
      </c>
      <c r="D57">
        <v>4731</v>
      </c>
      <c r="E57" s="9">
        <f t="shared" si="14"/>
        <v>3058.3580568181801</v>
      </c>
      <c r="F57" s="9">
        <f t="shared" si="15"/>
        <v>455.72727272727025</v>
      </c>
      <c r="G57" s="9">
        <v>94537</v>
      </c>
      <c r="H57" s="9">
        <f t="shared" si="1"/>
        <v>4726.8500000000004</v>
      </c>
      <c r="I57" s="9">
        <f t="shared" si="2"/>
        <v>945.37</v>
      </c>
      <c r="J57" s="9">
        <f t="shared" si="3"/>
        <v>9453.7000000000007</v>
      </c>
      <c r="K57" s="9">
        <f t="shared" si="4"/>
        <v>2363.4250000000002</v>
      </c>
      <c r="L57" s="9">
        <v>4466</v>
      </c>
      <c r="M57" s="9">
        <v>60522</v>
      </c>
      <c r="N57" s="9">
        <f t="shared" si="5"/>
        <v>3026.1</v>
      </c>
      <c r="O57" s="9">
        <v>1214</v>
      </c>
      <c r="P57" s="9">
        <v>25857</v>
      </c>
      <c r="Q57" s="9">
        <f t="shared" si="17"/>
        <v>4.6950535638318441E-2</v>
      </c>
      <c r="R57" s="9">
        <f t="shared" si="16"/>
        <v>1.0324153172146284</v>
      </c>
      <c r="S57" s="9">
        <f t="shared" si="6"/>
        <v>1.4918195162968348</v>
      </c>
      <c r="T57" s="9">
        <f t="shared" si="18"/>
        <v>0.43630242277916015</v>
      </c>
      <c r="U57">
        <v>1778</v>
      </c>
      <c r="V57">
        <f t="shared" si="7"/>
        <v>88.9</v>
      </c>
      <c r="W57">
        <v>360</v>
      </c>
      <c r="X57">
        <v>1565</v>
      </c>
      <c r="Y57">
        <f t="shared" si="19"/>
        <v>0.23003194888178913</v>
      </c>
      <c r="Z57" s="9">
        <f t="shared" si="20"/>
        <v>0.74880971598383994</v>
      </c>
      <c r="AA57">
        <v>12908</v>
      </c>
      <c r="AB57">
        <f t="shared" si="8"/>
        <v>645.4</v>
      </c>
      <c r="AC57">
        <v>490</v>
      </c>
      <c r="AD57">
        <v>2868</v>
      </c>
      <c r="AE57">
        <f t="shared" si="21"/>
        <v>0.17085076708507671</v>
      </c>
      <c r="AF57" s="9">
        <f t="shared" si="22"/>
        <v>-0.17764711747372353</v>
      </c>
      <c r="AG57">
        <v>43588</v>
      </c>
      <c r="AH57">
        <f t="shared" si="9"/>
        <v>2179.4</v>
      </c>
      <c r="AI57">
        <v>357</v>
      </c>
      <c r="AJ57">
        <v>17122</v>
      </c>
      <c r="AK57">
        <f t="shared" si="25"/>
        <v>2.0850367947669663E-2</v>
      </c>
      <c r="AL57" s="9">
        <f t="shared" si="26"/>
        <v>2.1869525233220344</v>
      </c>
      <c r="AM57">
        <v>6432</v>
      </c>
      <c r="AN57">
        <f t="shared" si="10"/>
        <v>321.60000000000002</v>
      </c>
      <c r="AO57">
        <v>265</v>
      </c>
      <c r="AP57">
        <v>9020</v>
      </c>
      <c r="AQ57">
        <f t="shared" si="23"/>
        <v>2.9379157427937917E-2</v>
      </c>
      <c r="AR57" s="9">
        <f t="shared" si="24"/>
        <v>-1.1806808111637692</v>
      </c>
      <c r="AS57">
        <v>2</v>
      </c>
      <c r="AT57">
        <f t="shared" si="11"/>
        <v>0.1</v>
      </c>
      <c r="AU57">
        <v>4</v>
      </c>
      <c r="AV57">
        <v>147</v>
      </c>
      <c r="AW57">
        <f>AU57/AV57</f>
        <v>2.7210884353741496E-2</v>
      </c>
      <c r="AX57" s="9">
        <f>(AW57-0.0359698051982181)/0.0211873486724834</f>
        <v>-0.41340334649101523</v>
      </c>
      <c r="AY57">
        <v>540</v>
      </c>
      <c r="AZ57">
        <f t="shared" si="12"/>
        <v>27</v>
      </c>
      <c r="BB57">
        <v>1283</v>
      </c>
      <c r="BC57">
        <f>BA57/BB57</f>
        <v>0</v>
      </c>
      <c r="BD57" s="9">
        <f>(BC57-0.00183907743113306)/0.00412156811169811</f>
        <v>-0.44620818613024193</v>
      </c>
      <c r="BE57">
        <v>1465</v>
      </c>
      <c r="BF57">
        <f t="shared" si="13"/>
        <v>73.25</v>
      </c>
      <c r="BH57">
        <v>867</v>
      </c>
      <c r="BI57">
        <f>BG57/BH57</f>
        <v>0</v>
      </c>
      <c r="BJ57">
        <f>(BI57-0.00821429936497016)/0.0172989734520991</f>
        <v>-0.47484316845248503</v>
      </c>
    </row>
    <row r="58" spans="1:62" x14ac:dyDescent="0.25">
      <c r="A58">
        <v>2006</v>
      </c>
      <c r="B58">
        <v>102616</v>
      </c>
      <c r="C58">
        <f t="shared" si="0"/>
        <v>5130.8</v>
      </c>
      <c r="D58">
        <v>5193</v>
      </c>
      <c r="E58" s="9">
        <f t="shared" si="14"/>
        <v>3116.6080568181801</v>
      </c>
      <c r="F58" s="9">
        <f t="shared" si="15"/>
        <v>917.72727272727025</v>
      </c>
      <c r="G58" s="9">
        <v>96271</v>
      </c>
      <c r="H58" s="9">
        <f t="shared" si="1"/>
        <v>4813.55</v>
      </c>
      <c r="I58" s="9">
        <f t="shared" si="2"/>
        <v>962.71</v>
      </c>
      <c r="J58" s="9">
        <f t="shared" si="3"/>
        <v>9627.1</v>
      </c>
      <c r="K58" s="9">
        <f t="shared" si="4"/>
        <v>2406.7750000000001</v>
      </c>
      <c r="L58" s="9">
        <v>4890</v>
      </c>
      <c r="M58" s="9">
        <v>62843</v>
      </c>
      <c r="N58" s="9">
        <f t="shared" si="5"/>
        <v>3142.15</v>
      </c>
      <c r="O58" s="9">
        <v>1215</v>
      </c>
      <c r="P58" s="9">
        <v>25579</v>
      </c>
      <c r="Q58" s="9">
        <f t="shared" si="17"/>
        <v>4.7499902263575589E-2</v>
      </c>
      <c r="R58" s="9">
        <f t="shared" si="16"/>
        <v>1.4356918689338765</v>
      </c>
      <c r="S58" s="9">
        <f t="shared" si="6"/>
        <v>1.7939558481907452</v>
      </c>
      <c r="T58" s="9">
        <f t="shared" si="18"/>
        <v>0.46585011445762547</v>
      </c>
      <c r="U58">
        <v>1609</v>
      </c>
      <c r="V58">
        <f t="shared" si="7"/>
        <v>80.45</v>
      </c>
      <c r="W58">
        <v>345</v>
      </c>
      <c r="X58">
        <v>1524</v>
      </c>
      <c r="Y58">
        <f t="shared" si="19"/>
        <v>0.2263779527559055</v>
      </c>
      <c r="Z58" s="9">
        <f t="shared" si="20"/>
        <v>0.70704119126301046</v>
      </c>
      <c r="AA58">
        <v>14526</v>
      </c>
      <c r="AB58">
        <f t="shared" si="8"/>
        <v>726.3</v>
      </c>
      <c r="AC58">
        <v>721</v>
      </c>
      <c r="AD58">
        <v>2779</v>
      </c>
      <c r="AE58">
        <f t="shared" si="21"/>
        <v>0.25944584382871538</v>
      </c>
      <c r="AF58" s="9">
        <f t="shared" si="22"/>
        <v>0.42001912060215202</v>
      </c>
      <c r="AG58">
        <v>43613</v>
      </c>
      <c r="AH58">
        <f t="shared" si="9"/>
        <v>2180.65</v>
      </c>
      <c r="AI58">
        <v>138</v>
      </c>
      <c r="AJ58">
        <v>16873</v>
      </c>
      <c r="AK58">
        <f t="shared" si="25"/>
        <v>8.1787471107686843E-3</v>
      </c>
      <c r="AL58" s="9">
        <f t="shared" si="26"/>
        <v>-0.83564707267281746</v>
      </c>
      <c r="AM58">
        <v>5838</v>
      </c>
      <c r="AN58">
        <f t="shared" si="10"/>
        <v>291.89999999999998</v>
      </c>
      <c r="AO58">
        <v>303</v>
      </c>
      <c r="AP58">
        <v>8722</v>
      </c>
      <c r="AQ58">
        <f t="shared" si="23"/>
        <v>3.4739738592066041E-2</v>
      </c>
      <c r="AR58" s="9">
        <f t="shared" si="24"/>
        <v>-1.1264068002450449</v>
      </c>
      <c r="AS58">
        <v>0</v>
      </c>
      <c r="AT58">
        <f t="shared" si="11"/>
        <v>0</v>
      </c>
      <c r="AU58">
        <v>3</v>
      </c>
      <c r="AV58">
        <v>147</v>
      </c>
      <c r="AW58">
        <f t="shared" ref="AW58:AW65" si="27">AU58/AV58</f>
        <v>2.0408163265306121E-2</v>
      </c>
      <c r="AX58" s="9">
        <f t="shared" ref="AX58:AX65" si="28">(AW58-0.0359698051982181)/0.0211873486724834</f>
        <v>-0.73447802145826391</v>
      </c>
      <c r="AY58">
        <v>912</v>
      </c>
      <c r="AZ58">
        <f t="shared" si="12"/>
        <v>45.6</v>
      </c>
      <c r="BB58">
        <v>1389</v>
      </c>
      <c r="BC58">
        <f t="shared" ref="BC58:BC65" si="29">BA58/BB58</f>
        <v>0</v>
      </c>
      <c r="BD58" s="9">
        <f t="shared" ref="BD58:BD65" si="30">(BC58-0.00183907743113306)/0.00412156811169811</f>
        <v>-0.44620818613024193</v>
      </c>
      <c r="BE58">
        <v>1880</v>
      </c>
      <c r="BF58">
        <f t="shared" si="13"/>
        <v>94</v>
      </c>
      <c r="BH58">
        <v>861</v>
      </c>
      <c r="BI58">
        <f t="shared" ref="BI58:BI65" si="31">BG58/BH58</f>
        <v>0</v>
      </c>
      <c r="BJ58" s="9">
        <f t="shared" ref="BJ58:BJ65" si="32">(BI58-0.00821429936497016)/0.0172989734520991</f>
        <v>-0.47484316845248503</v>
      </c>
    </row>
    <row r="59" spans="1:62" x14ac:dyDescent="0.25">
      <c r="A59">
        <v>2007</v>
      </c>
      <c r="B59">
        <v>118539</v>
      </c>
      <c r="C59">
        <f t="shared" si="0"/>
        <v>5926.95</v>
      </c>
      <c r="D59">
        <v>4790</v>
      </c>
      <c r="E59" s="9">
        <f t="shared" si="14"/>
        <v>3912.7580568181797</v>
      </c>
      <c r="F59" s="9">
        <f t="shared" si="15"/>
        <v>514.72727272727025</v>
      </c>
      <c r="G59" s="9">
        <v>110355</v>
      </c>
      <c r="H59" s="9">
        <f t="shared" si="1"/>
        <v>5517.75</v>
      </c>
      <c r="I59" s="9">
        <f t="shared" si="2"/>
        <v>1103.55</v>
      </c>
      <c r="J59" s="9">
        <f t="shared" si="3"/>
        <v>11035.5</v>
      </c>
      <c r="K59" s="9">
        <f t="shared" si="4"/>
        <v>2758.875</v>
      </c>
      <c r="L59" s="9">
        <v>4366</v>
      </c>
      <c r="M59" s="9">
        <v>72111</v>
      </c>
      <c r="N59" s="9">
        <f t="shared" si="5"/>
        <v>3605.55</v>
      </c>
      <c r="O59" s="9">
        <v>1381</v>
      </c>
      <c r="P59" s="9">
        <v>25164</v>
      </c>
      <c r="Q59" s="9">
        <f t="shared" si="17"/>
        <v>5.4879987283420757E-2</v>
      </c>
      <c r="R59" s="9">
        <f t="shared" si="16"/>
        <v>0.93730292294122086</v>
      </c>
      <c r="S59" s="9">
        <f t="shared" si="6"/>
        <v>1.4205609474539316</v>
      </c>
      <c r="T59" s="9">
        <f t="shared" si="18"/>
        <v>0.86278809121435751</v>
      </c>
      <c r="U59">
        <v>1600</v>
      </c>
      <c r="V59">
        <f t="shared" si="7"/>
        <v>80</v>
      </c>
      <c r="W59">
        <v>248</v>
      </c>
      <c r="X59">
        <v>1488</v>
      </c>
      <c r="Y59">
        <f t="shared" si="19"/>
        <v>0.16666666666666666</v>
      </c>
      <c r="Z59" s="9">
        <f t="shared" si="20"/>
        <v>2.4486463997730006E-2</v>
      </c>
      <c r="AA59">
        <v>17987</v>
      </c>
      <c r="AB59">
        <f t="shared" si="8"/>
        <v>899.35</v>
      </c>
      <c r="AC59">
        <v>955</v>
      </c>
      <c r="AD59">
        <v>2695</v>
      </c>
      <c r="AE59">
        <f t="shared" si="21"/>
        <v>0.35435992578849723</v>
      </c>
      <c r="AF59" s="9">
        <f t="shared" si="22"/>
        <v>1.060313642491612</v>
      </c>
      <c r="AG59">
        <v>49712</v>
      </c>
      <c r="AH59">
        <f t="shared" si="9"/>
        <v>2485.6</v>
      </c>
      <c r="AI59">
        <v>166</v>
      </c>
      <c r="AJ59">
        <v>16601</v>
      </c>
      <c r="AK59">
        <f t="shared" si="25"/>
        <v>9.9993976266489967E-3</v>
      </c>
      <c r="AL59" s="9">
        <f t="shared" si="26"/>
        <v>-0.40136186286586822</v>
      </c>
      <c r="AM59">
        <v>7003</v>
      </c>
      <c r="AN59">
        <f t="shared" si="10"/>
        <v>350.15</v>
      </c>
      <c r="AO59">
        <v>424</v>
      </c>
      <c r="AP59">
        <v>8550</v>
      </c>
      <c r="AQ59">
        <f t="shared" si="23"/>
        <v>4.9590643274853803E-2</v>
      </c>
      <c r="AR59" s="9">
        <f t="shared" si="24"/>
        <v>-0.97604658029347302</v>
      </c>
      <c r="AS59">
        <v>0</v>
      </c>
      <c r="AT59">
        <f t="shared" si="11"/>
        <v>0</v>
      </c>
      <c r="AU59">
        <v>3</v>
      </c>
      <c r="AV59">
        <v>147</v>
      </c>
      <c r="AW59">
        <f t="shared" si="27"/>
        <v>2.0408163265306121E-2</v>
      </c>
      <c r="AX59" s="9">
        <f t="shared" si="28"/>
        <v>-0.73447802145826391</v>
      </c>
      <c r="AY59">
        <v>1097</v>
      </c>
      <c r="AZ59">
        <f t="shared" si="12"/>
        <v>54.85</v>
      </c>
      <c r="BA59">
        <v>2</v>
      </c>
      <c r="BB59">
        <v>1374</v>
      </c>
      <c r="BC59">
        <f t="shared" si="29"/>
        <v>1.455604075691412E-3</v>
      </c>
      <c r="BD59" s="9">
        <f t="shared" si="30"/>
        <v>-9.3040644980061898E-2</v>
      </c>
      <c r="BE59">
        <v>1404</v>
      </c>
      <c r="BF59">
        <f t="shared" si="13"/>
        <v>70.2</v>
      </c>
      <c r="BH59">
        <v>852</v>
      </c>
      <c r="BI59">
        <f t="shared" si="31"/>
        <v>0</v>
      </c>
      <c r="BJ59" s="9">
        <f t="shared" si="32"/>
        <v>-0.47484316845248503</v>
      </c>
    </row>
    <row r="60" spans="1:62" x14ac:dyDescent="0.25">
      <c r="A60">
        <v>2008</v>
      </c>
      <c r="B60">
        <v>115487.65</v>
      </c>
      <c r="C60">
        <f t="shared" si="0"/>
        <v>5774.3824999999997</v>
      </c>
      <c r="D60">
        <v>5582</v>
      </c>
      <c r="E60" s="9">
        <f t="shared" si="14"/>
        <v>3760.1905568181796</v>
      </c>
      <c r="F60" s="9">
        <f t="shared" si="15"/>
        <v>1306.7272727272702</v>
      </c>
      <c r="G60" s="9">
        <v>110032.21</v>
      </c>
      <c r="H60" s="9">
        <f t="shared" si="1"/>
        <v>5501.6105000000007</v>
      </c>
      <c r="I60" s="9">
        <f t="shared" si="2"/>
        <v>1100.3221000000001</v>
      </c>
      <c r="J60" s="9">
        <f t="shared" si="3"/>
        <v>11003.221000000001</v>
      </c>
      <c r="K60" s="9">
        <f t="shared" si="4"/>
        <v>2750.8052500000003</v>
      </c>
      <c r="L60" s="9">
        <v>5243</v>
      </c>
      <c r="M60" s="9">
        <v>72568.800000000003</v>
      </c>
      <c r="N60" s="9">
        <f t="shared" si="5"/>
        <v>3628.44</v>
      </c>
      <c r="O60" s="9">
        <v>1511</v>
      </c>
      <c r="P60" s="9">
        <v>24778</v>
      </c>
      <c r="Q60" s="9">
        <f t="shared" si="17"/>
        <v>6.0981515860844299E-2</v>
      </c>
      <c r="R60" s="9">
        <f t="shared" si="16"/>
        <v>1.7714386207190049</v>
      </c>
      <c r="S60" s="9">
        <f t="shared" si="6"/>
        <v>2.045498596206194</v>
      </c>
      <c r="T60" s="9">
        <f t="shared" si="18"/>
        <v>1.1909588917042266</v>
      </c>
      <c r="U60">
        <v>573.79999999999995</v>
      </c>
      <c r="V60">
        <f t="shared" si="7"/>
        <v>28.69</v>
      </c>
      <c r="W60">
        <v>302</v>
      </c>
      <c r="X60">
        <v>1474</v>
      </c>
      <c r="Y60">
        <f t="shared" si="19"/>
        <v>0.20488466757123475</v>
      </c>
      <c r="Z60" s="9">
        <f t="shared" si="20"/>
        <v>0.46135324233267039</v>
      </c>
      <c r="AA60">
        <v>16538</v>
      </c>
      <c r="AB60">
        <f t="shared" si="8"/>
        <v>826.9</v>
      </c>
      <c r="AC60">
        <v>991</v>
      </c>
      <c r="AD60">
        <v>2623</v>
      </c>
      <c r="AE60">
        <f t="shared" si="21"/>
        <v>0.37781166603126193</v>
      </c>
      <c r="AF60" s="9">
        <f t="shared" si="22"/>
        <v>1.2185201013875595</v>
      </c>
      <c r="AG60">
        <v>51705</v>
      </c>
      <c r="AH60">
        <f t="shared" si="9"/>
        <v>2585.25</v>
      </c>
      <c r="AI60">
        <v>208</v>
      </c>
      <c r="AJ60">
        <v>16329</v>
      </c>
      <c r="AK60">
        <f t="shared" si="25"/>
        <v>1.2738073366403332E-2</v>
      </c>
      <c r="AL60" s="9">
        <f t="shared" si="26"/>
        <v>0.25190264773535309</v>
      </c>
      <c r="AM60">
        <v>3368.55</v>
      </c>
      <c r="AN60">
        <f t="shared" si="10"/>
        <v>168.42750000000001</v>
      </c>
      <c r="AO60">
        <v>339</v>
      </c>
      <c r="AP60">
        <v>8436</v>
      </c>
      <c r="AQ60">
        <f t="shared" si="23"/>
        <v>4.0184921763869133E-2</v>
      </c>
      <c r="AR60" s="9">
        <f t="shared" si="24"/>
        <v>-1.0712762235645661</v>
      </c>
      <c r="AS60">
        <v>0</v>
      </c>
      <c r="AT60">
        <f t="shared" si="11"/>
        <v>0</v>
      </c>
      <c r="AU60">
        <v>4</v>
      </c>
      <c r="AV60">
        <v>151</v>
      </c>
      <c r="AW60">
        <f t="shared" si="27"/>
        <v>2.6490066225165563E-2</v>
      </c>
      <c r="AX60" s="9">
        <f t="shared" si="28"/>
        <v>-0.44742450410343887</v>
      </c>
      <c r="AY60">
        <v>1574</v>
      </c>
      <c r="AZ60">
        <f t="shared" si="12"/>
        <v>78.7</v>
      </c>
      <c r="BA60">
        <v>2</v>
      </c>
      <c r="BB60">
        <v>1343</v>
      </c>
      <c r="BC60">
        <f t="shared" si="29"/>
        <v>1.4892032762472078E-3</v>
      </c>
      <c r="BD60" s="9">
        <f t="shared" si="30"/>
        <v>-8.4888601960214125E-2</v>
      </c>
      <c r="BE60">
        <v>1926</v>
      </c>
      <c r="BF60">
        <f t="shared" si="13"/>
        <v>96.3</v>
      </c>
      <c r="BH60">
        <v>850</v>
      </c>
      <c r="BI60">
        <f t="shared" si="31"/>
        <v>0</v>
      </c>
      <c r="BJ60" s="9">
        <f t="shared" si="32"/>
        <v>-0.47484316845248503</v>
      </c>
    </row>
    <row r="61" spans="1:62" x14ac:dyDescent="0.25">
      <c r="A61">
        <v>2009</v>
      </c>
      <c r="B61">
        <v>121912.43</v>
      </c>
      <c r="C61">
        <f t="shared" si="0"/>
        <v>6095.6214999999993</v>
      </c>
      <c r="D61">
        <v>5455</v>
      </c>
      <c r="E61" s="9">
        <f t="shared" si="14"/>
        <v>4081.4295568181792</v>
      </c>
      <c r="F61" s="9">
        <f t="shared" si="15"/>
        <v>1179.7272727272702</v>
      </c>
      <c r="G61" s="9">
        <v>116449.43</v>
      </c>
      <c r="H61" s="9">
        <f t="shared" si="1"/>
        <v>5822.4714999999987</v>
      </c>
      <c r="I61" s="9">
        <f t="shared" si="2"/>
        <v>1164.4942999999998</v>
      </c>
      <c r="J61" s="9">
        <f t="shared" si="3"/>
        <v>11644.942999999997</v>
      </c>
      <c r="K61" s="9">
        <f t="shared" si="4"/>
        <v>2911.2357499999994</v>
      </c>
      <c r="L61" s="9">
        <v>5162</v>
      </c>
      <c r="M61" s="9">
        <v>82829.100000000006</v>
      </c>
      <c r="N61" s="9">
        <f t="shared" si="5"/>
        <v>4141.4549999999999</v>
      </c>
      <c r="O61" s="9">
        <v>1589</v>
      </c>
      <c r="P61" s="9">
        <v>24342</v>
      </c>
      <c r="Q61" s="9">
        <f t="shared" si="17"/>
        <v>6.527812012160053E-2</v>
      </c>
      <c r="R61" s="9">
        <f t="shared" si="16"/>
        <v>1.6943975813575449</v>
      </c>
      <c r="S61" s="9">
        <f t="shared" si="6"/>
        <v>1.9877791554434423</v>
      </c>
      <c r="T61" s="9">
        <f t="shared" si="18"/>
        <v>1.4220518123959063</v>
      </c>
      <c r="U61">
        <v>513.1</v>
      </c>
      <c r="V61">
        <f t="shared" si="7"/>
        <v>25.655000000000001</v>
      </c>
      <c r="W61">
        <v>393</v>
      </c>
      <c r="X61">
        <v>1459</v>
      </c>
      <c r="Y61">
        <f t="shared" si="19"/>
        <v>0.26936257710760797</v>
      </c>
      <c r="Z61" s="9">
        <f t="shared" si="20"/>
        <v>1.1983948443584902</v>
      </c>
      <c r="AA61">
        <v>17292</v>
      </c>
      <c r="AB61">
        <f t="shared" si="8"/>
        <v>864.6</v>
      </c>
      <c r="AC61">
        <v>993</v>
      </c>
      <c r="AD61">
        <v>2311</v>
      </c>
      <c r="AE61">
        <f t="shared" si="21"/>
        <v>0.42968411942881868</v>
      </c>
      <c r="AF61" s="9">
        <f t="shared" si="22"/>
        <v>1.5684539263967461</v>
      </c>
      <c r="AG61">
        <v>60249</v>
      </c>
      <c r="AH61">
        <f t="shared" si="9"/>
        <v>3012.45</v>
      </c>
      <c r="AI61">
        <v>194</v>
      </c>
      <c r="AJ61">
        <v>16150</v>
      </c>
      <c r="AK61">
        <f t="shared" si="25"/>
        <v>1.2012383900928793E-2</v>
      </c>
      <c r="AL61" s="9">
        <f t="shared" si="26"/>
        <v>7.8801770318513889E-2</v>
      </c>
      <c r="AM61">
        <v>3320</v>
      </c>
      <c r="AN61">
        <f t="shared" si="10"/>
        <v>166</v>
      </c>
      <c r="AO61">
        <v>293</v>
      </c>
      <c r="AP61">
        <v>8364</v>
      </c>
      <c r="AQ61">
        <f t="shared" si="23"/>
        <v>3.50310856049737E-2</v>
      </c>
      <c r="AR61" s="9">
        <f t="shared" si="24"/>
        <v>-1.1234570135567092</v>
      </c>
      <c r="AS61">
        <v>0</v>
      </c>
      <c r="AT61">
        <f t="shared" si="11"/>
        <v>0</v>
      </c>
      <c r="AU61">
        <v>3</v>
      </c>
      <c r="AV61">
        <v>152</v>
      </c>
      <c r="AW61">
        <f t="shared" si="27"/>
        <v>1.9736842105263157E-2</v>
      </c>
      <c r="AX61" s="9">
        <f t="shared" si="28"/>
        <v>-0.76616302227740019</v>
      </c>
      <c r="AY61">
        <v>1984</v>
      </c>
      <c r="AZ61">
        <f t="shared" si="12"/>
        <v>99.2</v>
      </c>
      <c r="BA61">
        <v>1</v>
      </c>
      <c r="BB61">
        <v>1097</v>
      </c>
      <c r="BC61">
        <f t="shared" si="29"/>
        <v>9.1157702825888785E-4</v>
      </c>
      <c r="BD61" s="9">
        <f t="shared" si="30"/>
        <v>-0.22503580621212554</v>
      </c>
      <c r="BE61">
        <v>2552</v>
      </c>
      <c r="BF61">
        <f t="shared" si="13"/>
        <v>127.6</v>
      </c>
      <c r="BH61">
        <v>1164</v>
      </c>
      <c r="BI61">
        <f t="shared" si="31"/>
        <v>0</v>
      </c>
      <c r="BJ61" s="9">
        <f t="shared" si="32"/>
        <v>-0.47484316845248503</v>
      </c>
    </row>
    <row r="62" spans="1:62" x14ac:dyDescent="0.25">
      <c r="A62">
        <v>2010</v>
      </c>
      <c r="B62">
        <v>119790.39999999999</v>
      </c>
      <c r="C62">
        <f t="shared" si="0"/>
        <v>5989.52</v>
      </c>
      <c r="D62">
        <v>5489</v>
      </c>
      <c r="E62" s="9">
        <f t="shared" si="14"/>
        <v>3975.3280568181804</v>
      </c>
      <c r="F62" s="9">
        <f t="shared" si="15"/>
        <v>1213.7272727272702</v>
      </c>
      <c r="G62" s="9">
        <v>113530.9</v>
      </c>
      <c r="H62" s="9">
        <f t="shared" si="1"/>
        <v>5676.5450000000001</v>
      </c>
      <c r="I62" s="9">
        <f t="shared" si="2"/>
        <v>1135.309</v>
      </c>
      <c r="J62" s="9">
        <f t="shared" si="3"/>
        <v>11353.09</v>
      </c>
      <c r="K62" s="9">
        <f t="shared" si="4"/>
        <v>2838.2725</v>
      </c>
      <c r="L62" s="9">
        <v>5148</v>
      </c>
      <c r="M62" s="9">
        <v>78626</v>
      </c>
      <c r="N62" s="9">
        <f t="shared" si="5"/>
        <v>3931.3</v>
      </c>
      <c r="O62" s="9">
        <v>1513</v>
      </c>
      <c r="P62" s="9">
        <v>24157</v>
      </c>
      <c r="Q62" s="9">
        <f t="shared" si="17"/>
        <v>6.2631949331456716E-2</v>
      </c>
      <c r="R62" s="9">
        <f t="shared" si="16"/>
        <v>1.6810818461592678</v>
      </c>
      <c r="S62" s="9">
        <f t="shared" si="6"/>
        <v>1.977802955805436</v>
      </c>
      <c r="T62" s="9">
        <f t="shared" si="18"/>
        <v>1.2797274791710183</v>
      </c>
      <c r="U62">
        <v>500</v>
      </c>
      <c r="V62">
        <f t="shared" si="7"/>
        <v>25</v>
      </c>
      <c r="W62">
        <v>437</v>
      </c>
      <c r="X62">
        <v>1472</v>
      </c>
      <c r="Y62">
        <f t="shared" si="19"/>
        <v>0.296875</v>
      </c>
      <c r="Z62" s="9">
        <f t="shared" si="20"/>
        <v>1.5128870540164565</v>
      </c>
      <c r="AA62">
        <v>16261</v>
      </c>
      <c r="AB62">
        <f t="shared" si="8"/>
        <v>813.05</v>
      </c>
      <c r="AC62">
        <v>839</v>
      </c>
      <c r="AD62">
        <v>2229</v>
      </c>
      <c r="AE62">
        <f t="shared" si="21"/>
        <v>0.37640197397936292</v>
      </c>
      <c r="AF62" s="9">
        <f t="shared" si="22"/>
        <v>1.2090102575398942</v>
      </c>
      <c r="AG62">
        <v>56894</v>
      </c>
      <c r="AH62">
        <f t="shared" si="9"/>
        <v>2844.7</v>
      </c>
      <c r="AI62">
        <v>227</v>
      </c>
      <c r="AJ62">
        <v>16069</v>
      </c>
      <c r="AK62">
        <f t="shared" si="25"/>
        <v>1.4126579127512601E-2</v>
      </c>
      <c r="AL62" s="9">
        <f t="shared" si="26"/>
        <v>0.58310707742785417</v>
      </c>
      <c r="AM62">
        <v>4062.5</v>
      </c>
      <c r="AN62">
        <f t="shared" si="10"/>
        <v>203.125</v>
      </c>
      <c r="AO62">
        <v>341</v>
      </c>
      <c r="AP62">
        <v>8303</v>
      </c>
      <c r="AQ62">
        <f t="shared" si="23"/>
        <v>4.1069492954353845E-2</v>
      </c>
      <c r="AR62" s="9">
        <f t="shared" si="24"/>
        <v>-1.0623202493929551</v>
      </c>
      <c r="AS62">
        <v>0</v>
      </c>
      <c r="AT62">
        <f t="shared" si="11"/>
        <v>0</v>
      </c>
      <c r="AU62">
        <v>5</v>
      </c>
      <c r="AV62">
        <v>156</v>
      </c>
      <c r="AW62">
        <f t="shared" si="27"/>
        <v>3.2051282051282048E-2</v>
      </c>
      <c r="AX62" s="9">
        <f t="shared" si="28"/>
        <v>-0.18494636622585764</v>
      </c>
      <c r="AY62">
        <v>1755</v>
      </c>
      <c r="AZ62">
        <f t="shared" si="12"/>
        <v>87.75</v>
      </c>
      <c r="BA62">
        <v>0</v>
      </c>
      <c r="BB62">
        <v>1078</v>
      </c>
      <c r="BC62">
        <f t="shared" si="29"/>
        <v>0</v>
      </c>
      <c r="BD62" s="9">
        <f t="shared" si="30"/>
        <v>-0.44620818613024193</v>
      </c>
      <c r="BE62">
        <v>2807</v>
      </c>
      <c r="BF62">
        <f t="shared" si="13"/>
        <v>140.35</v>
      </c>
      <c r="BH62">
        <v>1143</v>
      </c>
      <c r="BI62">
        <f t="shared" si="31"/>
        <v>0</v>
      </c>
      <c r="BJ62" s="9">
        <f t="shared" si="32"/>
        <v>-0.47484316845248503</v>
      </c>
    </row>
    <row r="63" spans="1:62" x14ac:dyDescent="0.25">
      <c r="A63">
        <v>2011</v>
      </c>
      <c r="B63">
        <v>113584.04</v>
      </c>
      <c r="C63">
        <f t="shared" si="0"/>
        <v>5679.2019999999993</v>
      </c>
      <c r="D63">
        <v>4805</v>
      </c>
      <c r="E63" s="9">
        <f t="shared" si="14"/>
        <v>3665.0100568181792</v>
      </c>
      <c r="F63" s="9">
        <f t="shared" si="15"/>
        <v>529.72727272727025</v>
      </c>
      <c r="G63" s="9">
        <v>108075.74</v>
      </c>
      <c r="H63" s="9">
        <f t="shared" si="1"/>
        <v>5403.7870000000003</v>
      </c>
      <c r="I63" s="9">
        <f t="shared" si="2"/>
        <v>1080.7574</v>
      </c>
      <c r="J63" s="9">
        <f t="shared" si="3"/>
        <v>10807.574000000001</v>
      </c>
      <c r="K63" s="9">
        <f t="shared" si="4"/>
        <v>2701.8935000000001</v>
      </c>
      <c r="L63" s="9">
        <v>4366</v>
      </c>
      <c r="M63" s="9">
        <v>67842.559999999998</v>
      </c>
      <c r="N63" s="9">
        <f t="shared" si="5"/>
        <v>3392.1279999999997</v>
      </c>
      <c r="O63" s="9">
        <v>1693</v>
      </c>
      <c r="P63" s="9">
        <v>23773</v>
      </c>
      <c r="Q63" s="9">
        <f t="shared" si="17"/>
        <v>7.1215244184579141E-2</v>
      </c>
      <c r="R63" s="9">
        <f t="shared" si="16"/>
        <v>0.93730292294122086</v>
      </c>
      <c r="S63" s="9">
        <f t="shared" si="6"/>
        <v>1.4205609474539316</v>
      </c>
      <c r="T63" s="9">
        <f t="shared" si="18"/>
        <v>1.7413801137603642</v>
      </c>
      <c r="U63">
        <v>600</v>
      </c>
      <c r="V63">
        <f t="shared" si="7"/>
        <v>30</v>
      </c>
      <c r="W63">
        <v>364</v>
      </c>
      <c r="X63">
        <v>1458</v>
      </c>
      <c r="Y63">
        <f t="shared" si="19"/>
        <v>0.2496570644718793</v>
      </c>
      <c r="Z63" s="9">
        <f t="shared" si="20"/>
        <v>0.97314277421213491</v>
      </c>
      <c r="AA63">
        <v>11714.96</v>
      </c>
      <c r="AB63">
        <f t="shared" si="8"/>
        <v>585.74799999999993</v>
      </c>
      <c r="AC63">
        <v>1016</v>
      </c>
      <c r="AD63">
        <v>2150</v>
      </c>
      <c r="AE63">
        <f t="shared" si="21"/>
        <v>0.47255813953488374</v>
      </c>
      <c r="AF63" s="9">
        <f t="shared" si="22"/>
        <v>1.8576839293474605</v>
      </c>
      <c r="AG63">
        <v>70600</v>
      </c>
      <c r="AH63">
        <f t="shared" si="9"/>
        <v>3530</v>
      </c>
      <c r="AI63">
        <v>227</v>
      </c>
      <c r="AJ63">
        <v>15949</v>
      </c>
      <c r="AK63">
        <f t="shared" si="25"/>
        <v>1.4232867264405293E-2</v>
      </c>
      <c r="AL63" s="9">
        <f t="shared" si="26"/>
        <v>0.60846030443535226</v>
      </c>
      <c r="AM63">
        <v>4100</v>
      </c>
      <c r="AN63">
        <f t="shared" si="10"/>
        <v>205</v>
      </c>
      <c r="AO63">
        <v>439</v>
      </c>
      <c r="AP63">
        <v>8264</v>
      </c>
      <c r="AQ63">
        <f t="shared" si="23"/>
        <v>5.3121974830590515E-2</v>
      </c>
      <c r="AR63" s="9">
        <f t="shared" si="24"/>
        <v>-0.94029308238988074</v>
      </c>
      <c r="AS63">
        <v>0</v>
      </c>
      <c r="AT63">
        <f t="shared" si="11"/>
        <v>0</v>
      </c>
      <c r="AU63">
        <v>5</v>
      </c>
      <c r="AV63">
        <v>153</v>
      </c>
      <c r="AW63">
        <f t="shared" si="27"/>
        <v>3.2679738562091505E-2</v>
      </c>
      <c r="AX63" s="9">
        <f t="shared" si="28"/>
        <v>-0.15528449014479562</v>
      </c>
      <c r="AY63">
        <v>1081.5999999999999</v>
      </c>
      <c r="AZ63">
        <f t="shared" si="12"/>
        <v>54.08</v>
      </c>
      <c r="BA63">
        <v>0</v>
      </c>
      <c r="BB63">
        <v>1059</v>
      </c>
      <c r="BC63">
        <f t="shared" si="29"/>
        <v>0</v>
      </c>
      <c r="BD63" s="9">
        <f t="shared" si="30"/>
        <v>-0.44620818613024193</v>
      </c>
      <c r="BE63">
        <v>3113</v>
      </c>
      <c r="BF63">
        <f t="shared" si="13"/>
        <v>155.65</v>
      </c>
      <c r="BH63">
        <v>993</v>
      </c>
      <c r="BI63">
        <f t="shared" si="31"/>
        <v>0</v>
      </c>
      <c r="BJ63" s="9">
        <f t="shared" si="32"/>
        <v>-0.47484316845248503</v>
      </c>
    </row>
    <row r="64" spans="1:62" x14ac:dyDescent="0.25">
      <c r="A64">
        <v>2012</v>
      </c>
      <c r="B64">
        <v>121088.08</v>
      </c>
      <c r="C64">
        <f t="shared" si="0"/>
        <v>6054.4040000000005</v>
      </c>
      <c r="D64">
        <v>5113</v>
      </c>
      <c r="E64" s="9">
        <f t="shared" si="14"/>
        <v>4040.2120568181804</v>
      </c>
      <c r="F64" s="9">
        <f t="shared" si="15"/>
        <v>837.72727272727025</v>
      </c>
      <c r="G64" s="9">
        <v>114765.08</v>
      </c>
      <c r="H64" s="9">
        <f t="shared" si="1"/>
        <v>5738.2539999999999</v>
      </c>
      <c r="I64" s="9">
        <f t="shared" si="2"/>
        <v>1147.6508000000001</v>
      </c>
      <c r="J64" s="9">
        <f t="shared" si="3"/>
        <v>11476.508</v>
      </c>
      <c r="K64" s="9">
        <f t="shared" si="4"/>
        <v>2869.127</v>
      </c>
      <c r="L64" s="9">
        <v>4441</v>
      </c>
      <c r="M64" s="9">
        <v>73730.73</v>
      </c>
      <c r="N64" s="9">
        <f t="shared" si="5"/>
        <v>3686.5364999999997</v>
      </c>
      <c r="O64" s="9">
        <v>1333</v>
      </c>
      <c r="P64" s="9">
        <v>23301</v>
      </c>
      <c r="Q64" s="9">
        <f t="shared" si="17"/>
        <v>5.7207845156860219E-2</v>
      </c>
      <c r="R64" s="9">
        <f t="shared" si="16"/>
        <v>1.0086372186462766</v>
      </c>
      <c r="S64" s="9">
        <f t="shared" si="6"/>
        <v>1.4740048740861091</v>
      </c>
      <c r="T64" s="9">
        <f t="shared" si="18"/>
        <v>0.98799195973018039</v>
      </c>
      <c r="U64">
        <v>650</v>
      </c>
      <c r="V64">
        <f t="shared" si="7"/>
        <v>32.5</v>
      </c>
      <c r="W64">
        <v>320</v>
      </c>
      <c r="X64">
        <v>1428</v>
      </c>
      <c r="Y64">
        <f t="shared" si="19"/>
        <v>0.22408963585434175</v>
      </c>
      <c r="Z64" s="9">
        <f t="shared" si="20"/>
        <v>0.68088363176397193</v>
      </c>
      <c r="AA64">
        <v>13905.5</v>
      </c>
      <c r="AB64">
        <f t="shared" si="8"/>
        <v>695.27499999999998</v>
      </c>
      <c r="AC64">
        <v>760</v>
      </c>
      <c r="AD64">
        <v>2056</v>
      </c>
      <c r="AE64">
        <f t="shared" si="21"/>
        <v>0.36964980544747084</v>
      </c>
      <c r="AF64" s="9">
        <f t="shared" si="22"/>
        <v>1.163459835172886</v>
      </c>
      <c r="AG64">
        <v>72300</v>
      </c>
      <c r="AH64">
        <f t="shared" si="9"/>
        <v>3615</v>
      </c>
      <c r="AI64">
        <v>184</v>
      </c>
      <c r="AJ64">
        <v>15557</v>
      </c>
      <c r="AK64">
        <f t="shared" si="25"/>
        <v>1.1827473163206273E-2</v>
      </c>
      <c r="AL64" s="9">
        <f t="shared" si="26"/>
        <v>3.4694459317888268E-2</v>
      </c>
      <c r="AM64">
        <v>5400</v>
      </c>
      <c r="AN64">
        <f t="shared" si="10"/>
        <v>270</v>
      </c>
      <c r="AO64">
        <v>672</v>
      </c>
      <c r="AP64">
        <v>8094</v>
      </c>
      <c r="AQ64">
        <f t="shared" si="23"/>
        <v>8.3024462564862858E-2</v>
      </c>
      <c r="AR64" s="9">
        <f t="shared" si="24"/>
        <v>-0.63754084413496714</v>
      </c>
      <c r="AS64">
        <v>0</v>
      </c>
      <c r="AT64">
        <f t="shared" si="11"/>
        <v>0</v>
      </c>
      <c r="AU64">
        <v>11</v>
      </c>
      <c r="AV64">
        <v>153</v>
      </c>
      <c r="AW64">
        <f t="shared" si="27"/>
        <v>7.1895424836601302E-2</v>
      </c>
      <c r="AX64" s="9">
        <f t="shared" si="28"/>
        <v>1.6956165773134608</v>
      </c>
      <c r="AY64">
        <v>2604</v>
      </c>
      <c r="AZ64">
        <f t="shared" si="12"/>
        <v>130.19999999999999</v>
      </c>
      <c r="BA64">
        <v>13</v>
      </c>
      <c r="BB64">
        <v>1024</v>
      </c>
      <c r="BC64">
        <f t="shared" si="29"/>
        <v>1.26953125E-2</v>
      </c>
      <c r="BD64" s="9">
        <f t="shared" si="30"/>
        <v>2.6340059838036036</v>
      </c>
      <c r="BE64">
        <v>3126</v>
      </c>
      <c r="BF64">
        <f t="shared" si="13"/>
        <v>156.30000000000001</v>
      </c>
      <c r="BG64">
        <v>52</v>
      </c>
      <c r="BH64">
        <v>1071</v>
      </c>
      <c r="BI64">
        <f t="shared" si="31"/>
        <v>4.8552754435107377E-2</v>
      </c>
      <c r="BJ64" s="9">
        <f t="shared" si="32"/>
        <v>2.3318409720573592</v>
      </c>
    </row>
    <row r="65" spans="1:62" x14ac:dyDescent="0.25">
      <c r="A65">
        <v>2013</v>
      </c>
      <c r="B65">
        <v>135757.64000000001</v>
      </c>
      <c r="C65">
        <f t="shared" si="0"/>
        <v>6787.8820000000005</v>
      </c>
      <c r="D65">
        <v>5201</v>
      </c>
      <c r="E65" s="9">
        <f t="shared" si="14"/>
        <v>4773.6900568181809</v>
      </c>
      <c r="F65" s="9">
        <f t="shared" si="15"/>
        <v>925.72727272727025</v>
      </c>
      <c r="G65" s="9">
        <v>129573.64</v>
      </c>
      <c r="H65" s="9">
        <f t="shared" si="1"/>
        <v>6478.6819999999998</v>
      </c>
      <c r="I65" s="9">
        <f t="shared" si="2"/>
        <v>1295.7364</v>
      </c>
      <c r="J65" s="9">
        <f t="shared" si="3"/>
        <v>12957.364</v>
      </c>
      <c r="K65" s="9">
        <f t="shared" si="4"/>
        <v>3239.3409999999999</v>
      </c>
      <c r="L65" s="9">
        <v>4560</v>
      </c>
      <c r="M65" s="9">
        <v>78770.899999999994</v>
      </c>
      <c r="N65" s="9">
        <f t="shared" si="5"/>
        <v>3938.5450000000001</v>
      </c>
      <c r="O65" s="9">
        <v>1362</v>
      </c>
      <c r="P65" s="9">
        <v>22722</v>
      </c>
      <c r="Q65" s="9">
        <f t="shared" si="17"/>
        <v>5.9941906522313175E-2</v>
      </c>
      <c r="R65" s="9">
        <f t="shared" si="16"/>
        <v>1.1218209678316315</v>
      </c>
      <c r="S65" s="9">
        <f t="shared" si="6"/>
        <v>1.5588025710091642</v>
      </c>
      <c r="T65" s="9">
        <f t="shared" si="18"/>
        <v>1.1350434887861982</v>
      </c>
      <c r="U65">
        <v>650</v>
      </c>
      <c r="V65">
        <f t="shared" si="7"/>
        <v>32.5</v>
      </c>
      <c r="W65">
        <v>291</v>
      </c>
      <c r="X65">
        <v>1424</v>
      </c>
      <c r="Y65">
        <f t="shared" si="19"/>
        <v>0.20435393258426968</v>
      </c>
      <c r="Z65" s="9">
        <f t="shared" si="20"/>
        <v>0.4552864549964088</v>
      </c>
      <c r="AA65">
        <v>15878.6</v>
      </c>
      <c r="AB65">
        <f t="shared" si="8"/>
        <v>793.93</v>
      </c>
      <c r="AC65">
        <v>828</v>
      </c>
      <c r="AD65">
        <v>1950</v>
      </c>
      <c r="AE65">
        <f t="shared" si="21"/>
        <v>0.42461538461538462</v>
      </c>
      <c r="AF65" s="9">
        <f t="shared" si="22"/>
        <v>1.5342600210568891</v>
      </c>
      <c r="AG65">
        <v>73300</v>
      </c>
      <c r="AH65">
        <f t="shared" si="9"/>
        <v>3665</v>
      </c>
      <c r="AI65">
        <v>205</v>
      </c>
      <c r="AJ65">
        <v>15114</v>
      </c>
      <c r="AK65">
        <f t="shared" si="25"/>
        <v>1.3563583432579065E-2</v>
      </c>
      <c r="AL65" s="9">
        <f t="shared" si="26"/>
        <v>0.44881403141929599</v>
      </c>
      <c r="AM65">
        <v>5400</v>
      </c>
      <c r="AN65">
        <f t="shared" si="10"/>
        <v>270</v>
      </c>
      <c r="AO65">
        <v>641</v>
      </c>
      <c r="AP65">
        <v>7961</v>
      </c>
      <c r="AQ65">
        <f t="shared" si="23"/>
        <v>8.0517522924255749E-2</v>
      </c>
      <c r="AR65" s="9">
        <f t="shared" si="24"/>
        <v>-0.66292273189321782</v>
      </c>
      <c r="AS65">
        <v>0</v>
      </c>
      <c r="AT65">
        <f t="shared" si="11"/>
        <v>0</v>
      </c>
      <c r="AU65">
        <v>11</v>
      </c>
      <c r="AV65">
        <v>151</v>
      </c>
      <c r="AW65">
        <f t="shared" si="27"/>
        <v>7.2847682119205295E-2</v>
      </c>
      <c r="AX65" s="9">
        <f t="shared" si="28"/>
        <v>1.7405611948455597</v>
      </c>
      <c r="AY65">
        <v>2550</v>
      </c>
      <c r="AZ65">
        <f t="shared" si="12"/>
        <v>127.5</v>
      </c>
      <c r="BA65">
        <v>0</v>
      </c>
      <c r="BB65">
        <v>1006</v>
      </c>
      <c r="BC65">
        <f t="shared" si="29"/>
        <v>0</v>
      </c>
      <c r="BD65" s="9">
        <f t="shared" si="30"/>
        <v>-0.44620818613024193</v>
      </c>
      <c r="BE65">
        <v>3795</v>
      </c>
      <c r="BF65">
        <f t="shared" si="13"/>
        <v>189.75</v>
      </c>
      <c r="BG65">
        <v>27</v>
      </c>
      <c r="BH65">
        <v>1064</v>
      </c>
      <c r="BI65">
        <f t="shared" si="31"/>
        <v>2.5375939849624059E-2</v>
      </c>
      <c r="BJ65" s="9">
        <f t="shared" si="32"/>
        <v>0.99206120711003598</v>
      </c>
    </row>
    <row r="66" spans="1:62" x14ac:dyDescent="0.25">
      <c r="A66" s="9">
        <v>2014</v>
      </c>
      <c r="B66">
        <v>135188.53</v>
      </c>
      <c r="C66">
        <f t="shared" si="0"/>
        <v>6759.4265000000005</v>
      </c>
      <c r="D66">
        <v>4892</v>
      </c>
      <c r="E66" s="9">
        <f t="shared" si="14"/>
        <v>4745.2345568181809</v>
      </c>
      <c r="F66" s="9">
        <f t="shared" si="15"/>
        <v>616.72727272727025</v>
      </c>
      <c r="G66" s="9">
        <v>128358.22</v>
      </c>
      <c r="H66" s="9">
        <f t="shared" si="1"/>
        <v>6417.9110000000001</v>
      </c>
      <c r="I66" s="9">
        <f t="shared" si="2"/>
        <v>1283.5822000000001</v>
      </c>
      <c r="J66" s="9">
        <f t="shared" si="3"/>
        <v>12835.822</v>
      </c>
      <c r="K66" s="9">
        <f t="shared" si="4"/>
        <v>3208.9555</v>
      </c>
      <c r="L66" s="9">
        <v>4369</v>
      </c>
      <c r="M66" s="9">
        <v>70742.03</v>
      </c>
      <c r="N66" s="9">
        <f t="shared" si="5"/>
        <v>3537.1015000000002</v>
      </c>
      <c r="O66" s="9">
        <v>1400</v>
      </c>
      <c r="P66" s="9">
        <v>22310</v>
      </c>
      <c r="Q66" s="9">
        <f t="shared" si="17"/>
        <v>6.275212909009413E-2</v>
      </c>
      <c r="R66" s="9">
        <f t="shared" si="16"/>
        <v>0.94015629476942308</v>
      </c>
      <c r="S66" s="9">
        <f t="shared" si="6"/>
        <v>1.4226987045192188</v>
      </c>
      <c r="T66" s="9">
        <f t="shared" si="18"/>
        <v>1.2861913491823218</v>
      </c>
    </row>
    <row r="67" spans="1:62" x14ac:dyDescent="0.25">
      <c r="A67" s="9">
        <v>2015</v>
      </c>
      <c r="B67">
        <v>143076.99</v>
      </c>
      <c r="C67">
        <f t="shared" si="0"/>
        <v>7153.8494999999994</v>
      </c>
      <c r="D67" s="9">
        <v>6867</v>
      </c>
      <c r="E67" s="9">
        <f t="shared" si="14"/>
        <v>5139.6575568181797</v>
      </c>
      <c r="F67" s="9">
        <f t="shared" si="15"/>
        <v>2591.7272727272702</v>
      </c>
      <c r="G67" s="9">
        <v>136276.99</v>
      </c>
      <c r="H67" s="9">
        <f t="shared" si="1"/>
        <v>6813.8494999999994</v>
      </c>
      <c r="I67" s="9">
        <f t="shared" si="2"/>
        <v>1362.7699</v>
      </c>
      <c r="J67" s="9">
        <f t="shared" si="3"/>
        <v>13627.698999999999</v>
      </c>
      <c r="K67" s="9">
        <f t="shared" si="4"/>
        <v>3406.9247499999997</v>
      </c>
      <c r="L67" s="9">
        <v>5936</v>
      </c>
      <c r="M67" s="9">
        <v>67355.199999999997</v>
      </c>
      <c r="N67" s="9">
        <f t="shared" si="5"/>
        <v>3367.76</v>
      </c>
      <c r="O67" s="9">
        <v>1498</v>
      </c>
      <c r="P67" s="9">
        <v>22228</v>
      </c>
      <c r="Q67" s="9">
        <f t="shared" si="17"/>
        <v>6.7392477955731514E-2</v>
      </c>
      <c r="R67" s="9">
        <f t="shared" si="16"/>
        <v>2.4305675130337194</v>
      </c>
      <c r="S67" s="9">
        <f t="shared" si="6"/>
        <v>2.5393204782875145</v>
      </c>
      <c r="T67" s="9">
        <f t="shared" si="18"/>
        <v>1.5357725782899159</v>
      </c>
      <c r="Y67">
        <v>0.16452454062361599</v>
      </c>
      <c r="AE67">
        <v>0.197184294065854</v>
      </c>
      <c r="AK67">
        <v>1.1682023850568201E-2</v>
      </c>
      <c r="AQ67">
        <v>0.14599363293906101</v>
      </c>
      <c r="AW67">
        <v>3.5969805198218102E-2</v>
      </c>
      <c r="BC67">
        <v>1.83907743113306E-3</v>
      </c>
      <c r="BI67">
        <v>8.2142993649701596E-3</v>
      </c>
    </row>
    <row r="68" spans="1:62" x14ac:dyDescent="0.25">
      <c r="A68" s="9">
        <v>2016</v>
      </c>
      <c r="B68">
        <v>152412.46</v>
      </c>
      <c r="C68">
        <f t="shared" si="0"/>
        <v>7620.6229999999996</v>
      </c>
      <c r="D68">
        <v>7729</v>
      </c>
      <c r="E68" s="9">
        <f t="shared" si="14"/>
        <v>5606.4310568181791</v>
      </c>
      <c r="F68" s="9">
        <f t="shared" si="15"/>
        <v>3453.7272727272702</v>
      </c>
      <c r="G68" s="9">
        <v>144812.46</v>
      </c>
      <c r="H68" s="9">
        <f t="shared" si="1"/>
        <v>7240.6229999999996</v>
      </c>
      <c r="I68" s="9">
        <f t="shared" si="2"/>
        <v>1448.1245999999999</v>
      </c>
      <c r="J68" s="9">
        <f t="shared" si="3"/>
        <v>14481.245999999999</v>
      </c>
      <c r="K68" s="9">
        <f t="shared" si="4"/>
        <v>3620.3114999999998</v>
      </c>
      <c r="L68" s="9">
        <v>6876</v>
      </c>
      <c r="M68" s="9">
        <v>67351.8</v>
      </c>
      <c r="N68" s="9">
        <f t="shared" si="5"/>
        <v>3367.59</v>
      </c>
      <c r="O68" s="9">
        <v>1849</v>
      </c>
      <c r="P68" s="9">
        <v>21468</v>
      </c>
      <c r="Q68" s="9">
        <f t="shared" si="17"/>
        <v>8.6128190795602758E-2</v>
      </c>
      <c r="R68" s="9">
        <f t="shared" si="16"/>
        <v>3.3246240192037502</v>
      </c>
      <c r="S68" s="9">
        <f t="shared" si="6"/>
        <v>3.2091510254108062</v>
      </c>
      <c r="T68" s="9">
        <f t="shared" si="18"/>
        <v>2.5434731573151748</v>
      </c>
      <c r="Y68">
        <v>8.7482048990383102E-2</v>
      </c>
      <c r="AE68">
        <v>0.14823503671357</v>
      </c>
      <c r="AK68">
        <v>4.1922922419799597E-3</v>
      </c>
      <c r="AQ68">
        <v>9.8768841170696203E-2</v>
      </c>
      <c r="AW68">
        <v>2.1187348672483401E-2</v>
      </c>
      <c r="BC68">
        <v>4.1215681116981099E-3</v>
      </c>
      <c r="BI68">
        <v>1.72989734520991E-2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R45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18" sqref="I18"/>
    </sheetView>
  </sheetViews>
  <sheetFormatPr defaultColWidth="11.42578125" defaultRowHeight="15" x14ac:dyDescent="0.25"/>
  <cols>
    <col min="2" max="2" width="20.42578125" bestFit="1" customWidth="1"/>
    <col min="3" max="3" width="17.28515625" bestFit="1" customWidth="1"/>
    <col min="4" max="4" width="18.140625" bestFit="1" customWidth="1"/>
    <col min="5" max="5" width="13" bestFit="1" customWidth="1"/>
    <col min="6" max="6" width="13.140625" bestFit="1" customWidth="1"/>
    <col min="7" max="7" width="12.28515625" bestFit="1" customWidth="1"/>
    <col min="10" max="10" width="12.85546875" bestFit="1" customWidth="1"/>
    <col min="11" max="11" width="13" bestFit="1" customWidth="1"/>
    <col min="15" max="15" width="12.28515625" bestFit="1" customWidth="1"/>
    <col min="16" max="16" width="12.42578125" bestFit="1" customWidth="1"/>
    <col min="17" max="18" width="11.5703125" bestFit="1" customWidth="1"/>
    <col min="19" max="19" width="11.28515625" bestFit="1" customWidth="1"/>
    <col min="25" max="25" width="15.140625" bestFit="1" customWidth="1"/>
    <col min="26" max="26" width="15.28515625" bestFit="1" customWidth="1"/>
    <col min="27" max="28" width="14.42578125" bestFit="1" customWidth="1"/>
    <col min="29" max="29" width="14.140625" bestFit="1" customWidth="1"/>
    <col min="35" max="35" width="12.5703125" bestFit="1" customWidth="1"/>
    <col min="36" max="36" width="12.7109375" bestFit="1" customWidth="1"/>
    <col min="37" max="38" width="11.85546875" bestFit="1" customWidth="1"/>
    <col min="39" max="39" width="11.5703125" bestFit="1" customWidth="1"/>
    <col min="40" max="40" width="12.28515625" bestFit="1" customWidth="1"/>
    <col min="41" max="41" width="12.42578125" bestFit="1" customWidth="1"/>
  </cols>
  <sheetData>
    <row r="1" spans="1:44" x14ac:dyDescent="0.25">
      <c r="A1" t="s">
        <v>0</v>
      </c>
      <c r="B1" s="2" t="s">
        <v>1</v>
      </c>
      <c r="C1" s="2" t="s">
        <v>3</v>
      </c>
      <c r="D1" s="2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</row>
    <row r="2" spans="1:44" x14ac:dyDescent="0.25">
      <c r="A2">
        <v>1970</v>
      </c>
      <c r="B2">
        <v>0</v>
      </c>
      <c r="C2">
        <f t="shared" ref="C2:C45" si="0">B2*5/100</f>
        <v>0</v>
      </c>
      <c r="D2">
        <v>980</v>
      </c>
      <c r="E2">
        <v>0</v>
      </c>
      <c r="F2">
        <f t="shared" ref="F2:F14" si="1">E2*5/100</f>
        <v>0</v>
      </c>
      <c r="G2">
        <v>0</v>
      </c>
      <c r="J2">
        <v>0</v>
      </c>
      <c r="K2">
        <f t="shared" ref="K2:K45" si="2">J2*5/100</f>
        <v>0</v>
      </c>
      <c r="L2">
        <v>0</v>
      </c>
      <c r="O2">
        <v>0</v>
      </c>
      <c r="P2">
        <f t="shared" ref="P2:P45" si="3">O2*5/100</f>
        <v>0</v>
      </c>
      <c r="Q2">
        <v>0</v>
      </c>
      <c r="T2">
        <v>0</v>
      </c>
      <c r="U2">
        <f t="shared" ref="U2:U45" si="4">T2*5/100</f>
        <v>0</v>
      </c>
      <c r="V2">
        <v>980</v>
      </c>
      <c r="Y2">
        <v>0</v>
      </c>
      <c r="Z2">
        <f t="shared" ref="Z2:Z45" si="5">Y2*5/100</f>
        <v>0</v>
      </c>
      <c r="AA2">
        <v>0</v>
      </c>
      <c r="AD2">
        <v>0</v>
      </c>
      <c r="AE2">
        <f t="shared" ref="AE2:AE45" si="6">AD2*5/100</f>
        <v>0</v>
      </c>
      <c r="AF2">
        <v>0</v>
      </c>
      <c r="AI2">
        <v>0</v>
      </c>
      <c r="AJ2">
        <f t="shared" ref="AJ2:AJ45" si="7">AI2*5/100</f>
        <v>0</v>
      </c>
      <c r="AK2">
        <v>0</v>
      </c>
      <c r="AN2">
        <f>SUM(E2,J2,O2,T2,Y2,AD2,AI2)</f>
        <v>0</v>
      </c>
      <c r="AO2">
        <f>AN2*5/100</f>
        <v>0</v>
      </c>
      <c r="AP2">
        <f>SUM(G2,L2,Q2,V2,AA2,AF2,AK2)</f>
        <v>980</v>
      </c>
      <c r="AQ2">
        <f>SUM(H2,M2,R2,W2,AB2,AG2,AL2)</f>
        <v>0</v>
      </c>
    </row>
    <row r="3" spans="1:44" x14ac:dyDescent="0.25">
      <c r="A3">
        <v>1971</v>
      </c>
      <c r="B3">
        <v>0</v>
      </c>
      <c r="C3">
        <f t="shared" si="0"/>
        <v>0</v>
      </c>
      <c r="D3">
        <v>1163</v>
      </c>
      <c r="E3">
        <v>0</v>
      </c>
      <c r="F3">
        <f t="shared" si="1"/>
        <v>0</v>
      </c>
      <c r="G3">
        <v>0</v>
      </c>
      <c r="J3">
        <v>0</v>
      </c>
      <c r="K3">
        <f t="shared" si="2"/>
        <v>0</v>
      </c>
      <c r="L3">
        <v>0</v>
      </c>
      <c r="O3">
        <v>0</v>
      </c>
      <c r="P3">
        <f t="shared" si="3"/>
        <v>0</v>
      </c>
      <c r="Q3">
        <v>0</v>
      </c>
      <c r="T3">
        <v>0</v>
      </c>
      <c r="U3">
        <f t="shared" si="4"/>
        <v>0</v>
      </c>
      <c r="V3">
        <v>1063</v>
      </c>
      <c r="Y3">
        <v>0</v>
      </c>
      <c r="Z3">
        <f t="shared" si="5"/>
        <v>0</v>
      </c>
      <c r="AA3">
        <v>0</v>
      </c>
      <c r="AD3">
        <v>0</v>
      </c>
      <c r="AE3">
        <f t="shared" si="6"/>
        <v>0</v>
      </c>
      <c r="AF3">
        <v>0</v>
      </c>
      <c r="AI3">
        <v>0</v>
      </c>
      <c r="AJ3">
        <f t="shared" si="7"/>
        <v>0</v>
      </c>
      <c r="AK3">
        <v>0</v>
      </c>
      <c r="AN3">
        <f t="shared" ref="AN3:AN45" si="8">SUM(E3,J3,O3,T3,Y3,AD3,AI3)</f>
        <v>0</v>
      </c>
      <c r="AO3">
        <f t="shared" ref="AO3:AO45" si="9">AN3*5/100</f>
        <v>0</v>
      </c>
      <c r="AP3">
        <f t="shared" ref="AP3:AP45" si="10">SUM(G3,L3,Q3,V3,AA3,AF3,AK3)</f>
        <v>1063</v>
      </c>
      <c r="AQ3">
        <f t="shared" ref="AQ3:AQ45" si="11">SUM(H3,M3,R3,W3,AB3,AG3,AL3)</f>
        <v>0</v>
      </c>
    </row>
    <row r="4" spans="1:44" x14ac:dyDescent="0.25">
      <c r="A4">
        <v>1972</v>
      </c>
      <c r="B4">
        <v>0</v>
      </c>
      <c r="C4">
        <f t="shared" si="0"/>
        <v>0</v>
      </c>
      <c r="D4">
        <v>1458</v>
      </c>
      <c r="E4">
        <v>0</v>
      </c>
      <c r="F4">
        <f t="shared" si="1"/>
        <v>0</v>
      </c>
      <c r="G4">
        <v>0</v>
      </c>
      <c r="J4">
        <v>0</v>
      </c>
      <c r="K4">
        <f t="shared" si="2"/>
        <v>0</v>
      </c>
      <c r="L4">
        <v>0</v>
      </c>
      <c r="O4">
        <v>0</v>
      </c>
      <c r="P4">
        <f t="shared" si="3"/>
        <v>0</v>
      </c>
      <c r="Q4">
        <v>0</v>
      </c>
      <c r="T4">
        <v>0</v>
      </c>
      <c r="U4">
        <f t="shared" si="4"/>
        <v>0</v>
      </c>
      <c r="V4">
        <v>1245</v>
      </c>
      <c r="Y4">
        <v>0</v>
      </c>
      <c r="Z4">
        <f t="shared" si="5"/>
        <v>0</v>
      </c>
      <c r="AA4">
        <v>0</v>
      </c>
      <c r="AD4">
        <v>0</v>
      </c>
      <c r="AE4">
        <f t="shared" si="6"/>
        <v>0</v>
      </c>
      <c r="AF4">
        <v>0</v>
      </c>
      <c r="AI4">
        <v>0</v>
      </c>
      <c r="AJ4">
        <f t="shared" si="7"/>
        <v>0</v>
      </c>
      <c r="AK4">
        <v>0</v>
      </c>
      <c r="AN4">
        <f t="shared" si="8"/>
        <v>0</v>
      </c>
      <c r="AO4">
        <f t="shared" si="9"/>
        <v>0</v>
      </c>
      <c r="AP4">
        <f t="shared" si="10"/>
        <v>1245</v>
      </c>
      <c r="AQ4">
        <f t="shared" si="11"/>
        <v>0</v>
      </c>
    </row>
    <row r="5" spans="1:44" x14ac:dyDescent="0.25">
      <c r="A5">
        <v>1973</v>
      </c>
      <c r="B5">
        <v>10</v>
      </c>
      <c r="C5">
        <f t="shared" si="0"/>
        <v>0.5</v>
      </c>
      <c r="D5">
        <v>1722</v>
      </c>
      <c r="E5">
        <v>0</v>
      </c>
      <c r="F5">
        <f t="shared" si="1"/>
        <v>0</v>
      </c>
      <c r="G5">
        <v>69</v>
      </c>
      <c r="J5">
        <v>0</v>
      </c>
      <c r="K5">
        <f t="shared" si="2"/>
        <v>0</v>
      </c>
      <c r="L5">
        <v>0</v>
      </c>
      <c r="O5">
        <v>0</v>
      </c>
      <c r="P5">
        <f t="shared" si="3"/>
        <v>0</v>
      </c>
      <c r="Q5">
        <v>0</v>
      </c>
      <c r="T5">
        <v>10</v>
      </c>
      <c r="U5">
        <f t="shared" si="4"/>
        <v>0.5</v>
      </c>
      <c r="V5">
        <v>1327</v>
      </c>
      <c r="Y5">
        <v>0</v>
      </c>
      <c r="Z5">
        <f t="shared" si="5"/>
        <v>0</v>
      </c>
      <c r="AA5">
        <v>0</v>
      </c>
      <c r="AD5">
        <v>0</v>
      </c>
      <c r="AE5">
        <f t="shared" si="6"/>
        <v>0</v>
      </c>
      <c r="AF5">
        <v>0</v>
      </c>
      <c r="AI5">
        <v>0</v>
      </c>
      <c r="AJ5">
        <f t="shared" si="7"/>
        <v>0</v>
      </c>
      <c r="AK5">
        <v>0</v>
      </c>
      <c r="AN5">
        <f t="shared" si="8"/>
        <v>10</v>
      </c>
      <c r="AO5">
        <f t="shared" si="9"/>
        <v>0.5</v>
      </c>
      <c r="AP5">
        <f t="shared" si="10"/>
        <v>1396</v>
      </c>
      <c r="AQ5">
        <f t="shared" si="11"/>
        <v>0</v>
      </c>
    </row>
    <row r="6" spans="1:44" x14ac:dyDescent="0.25">
      <c r="A6">
        <v>1974</v>
      </c>
      <c r="B6">
        <v>20</v>
      </c>
      <c r="C6">
        <f t="shared" si="0"/>
        <v>1</v>
      </c>
      <c r="D6">
        <v>1485</v>
      </c>
      <c r="E6">
        <v>0</v>
      </c>
      <c r="F6">
        <f t="shared" si="1"/>
        <v>0</v>
      </c>
      <c r="G6">
        <v>388</v>
      </c>
      <c r="J6">
        <v>0</v>
      </c>
      <c r="K6">
        <f t="shared" si="2"/>
        <v>0</v>
      </c>
      <c r="L6">
        <v>0</v>
      </c>
      <c r="O6">
        <v>0</v>
      </c>
      <c r="P6">
        <f t="shared" si="3"/>
        <v>0</v>
      </c>
      <c r="Q6">
        <v>0</v>
      </c>
      <c r="T6">
        <v>20</v>
      </c>
      <c r="U6">
        <f t="shared" si="4"/>
        <v>1</v>
      </c>
      <c r="V6">
        <v>877</v>
      </c>
      <c r="Y6">
        <v>0</v>
      </c>
      <c r="Z6">
        <f t="shared" si="5"/>
        <v>0</v>
      </c>
      <c r="AA6">
        <v>0</v>
      </c>
      <c r="AD6">
        <v>0</v>
      </c>
      <c r="AE6">
        <f t="shared" si="6"/>
        <v>0</v>
      </c>
      <c r="AF6">
        <v>0</v>
      </c>
      <c r="AI6">
        <v>0</v>
      </c>
      <c r="AJ6">
        <f t="shared" si="7"/>
        <v>0</v>
      </c>
      <c r="AK6">
        <v>0</v>
      </c>
      <c r="AN6">
        <f t="shared" si="8"/>
        <v>20</v>
      </c>
      <c r="AO6">
        <f t="shared" si="9"/>
        <v>1</v>
      </c>
      <c r="AP6">
        <f t="shared" si="10"/>
        <v>1265</v>
      </c>
      <c r="AQ6">
        <f t="shared" si="11"/>
        <v>0</v>
      </c>
    </row>
    <row r="7" spans="1:44" x14ac:dyDescent="0.25">
      <c r="A7">
        <v>1975</v>
      </c>
      <c r="B7">
        <v>30</v>
      </c>
      <c r="C7">
        <f t="shared" si="0"/>
        <v>1.5</v>
      </c>
      <c r="D7">
        <v>1532</v>
      </c>
      <c r="E7">
        <v>0</v>
      </c>
      <c r="F7">
        <f t="shared" si="1"/>
        <v>0</v>
      </c>
      <c r="G7">
        <v>372</v>
      </c>
      <c r="J7">
        <v>0</v>
      </c>
      <c r="K7">
        <f t="shared" si="2"/>
        <v>0</v>
      </c>
      <c r="L7">
        <v>0</v>
      </c>
      <c r="O7">
        <v>0</v>
      </c>
      <c r="P7">
        <f t="shared" si="3"/>
        <v>0</v>
      </c>
      <c r="Q7">
        <v>0</v>
      </c>
      <c r="T7">
        <v>30</v>
      </c>
      <c r="U7">
        <f t="shared" si="4"/>
        <v>1.5</v>
      </c>
      <c r="V7">
        <v>897</v>
      </c>
      <c r="Y7">
        <v>0</v>
      </c>
      <c r="Z7">
        <f t="shared" si="5"/>
        <v>0</v>
      </c>
      <c r="AA7">
        <v>0</v>
      </c>
      <c r="AD7">
        <v>0</v>
      </c>
      <c r="AE7">
        <f t="shared" si="6"/>
        <v>0</v>
      </c>
      <c r="AF7">
        <v>0</v>
      </c>
      <c r="AI7">
        <v>0</v>
      </c>
      <c r="AJ7">
        <f t="shared" si="7"/>
        <v>0</v>
      </c>
      <c r="AK7">
        <v>0</v>
      </c>
      <c r="AN7">
        <f t="shared" si="8"/>
        <v>30</v>
      </c>
      <c r="AO7">
        <f t="shared" si="9"/>
        <v>1.5</v>
      </c>
      <c r="AP7">
        <f t="shared" si="10"/>
        <v>1269</v>
      </c>
      <c r="AQ7">
        <f t="shared" si="11"/>
        <v>0</v>
      </c>
    </row>
    <row r="8" spans="1:44" x14ac:dyDescent="0.25">
      <c r="A8">
        <v>1976</v>
      </c>
      <c r="B8">
        <v>40</v>
      </c>
      <c r="C8">
        <f t="shared" si="0"/>
        <v>2</v>
      </c>
      <c r="D8">
        <v>1479</v>
      </c>
      <c r="E8">
        <v>0</v>
      </c>
      <c r="F8">
        <f t="shared" si="1"/>
        <v>0</v>
      </c>
      <c r="G8">
        <v>387</v>
      </c>
      <c r="J8">
        <v>0</v>
      </c>
      <c r="K8">
        <f t="shared" si="2"/>
        <v>0</v>
      </c>
      <c r="L8">
        <v>0</v>
      </c>
      <c r="O8">
        <v>0</v>
      </c>
      <c r="P8">
        <f t="shared" si="3"/>
        <v>0</v>
      </c>
      <c r="Q8">
        <v>0</v>
      </c>
      <c r="T8">
        <v>40</v>
      </c>
      <c r="U8">
        <f t="shared" si="4"/>
        <v>2</v>
      </c>
      <c r="V8">
        <v>824</v>
      </c>
      <c r="Y8">
        <v>0</v>
      </c>
      <c r="Z8">
        <f t="shared" si="5"/>
        <v>0</v>
      </c>
      <c r="AA8">
        <v>0</v>
      </c>
      <c r="AD8">
        <v>0</v>
      </c>
      <c r="AE8">
        <f t="shared" si="6"/>
        <v>0</v>
      </c>
      <c r="AF8">
        <v>0</v>
      </c>
      <c r="AI8">
        <v>0</v>
      </c>
      <c r="AJ8">
        <f t="shared" si="7"/>
        <v>0</v>
      </c>
      <c r="AK8">
        <v>0</v>
      </c>
      <c r="AN8">
        <f t="shared" si="8"/>
        <v>40</v>
      </c>
      <c r="AO8">
        <f t="shared" si="9"/>
        <v>2</v>
      </c>
      <c r="AP8">
        <f t="shared" si="10"/>
        <v>1211</v>
      </c>
      <c r="AQ8">
        <f t="shared" si="11"/>
        <v>0</v>
      </c>
    </row>
    <row r="9" spans="1:44" x14ac:dyDescent="0.25">
      <c r="A9">
        <v>1977</v>
      </c>
      <c r="B9">
        <v>50</v>
      </c>
      <c r="C9">
        <f t="shared" si="0"/>
        <v>2.5</v>
      </c>
      <c r="D9">
        <v>1766</v>
      </c>
      <c r="E9">
        <v>0</v>
      </c>
      <c r="F9">
        <f t="shared" si="1"/>
        <v>0</v>
      </c>
      <c r="G9">
        <v>352</v>
      </c>
      <c r="J9">
        <v>0</v>
      </c>
      <c r="K9">
        <f t="shared" si="2"/>
        <v>0</v>
      </c>
      <c r="L9">
        <v>0</v>
      </c>
      <c r="O9">
        <v>0</v>
      </c>
      <c r="P9">
        <f t="shared" si="3"/>
        <v>0</v>
      </c>
      <c r="Q9">
        <v>0</v>
      </c>
      <c r="T9">
        <v>50</v>
      </c>
      <c r="U9">
        <f t="shared" si="4"/>
        <v>2.5</v>
      </c>
      <c r="V9">
        <v>1122</v>
      </c>
      <c r="Y9">
        <v>0</v>
      </c>
      <c r="Z9">
        <f t="shared" si="5"/>
        <v>0</v>
      </c>
      <c r="AA9">
        <v>0</v>
      </c>
      <c r="AD9">
        <v>0</v>
      </c>
      <c r="AE9">
        <f t="shared" si="6"/>
        <v>0</v>
      </c>
      <c r="AF9">
        <v>0</v>
      </c>
      <c r="AI9">
        <v>0</v>
      </c>
      <c r="AJ9">
        <f t="shared" si="7"/>
        <v>0</v>
      </c>
      <c r="AK9">
        <v>0</v>
      </c>
      <c r="AN9">
        <f t="shared" si="8"/>
        <v>50</v>
      </c>
      <c r="AO9">
        <f t="shared" si="9"/>
        <v>2.5</v>
      </c>
      <c r="AP9">
        <f t="shared" si="10"/>
        <v>1474</v>
      </c>
      <c r="AQ9">
        <f t="shared" si="11"/>
        <v>0</v>
      </c>
    </row>
    <row r="10" spans="1:44" x14ac:dyDescent="0.25">
      <c r="A10">
        <v>1978</v>
      </c>
      <c r="B10">
        <v>70</v>
      </c>
      <c r="C10">
        <f t="shared" si="0"/>
        <v>3.5</v>
      </c>
      <c r="D10">
        <v>1812</v>
      </c>
      <c r="E10">
        <v>0</v>
      </c>
      <c r="F10">
        <f t="shared" si="1"/>
        <v>0</v>
      </c>
      <c r="G10">
        <v>511</v>
      </c>
      <c r="J10">
        <v>0</v>
      </c>
      <c r="K10">
        <f t="shared" si="2"/>
        <v>0</v>
      </c>
      <c r="L10">
        <v>0</v>
      </c>
      <c r="O10">
        <v>0</v>
      </c>
      <c r="P10">
        <f t="shared" si="3"/>
        <v>0</v>
      </c>
      <c r="Q10">
        <v>0</v>
      </c>
      <c r="T10">
        <v>70</v>
      </c>
      <c r="U10">
        <f t="shared" si="4"/>
        <v>3.5</v>
      </c>
      <c r="V10">
        <v>1106</v>
      </c>
      <c r="Y10">
        <v>0</v>
      </c>
      <c r="Z10">
        <f t="shared" si="5"/>
        <v>0</v>
      </c>
      <c r="AA10">
        <v>0</v>
      </c>
      <c r="AD10">
        <v>0</v>
      </c>
      <c r="AE10">
        <f t="shared" si="6"/>
        <v>0</v>
      </c>
      <c r="AF10">
        <v>0</v>
      </c>
      <c r="AI10">
        <v>0</v>
      </c>
      <c r="AJ10">
        <f t="shared" si="7"/>
        <v>0</v>
      </c>
      <c r="AK10">
        <v>0</v>
      </c>
      <c r="AN10">
        <f t="shared" si="8"/>
        <v>70</v>
      </c>
      <c r="AO10">
        <f t="shared" si="9"/>
        <v>3.5</v>
      </c>
      <c r="AP10">
        <f t="shared" si="10"/>
        <v>1617</v>
      </c>
      <c r="AQ10">
        <f t="shared" si="11"/>
        <v>0</v>
      </c>
    </row>
    <row r="11" spans="1:44" x14ac:dyDescent="0.25">
      <c r="A11">
        <v>1979</v>
      </c>
      <c r="B11">
        <v>92</v>
      </c>
      <c r="C11">
        <f t="shared" si="0"/>
        <v>4.5999999999999996</v>
      </c>
      <c r="D11">
        <v>1876</v>
      </c>
      <c r="E11">
        <v>0</v>
      </c>
      <c r="F11">
        <f t="shared" si="1"/>
        <v>0</v>
      </c>
      <c r="G11">
        <v>457</v>
      </c>
      <c r="J11">
        <v>0</v>
      </c>
      <c r="K11">
        <f t="shared" si="2"/>
        <v>0</v>
      </c>
      <c r="L11">
        <v>0</v>
      </c>
      <c r="O11">
        <v>2</v>
      </c>
      <c r="P11">
        <f t="shared" si="3"/>
        <v>0.1</v>
      </c>
      <c r="Q11">
        <v>0</v>
      </c>
      <c r="T11">
        <v>90</v>
      </c>
      <c r="U11">
        <f t="shared" si="4"/>
        <v>4.5</v>
      </c>
      <c r="V11">
        <v>1321</v>
      </c>
      <c r="Y11">
        <v>0</v>
      </c>
      <c r="Z11">
        <f t="shared" si="5"/>
        <v>0</v>
      </c>
      <c r="AA11">
        <v>0</v>
      </c>
      <c r="AD11">
        <v>0</v>
      </c>
      <c r="AE11">
        <f t="shared" si="6"/>
        <v>0</v>
      </c>
      <c r="AF11">
        <v>0</v>
      </c>
      <c r="AI11">
        <v>0</v>
      </c>
      <c r="AJ11">
        <f t="shared" si="7"/>
        <v>0</v>
      </c>
      <c r="AK11">
        <v>0</v>
      </c>
      <c r="AN11">
        <f t="shared" si="8"/>
        <v>92</v>
      </c>
      <c r="AO11">
        <f t="shared" si="9"/>
        <v>4.5999999999999996</v>
      </c>
      <c r="AP11">
        <f t="shared" si="10"/>
        <v>1778</v>
      </c>
      <c r="AQ11">
        <f t="shared" si="11"/>
        <v>0</v>
      </c>
    </row>
    <row r="12" spans="1:44" x14ac:dyDescent="0.25">
      <c r="A12">
        <v>1980</v>
      </c>
      <c r="B12">
        <v>125</v>
      </c>
      <c r="C12">
        <f t="shared" si="0"/>
        <v>6.25</v>
      </c>
      <c r="D12">
        <v>2038</v>
      </c>
      <c r="E12">
        <v>0</v>
      </c>
      <c r="F12">
        <f t="shared" si="1"/>
        <v>0</v>
      </c>
      <c r="G12">
        <v>431</v>
      </c>
      <c r="J12">
        <v>0</v>
      </c>
      <c r="K12">
        <f t="shared" si="2"/>
        <v>0</v>
      </c>
      <c r="L12">
        <v>0</v>
      </c>
      <c r="O12">
        <v>5</v>
      </c>
      <c r="P12">
        <f t="shared" si="3"/>
        <v>0.25</v>
      </c>
      <c r="Q12">
        <v>0</v>
      </c>
      <c r="T12">
        <v>120</v>
      </c>
      <c r="U12">
        <f t="shared" si="4"/>
        <v>6</v>
      </c>
      <c r="V12">
        <v>1580</v>
      </c>
      <c r="Y12">
        <v>0</v>
      </c>
      <c r="Z12">
        <f t="shared" si="5"/>
        <v>0</v>
      </c>
      <c r="AA12">
        <v>0</v>
      </c>
      <c r="AD12">
        <v>0</v>
      </c>
      <c r="AE12">
        <f t="shared" si="6"/>
        <v>0</v>
      </c>
      <c r="AF12">
        <v>0</v>
      </c>
      <c r="AI12">
        <v>0</v>
      </c>
      <c r="AJ12">
        <f t="shared" si="7"/>
        <v>0</v>
      </c>
      <c r="AK12">
        <v>0</v>
      </c>
      <c r="AN12">
        <f t="shared" si="8"/>
        <v>125</v>
      </c>
      <c r="AO12">
        <f t="shared" si="9"/>
        <v>6.25</v>
      </c>
      <c r="AP12">
        <f t="shared" si="10"/>
        <v>2011</v>
      </c>
      <c r="AQ12">
        <f t="shared" si="11"/>
        <v>0</v>
      </c>
    </row>
    <row r="13" spans="1:44" x14ac:dyDescent="0.25">
      <c r="A13">
        <v>1981</v>
      </c>
      <c r="B13">
        <v>155</v>
      </c>
      <c r="C13">
        <f t="shared" si="0"/>
        <v>7.75</v>
      </c>
      <c r="D13">
        <v>1613</v>
      </c>
      <c r="E13">
        <v>0</v>
      </c>
      <c r="F13">
        <f t="shared" si="1"/>
        <v>0</v>
      </c>
      <c r="G13">
        <v>472</v>
      </c>
      <c r="J13">
        <v>0</v>
      </c>
      <c r="K13">
        <f t="shared" si="2"/>
        <v>0</v>
      </c>
      <c r="L13">
        <v>0</v>
      </c>
      <c r="O13">
        <v>5</v>
      </c>
      <c r="P13">
        <f t="shared" si="3"/>
        <v>0.25</v>
      </c>
      <c r="Q13">
        <v>0</v>
      </c>
      <c r="T13">
        <v>150</v>
      </c>
      <c r="U13">
        <f t="shared" si="4"/>
        <v>7.5</v>
      </c>
      <c r="V13">
        <v>1115</v>
      </c>
      <c r="Y13">
        <v>0</v>
      </c>
      <c r="Z13">
        <f t="shared" si="5"/>
        <v>0</v>
      </c>
      <c r="AA13">
        <v>0</v>
      </c>
      <c r="AD13">
        <v>0</v>
      </c>
      <c r="AE13">
        <f t="shared" si="6"/>
        <v>0</v>
      </c>
      <c r="AF13">
        <v>0</v>
      </c>
      <c r="AI13">
        <v>0</v>
      </c>
      <c r="AJ13">
        <f t="shared" si="7"/>
        <v>0</v>
      </c>
      <c r="AK13">
        <v>0</v>
      </c>
      <c r="AN13">
        <f t="shared" si="8"/>
        <v>155</v>
      </c>
      <c r="AO13">
        <f t="shared" si="9"/>
        <v>7.75</v>
      </c>
      <c r="AP13">
        <f t="shared" si="10"/>
        <v>1587</v>
      </c>
      <c r="AQ13">
        <f t="shared" si="11"/>
        <v>0</v>
      </c>
    </row>
    <row r="14" spans="1:44" x14ac:dyDescent="0.25">
      <c r="A14">
        <v>1982</v>
      </c>
      <c r="B14">
        <v>210</v>
      </c>
      <c r="C14">
        <f t="shared" si="0"/>
        <v>10.5</v>
      </c>
      <c r="D14">
        <v>2212</v>
      </c>
      <c r="E14">
        <v>0</v>
      </c>
      <c r="F14">
        <f t="shared" si="1"/>
        <v>0</v>
      </c>
      <c r="G14">
        <v>1082</v>
      </c>
      <c r="J14">
        <v>0</v>
      </c>
      <c r="K14">
        <f t="shared" si="2"/>
        <v>0</v>
      </c>
      <c r="L14">
        <v>0</v>
      </c>
      <c r="O14">
        <v>10</v>
      </c>
      <c r="P14">
        <f t="shared" si="3"/>
        <v>0.5</v>
      </c>
      <c r="Q14">
        <v>104</v>
      </c>
      <c r="T14">
        <v>200</v>
      </c>
      <c r="U14">
        <f t="shared" si="4"/>
        <v>10</v>
      </c>
      <c r="V14">
        <v>994</v>
      </c>
      <c r="Y14">
        <v>0</v>
      </c>
      <c r="Z14">
        <f t="shared" si="5"/>
        <v>0</v>
      </c>
      <c r="AA14">
        <v>0</v>
      </c>
      <c r="AD14">
        <v>0</v>
      </c>
      <c r="AE14">
        <f t="shared" si="6"/>
        <v>0</v>
      </c>
      <c r="AF14">
        <v>0</v>
      </c>
      <c r="AI14">
        <v>0</v>
      </c>
      <c r="AJ14">
        <f t="shared" si="7"/>
        <v>0</v>
      </c>
      <c r="AK14">
        <v>0</v>
      </c>
      <c r="AN14">
        <f t="shared" si="8"/>
        <v>210</v>
      </c>
      <c r="AO14">
        <f t="shared" si="9"/>
        <v>10.5</v>
      </c>
      <c r="AP14">
        <f t="shared" si="10"/>
        <v>2180</v>
      </c>
      <c r="AQ14">
        <f t="shared" si="11"/>
        <v>0</v>
      </c>
    </row>
    <row r="15" spans="1:44" x14ac:dyDescent="0.25">
      <c r="A15">
        <v>1983</v>
      </c>
      <c r="B15">
        <v>270</v>
      </c>
      <c r="C15">
        <f t="shared" si="0"/>
        <v>13.5</v>
      </c>
      <c r="D15">
        <v>1864</v>
      </c>
      <c r="E15">
        <v>0</v>
      </c>
      <c r="F15">
        <f t="shared" ref="F15:F30" si="12">E15*5/100</f>
        <v>0</v>
      </c>
      <c r="G15">
        <v>629</v>
      </c>
      <c r="J15">
        <v>0</v>
      </c>
      <c r="K15">
        <f t="shared" si="2"/>
        <v>0</v>
      </c>
      <c r="L15">
        <v>0</v>
      </c>
      <c r="O15">
        <v>20</v>
      </c>
      <c r="P15">
        <f t="shared" si="3"/>
        <v>1</v>
      </c>
      <c r="Q15">
        <v>77</v>
      </c>
      <c r="T15">
        <v>250</v>
      </c>
      <c r="U15">
        <f t="shared" si="4"/>
        <v>12.5</v>
      </c>
      <c r="V15">
        <v>1131</v>
      </c>
      <c r="Y15">
        <v>0</v>
      </c>
      <c r="Z15">
        <f t="shared" si="5"/>
        <v>0</v>
      </c>
      <c r="AA15">
        <v>0</v>
      </c>
      <c r="AD15">
        <v>0</v>
      </c>
      <c r="AE15">
        <f t="shared" si="6"/>
        <v>0</v>
      </c>
      <c r="AF15">
        <v>0</v>
      </c>
      <c r="AI15">
        <v>0</v>
      </c>
      <c r="AJ15">
        <f t="shared" si="7"/>
        <v>0</v>
      </c>
      <c r="AK15">
        <v>0</v>
      </c>
      <c r="AN15">
        <f t="shared" si="8"/>
        <v>270</v>
      </c>
      <c r="AO15">
        <f t="shared" si="9"/>
        <v>13.5</v>
      </c>
      <c r="AP15">
        <f t="shared" si="10"/>
        <v>1837</v>
      </c>
      <c r="AQ15">
        <f t="shared" si="11"/>
        <v>0</v>
      </c>
    </row>
    <row r="16" spans="1:44" x14ac:dyDescent="0.25">
      <c r="A16">
        <v>1984</v>
      </c>
      <c r="B16">
        <v>325</v>
      </c>
      <c r="C16">
        <f t="shared" si="0"/>
        <v>16.25</v>
      </c>
      <c r="D16">
        <v>2272</v>
      </c>
      <c r="E16">
        <v>0</v>
      </c>
      <c r="F16">
        <f t="shared" si="12"/>
        <v>0</v>
      </c>
      <c r="G16">
        <v>551</v>
      </c>
      <c r="J16">
        <v>0</v>
      </c>
      <c r="K16">
        <f t="shared" si="2"/>
        <v>0</v>
      </c>
      <c r="L16">
        <v>0</v>
      </c>
      <c r="O16">
        <v>40</v>
      </c>
      <c r="P16">
        <f t="shared" si="3"/>
        <v>2</v>
      </c>
      <c r="Q16">
        <v>82</v>
      </c>
      <c r="T16">
        <v>280</v>
      </c>
      <c r="U16">
        <f t="shared" si="4"/>
        <v>14</v>
      </c>
      <c r="V16">
        <v>1544</v>
      </c>
      <c r="Y16">
        <v>0</v>
      </c>
      <c r="Z16">
        <f t="shared" si="5"/>
        <v>0</v>
      </c>
      <c r="AA16">
        <v>0</v>
      </c>
      <c r="AD16">
        <v>0</v>
      </c>
      <c r="AE16">
        <f t="shared" si="6"/>
        <v>0</v>
      </c>
      <c r="AF16">
        <v>0</v>
      </c>
      <c r="AI16">
        <v>1</v>
      </c>
      <c r="AJ16">
        <f t="shared" si="7"/>
        <v>0.05</v>
      </c>
      <c r="AK16">
        <v>0</v>
      </c>
      <c r="AN16">
        <f t="shared" si="8"/>
        <v>321</v>
      </c>
      <c r="AO16">
        <f t="shared" si="9"/>
        <v>16.05</v>
      </c>
      <c r="AP16">
        <f t="shared" si="10"/>
        <v>2177</v>
      </c>
      <c r="AQ16">
        <f t="shared" si="11"/>
        <v>0</v>
      </c>
    </row>
    <row r="17" spans="1:44" x14ac:dyDescent="0.25">
      <c r="A17">
        <v>1985</v>
      </c>
      <c r="B17">
        <v>539</v>
      </c>
      <c r="C17">
        <f t="shared" si="0"/>
        <v>26.95</v>
      </c>
      <c r="D17">
        <v>3649</v>
      </c>
      <c r="E17">
        <v>70</v>
      </c>
      <c r="F17">
        <f t="shared" si="12"/>
        <v>3.5</v>
      </c>
      <c r="G17">
        <v>765</v>
      </c>
      <c r="J17">
        <v>29</v>
      </c>
      <c r="K17">
        <f t="shared" si="2"/>
        <v>1.45</v>
      </c>
      <c r="L17">
        <v>0</v>
      </c>
      <c r="O17">
        <v>60</v>
      </c>
      <c r="P17">
        <f t="shared" si="3"/>
        <v>3</v>
      </c>
      <c r="Q17">
        <v>67</v>
      </c>
      <c r="T17">
        <v>340</v>
      </c>
      <c r="U17">
        <f t="shared" si="4"/>
        <v>17</v>
      </c>
      <c r="V17">
        <v>2815</v>
      </c>
      <c r="Y17">
        <v>0</v>
      </c>
      <c r="Z17">
        <f t="shared" si="5"/>
        <v>0</v>
      </c>
      <c r="AA17">
        <v>0</v>
      </c>
      <c r="AD17">
        <v>0</v>
      </c>
      <c r="AE17">
        <f t="shared" si="6"/>
        <v>0</v>
      </c>
      <c r="AF17">
        <v>0</v>
      </c>
      <c r="AI17">
        <v>1</v>
      </c>
      <c r="AJ17">
        <f t="shared" si="7"/>
        <v>0.05</v>
      </c>
      <c r="AK17">
        <v>0</v>
      </c>
      <c r="AN17">
        <f t="shared" si="8"/>
        <v>500</v>
      </c>
      <c r="AO17">
        <f t="shared" si="9"/>
        <v>25</v>
      </c>
      <c r="AP17">
        <f t="shared" si="10"/>
        <v>3647</v>
      </c>
      <c r="AQ17">
        <f t="shared" si="11"/>
        <v>0</v>
      </c>
    </row>
    <row r="18" spans="1:44" x14ac:dyDescent="0.25">
      <c r="A18">
        <v>1986</v>
      </c>
      <c r="B18">
        <v>897</v>
      </c>
      <c r="C18">
        <f t="shared" si="0"/>
        <v>44.85</v>
      </c>
      <c r="D18">
        <v>3320</v>
      </c>
      <c r="E18">
        <v>90</v>
      </c>
      <c r="F18">
        <f t="shared" si="12"/>
        <v>4.5</v>
      </c>
      <c r="G18">
        <v>635</v>
      </c>
      <c r="J18">
        <v>31</v>
      </c>
      <c r="K18">
        <f t="shared" si="2"/>
        <v>1.55</v>
      </c>
      <c r="L18">
        <v>0</v>
      </c>
      <c r="O18">
        <v>90</v>
      </c>
      <c r="P18">
        <f t="shared" si="3"/>
        <v>4.5</v>
      </c>
      <c r="Q18">
        <v>171</v>
      </c>
      <c r="T18">
        <v>550</v>
      </c>
      <c r="U18">
        <f t="shared" si="4"/>
        <v>27.5</v>
      </c>
      <c r="V18">
        <v>2427</v>
      </c>
      <c r="Y18">
        <v>0</v>
      </c>
      <c r="Z18">
        <f t="shared" si="5"/>
        <v>0</v>
      </c>
      <c r="AA18">
        <v>0</v>
      </c>
      <c r="AD18">
        <v>0</v>
      </c>
      <c r="AE18">
        <f t="shared" si="6"/>
        <v>0</v>
      </c>
      <c r="AF18">
        <v>0</v>
      </c>
      <c r="AI18">
        <v>1</v>
      </c>
      <c r="AJ18">
        <f t="shared" si="7"/>
        <v>0.05</v>
      </c>
      <c r="AK18">
        <v>0</v>
      </c>
      <c r="AN18">
        <f t="shared" si="8"/>
        <v>762</v>
      </c>
      <c r="AO18">
        <f t="shared" si="9"/>
        <v>38.1</v>
      </c>
      <c r="AP18">
        <f t="shared" si="10"/>
        <v>3233</v>
      </c>
      <c r="AQ18">
        <f t="shared" si="11"/>
        <v>0</v>
      </c>
    </row>
    <row r="19" spans="1:44" x14ac:dyDescent="0.25">
      <c r="A19">
        <v>1987</v>
      </c>
      <c r="B19">
        <v>1099</v>
      </c>
      <c r="C19">
        <f t="shared" si="0"/>
        <v>54.95</v>
      </c>
      <c r="D19">
        <v>3369</v>
      </c>
      <c r="E19">
        <v>140</v>
      </c>
      <c r="F19">
        <f t="shared" si="12"/>
        <v>7</v>
      </c>
      <c r="G19">
        <v>722</v>
      </c>
      <c r="J19">
        <v>38</v>
      </c>
      <c r="K19">
        <f t="shared" si="2"/>
        <v>1.9</v>
      </c>
      <c r="L19">
        <v>0</v>
      </c>
      <c r="O19">
        <v>70</v>
      </c>
      <c r="P19">
        <f t="shared" si="3"/>
        <v>3.5</v>
      </c>
      <c r="Q19">
        <v>76</v>
      </c>
      <c r="T19">
        <v>750</v>
      </c>
      <c r="U19">
        <f t="shared" si="4"/>
        <v>37.5</v>
      </c>
      <c r="V19">
        <v>2570</v>
      </c>
      <c r="Y19">
        <v>0</v>
      </c>
      <c r="Z19">
        <f t="shared" si="5"/>
        <v>0</v>
      </c>
      <c r="AA19">
        <v>0</v>
      </c>
      <c r="AD19">
        <v>0</v>
      </c>
      <c r="AE19">
        <f t="shared" si="6"/>
        <v>0</v>
      </c>
      <c r="AF19">
        <v>0</v>
      </c>
      <c r="AI19">
        <v>0</v>
      </c>
      <c r="AJ19">
        <f t="shared" si="7"/>
        <v>0</v>
      </c>
      <c r="AK19">
        <v>0</v>
      </c>
      <c r="AN19">
        <f t="shared" si="8"/>
        <v>998</v>
      </c>
      <c r="AO19">
        <f t="shared" si="9"/>
        <v>49.9</v>
      </c>
      <c r="AP19">
        <f t="shared" si="10"/>
        <v>3368</v>
      </c>
      <c r="AQ19">
        <f t="shared" si="11"/>
        <v>0</v>
      </c>
    </row>
    <row r="20" spans="1:44" x14ac:dyDescent="0.25">
      <c r="A20">
        <v>1988</v>
      </c>
      <c r="B20">
        <v>1615</v>
      </c>
      <c r="C20">
        <f t="shared" si="0"/>
        <v>80.75</v>
      </c>
      <c r="D20">
        <v>2878</v>
      </c>
      <c r="E20">
        <v>145</v>
      </c>
      <c r="F20">
        <f t="shared" si="12"/>
        <v>7.25</v>
      </c>
      <c r="G20">
        <v>755</v>
      </c>
      <c r="J20">
        <v>29</v>
      </c>
      <c r="K20">
        <f t="shared" si="2"/>
        <v>1.45</v>
      </c>
      <c r="L20">
        <v>0</v>
      </c>
      <c r="O20">
        <v>110</v>
      </c>
      <c r="P20">
        <f t="shared" si="3"/>
        <v>5.5</v>
      </c>
      <c r="Q20">
        <v>120</v>
      </c>
      <c r="T20">
        <v>930</v>
      </c>
      <c r="U20">
        <f t="shared" si="4"/>
        <v>46.5</v>
      </c>
      <c r="V20">
        <v>1997</v>
      </c>
      <c r="Y20">
        <v>0</v>
      </c>
      <c r="Z20">
        <f t="shared" si="5"/>
        <v>0</v>
      </c>
      <c r="AA20">
        <v>0</v>
      </c>
      <c r="AD20">
        <v>0</v>
      </c>
      <c r="AE20">
        <f t="shared" si="6"/>
        <v>0</v>
      </c>
      <c r="AF20">
        <v>0</v>
      </c>
      <c r="AI20">
        <v>3</v>
      </c>
      <c r="AJ20">
        <f t="shared" si="7"/>
        <v>0.15</v>
      </c>
      <c r="AK20">
        <v>0</v>
      </c>
      <c r="AN20">
        <f t="shared" si="8"/>
        <v>1217</v>
      </c>
      <c r="AO20">
        <f t="shared" si="9"/>
        <v>60.85</v>
      </c>
      <c r="AP20">
        <f t="shared" si="10"/>
        <v>2872</v>
      </c>
      <c r="AQ20">
        <f t="shared" si="11"/>
        <v>0</v>
      </c>
    </row>
    <row r="21" spans="1:44" x14ac:dyDescent="0.25">
      <c r="A21">
        <v>1989</v>
      </c>
      <c r="B21">
        <v>2240</v>
      </c>
      <c r="C21">
        <f t="shared" si="0"/>
        <v>112</v>
      </c>
      <c r="D21">
        <v>2842</v>
      </c>
      <c r="E21">
        <v>250</v>
      </c>
      <c r="F21">
        <f t="shared" si="12"/>
        <v>12.5</v>
      </c>
      <c r="G21">
        <v>752</v>
      </c>
      <c r="J21">
        <v>24</v>
      </c>
      <c r="K21">
        <f t="shared" si="2"/>
        <v>1.2</v>
      </c>
      <c r="L21">
        <v>0</v>
      </c>
      <c r="O21">
        <v>300</v>
      </c>
      <c r="P21">
        <f t="shared" si="3"/>
        <v>15</v>
      </c>
      <c r="Q21">
        <v>437</v>
      </c>
      <c r="T21">
        <v>1100</v>
      </c>
      <c r="U21">
        <f t="shared" si="4"/>
        <v>55</v>
      </c>
      <c r="V21">
        <v>1614</v>
      </c>
      <c r="Y21">
        <v>0</v>
      </c>
      <c r="Z21">
        <f t="shared" si="5"/>
        <v>0</v>
      </c>
      <c r="AA21">
        <v>0</v>
      </c>
      <c r="AD21">
        <v>0</v>
      </c>
      <c r="AE21">
        <f t="shared" si="6"/>
        <v>0</v>
      </c>
      <c r="AF21">
        <v>0</v>
      </c>
      <c r="AI21">
        <v>10</v>
      </c>
      <c r="AJ21">
        <f t="shared" si="7"/>
        <v>0.5</v>
      </c>
      <c r="AK21">
        <v>0</v>
      </c>
      <c r="AN21">
        <f t="shared" si="8"/>
        <v>1684</v>
      </c>
      <c r="AO21">
        <f t="shared" si="9"/>
        <v>84.2</v>
      </c>
      <c r="AP21">
        <f t="shared" si="10"/>
        <v>2803</v>
      </c>
      <c r="AQ21">
        <f t="shared" si="11"/>
        <v>0</v>
      </c>
    </row>
    <row r="22" spans="1:44" x14ac:dyDescent="0.25">
      <c r="A22">
        <v>1990</v>
      </c>
      <c r="B22">
        <v>3919</v>
      </c>
      <c r="C22">
        <f t="shared" si="0"/>
        <v>195.95</v>
      </c>
      <c r="D22">
        <v>2504</v>
      </c>
      <c r="E22">
        <v>300</v>
      </c>
      <c r="F22">
        <f t="shared" si="12"/>
        <v>15</v>
      </c>
      <c r="G22">
        <v>699</v>
      </c>
      <c r="H22">
        <v>2792</v>
      </c>
      <c r="I22">
        <f>G22/H22</f>
        <v>0.25035816618911177</v>
      </c>
      <c r="J22">
        <v>31</v>
      </c>
      <c r="K22">
        <f t="shared" si="2"/>
        <v>1.55</v>
      </c>
      <c r="L22">
        <v>0</v>
      </c>
      <c r="M22">
        <v>3701</v>
      </c>
      <c r="O22">
        <v>1952</v>
      </c>
      <c r="P22">
        <f t="shared" si="3"/>
        <v>97.6</v>
      </c>
      <c r="Q22">
        <v>217</v>
      </c>
      <c r="T22">
        <v>1050</v>
      </c>
      <c r="U22">
        <f t="shared" si="4"/>
        <v>52.5</v>
      </c>
      <c r="V22">
        <v>1540</v>
      </c>
      <c r="Y22">
        <v>0</v>
      </c>
      <c r="Z22">
        <f t="shared" si="5"/>
        <v>0</v>
      </c>
      <c r="AA22">
        <v>0</v>
      </c>
      <c r="AD22">
        <v>0</v>
      </c>
      <c r="AE22">
        <f t="shared" si="6"/>
        <v>0</v>
      </c>
      <c r="AF22">
        <v>0</v>
      </c>
      <c r="AI22">
        <v>15</v>
      </c>
      <c r="AJ22">
        <f t="shared" si="7"/>
        <v>0.75</v>
      </c>
      <c r="AK22">
        <v>0</v>
      </c>
      <c r="AN22">
        <f t="shared" si="8"/>
        <v>3348</v>
      </c>
      <c r="AO22">
        <f t="shared" si="9"/>
        <v>167.4</v>
      </c>
      <c r="AP22">
        <f t="shared" si="10"/>
        <v>2456</v>
      </c>
      <c r="AQ22">
        <f t="shared" si="11"/>
        <v>6493</v>
      </c>
      <c r="AR22">
        <f>AP22/AQ22</f>
        <v>0.37825350377329431</v>
      </c>
    </row>
    <row r="23" spans="1:44" x14ac:dyDescent="0.25">
      <c r="A23">
        <v>1991</v>
      </c>
      <c r="B23">
        <v>6021</v>
      </c>
      <c r="C23">
        <f t="shared" si="0"/>
        <v>301.05</v>
      </c>
      <c r="D23">
        <v>2797</v>
      </c>
      <c r="E23">
        <v>414</v>
      </c>
      <c r="F23">
        <f t="shared" si="12"/>
        <v>20.7</v>
      </c>
      <c r="G23">
        <v>560</v>
      </c>
      <c r="H23">
        <v>2672</v>
      </c>
      <c r="I23">
        <f t="shared" ref="I23:I45" si="13">G23/H23</f>
        <v>0.20958083832335328</v>
      </c>
      <c r="J23">
        <v>92</v>
      </c>
      <c r="K23">
        <f t="shared" si="2"/>
        <v>4.5999999999999996</v>
      </c>
      <c r="L23">
        <v>0</v>
      </c>
      <c r="M23">
        <v>3710</v>
      </c>
      <c r="O23">
        <v>2530</v>
      </c>
      <c r="P23">
        <f t="shared" si="3"/>
        <v>126.5</v>
      </c>
      <c r="Q23">
        <v>215</v>
      </c>
      <c r="T23">
        <v>1538</v>
      </c>
      <c r="U23">
        <f t="shared" si="4"/>
        <v>76.900000000000006</v>
      </c>
      <c r="V23">
        <v>2003</v>
      </c>
      <c r="W23">
        <v>12231</v>
      </c>
      <c r="X23">
        <f>V23/W23</f>
        <v>0.16376420570681055</v>
      </c>
      <c r="Y23">
        <v>0</v>
      </c>
      <c r="Z23">
        <f t="shared" si="5"/>
        <v>0</v>
      </c>
      <c r="AA23">
        <v>0</v>
      </c>
      <c r="AD23">
        <v>150</v>
      </c>
      <c r="AE23">
        <f t="shared" si="6"/>
        <v>7.5</v>
      </c>
      <c r="AF23">
        <v>0</v>
      </c>
      <c r="AI23">
        <v>15</v>
      </c>
      <c r="AJ23">
        <f t="shared" si="7"/>
        <v>0.75</v>
      </c>
      <c r="AK23">
        <v>0</v>
      </c>
      <c r="AN23">
        <f t="shared" si="8"/>
        <v>4739</v>
      </c>
      <c r="AO23">
        <f t="shared" si="9"/>
        <v>236.95</v>
      </c>
      <c r="AP23">
        <f t="shared" si="10"/>
        <v>2778</v>
      </c>
      <c r="AQ23">
        <f t="shared" si="11"/>
        <v>18613</v>
      </c>
      <c r="AR23">
        <f t="shared" ref="AR23:AR45" si="14">AP23/AQ23</f>
        <v>0.14925052382743245</v>
      </c>
    </row>
    <row r="24" spans="1:44" x14ac:dyDescent="0.25">
      <c r="A24">
        <v>1992</v>
      </c>
      <c r="B24">
        <v>9411</v>
      </c>
      <c r="C24">
        <f t="shared" si="0"/>
        <v>470.55</v>
      </c>
      <c r="D24">
        <v>3106</v>
      </c>
      <c r="E24">
        <v>550</v>
      </c>
      <c r="F24">
        <f t="shared" si="12"/>
        <v>27.5</v>
      </c>
      <c r="G24">
        <v>582</v>
      </c>
      <c r="H24">
        <v>2531</v>
      </c>
      <c r="I24">
        <f t="shared" si="13"/>
        <v>0.2299486369024101</v>
      </c>
      <c r="J24">
        <v>143</v>
      </c>
      <c r="K24">
        <f t="shared" si="2"/>
        <v>7.15</v>
      </c>
      <c r="L24">
        <v>0</v>
      </c>
      <c r="M24">
        <v>3730</v>
      </c>
      <c r="O24">
        <v>5043</v>
      </c>
      <c r="P24">
        <f t="shared" si="3"/>
        <v>252.15</v>
      </c>
      <c r="Q24">
        <v>408</v>
      </c>
      <c r="R24">
        <v>20732</v>
      </c>
      <c r="S24">
        <f>Q24/R24</f>
        <v>1.9679722168628209E-2</v>
      </c>
      <c r="T24">
        <v>1826</v>
      </c>
      <c r="U24">
        <f t="shared" si="4"/>
        <v>91.3</v>
      </c>
      <c r="V24">
        <v>2116</v>
      </c>
      <c r="W24">
        <v>12141</v>
      </c>
      <c r="X24">
        <f t="shared" ref="X24:X45" si="15">V24/W24</f>
        <v>0.17428547895560498</v>
      </c>
      <c r="Y24">
        <v>6</v>
      </c>
      <c r="Z24">
        <f t="shared" si="5"/>
        <v>0.3</v>
      </c>
      <c r="AA24">
        <v>0</v>
      </c>
      <c r="AD24">
        <v>350</v>
      </c>
      <c r="AE24">
        <f t="shared" si="6"/>
        <v>17.5</v>
      </c>
      <c r="AF24">
        <v>0</v>
      </c>
      <c r="AI24">
        <v>19</v>
      </c>
      <c r="AJ24">
        <f t="shared" si="7"/>
        <v>0.95</v>
      </c>
      <c r="AK24">
        <v>0</v>
      </c>
      <c r="AN24">
        <f t="shared" si="8"/>
        <v>7937</v>
      </c>
      <c r="AO24">
        <f t="shared" si="9"/>
        <v>396.85</v>
      </c>
      <c r="AP24">
        <f t="shared" si="10"/>
        <v>3106</v>
      </c>
      <c r="AQ24">
        <f t="shared" si="11"/>
        <v>39134</v>
      </c>
      <c r="AR24">
        <f t="shared" si="14"/>
        <v>7.9368324219348904E-2</v>
      </c>
    </row>
    <row r="25" spans="1:44" x14ac:dyDescent="0.25">
      <c r="A25">
        <v>1993</v>
      </c>
      <c r="B25">
        <v>16008</v>
      </c>
      <c r="C25">
        <f t="shared" si="0"/>
        <v>800.4</v>
      </c>
      <c r="D25">
        <v>3992</v>
      </c>
      <c r="E25">
        <v>1330</v>
      </c>
      <c r="F25">
        <f t="shared" si="12"/>
        <v>66.5</v>
      </c>
      <c r="G25">
        <v>984</v>
      </c>
      <c r="H25">
        <v>2381</v>
      </c>
      <c r="I25">
        <f t="shared" si="13"/>
        <v>0.41327173456530869</v>
      </c>
      <c r="J25">
        <v>370</v>
      </c>
      <c r="K25">
        <f t="shared" si="2"/>
        <v>18.5</v>
      </c>
      <c r="L25">
        <v>0</v>
      </c>
      <c r="M25">
        <v>3679</v>
      </c>
      <c r="O25">
        <v>7345</v>
      </c>
      <c r="P25">
        <f t="shared" si="3"/>
        <v>367.25</v>
      </c>
      <c r="Q25">
        <v>412</v>
      </c>
      <c r="R25">
        <v>20053</v>
      </c>
      <c r="S25">
        <f t="shared" ref="S25:S45" si="16">Q25/R25</f>
        <v>2.054555428115494E-2</v>
      </c>
      <c r="T25">
        <v>2466</v>
      </c>
      <c r="U25">
        <f t="shared" si="4"/>
        <v>123.3</v>
      </c>
      <c r="V25">
        <v>2127</v>
      </c>
      <c r="W25">
        <v>12011</v>
      </c>
      <c r="X25">
        <f t="shared" si="15"/>
        <v>0.17708766963616684</v>
      </c>
      <c r="Y25">
        <v>13</v>
      </c>
      <c r="Z25">
        <f t="shared" si="5"/>
        <v>0.65</v>
      </c>
      <c r="AA25">
        <v>0</v>
      </c>
      <c r="AD25">
        <v>400</v>
      </c>
      <c r="AE25">
        <f t="shared" si="6"/>
        <v>20</v>
      </c>
      <c r="AF25">
        <v>50</v>
      </c>
      <c r="AI25">
        <v>34</v>
      </c>
      <c r="AJ25">
        <f t="shared" si="7"/>
        <v>1.7</v>
      </c>
      <c r="AK25">
        <v>0</v>
      </c>
      <c r="AN25">
        <f t="shared" si="8"/>
        <v>11958</v>
      </c>
      <c r="AO25">
        <f t="shared" si="9"/>
        <v>597.9</v>
      </c>
      <c r="AP25">
        <f t="shared" si="10"/>
        <v>3573</v>
      </c>
      <c r="AQ25">
        <f t="shared" si="11"/>
        <v>38124</v>
      </c>
      <c r="AR25">
        <f t="shared" si="14"/>
        <v>9.3720491029272893E-2</v>
      </c>
    </row>
    <row r="26" spans="1:44" x14ac:dyDescent="0.25">
      <c r="A26">
        <v>1994</v>
      </c>
      <c r="B26">
        <v>16232</v>
      </c>
      <c r="C26">
        <f t="shared" si="0"/>
        <v>811.6</v>
      </c>
      <c r="D26">
        <v>3140</v>
      </c>
      <c r="E26">
        <v>2138</v>
      </c>
      <c r="F26">
        <f t="shared" si="12"/>
        <v>106.9</v>
      </c>
      <c r="G26">
        <v>199</v>
      </c>
      <c r="H26">
        <v>2303</v>
      </c>
      <c r="I26">
        <f t="shared" si="13"/>
        <v>8.6409031697785493E-2</v>
      </c>
      <c r="J26">
        <v>351</v>
      </c>
      <c r="K26">
        <f t="shared" si="2"/>
        <v>17.55</v>
      </c>
      <c r="L26">
        <v>0</v>
      </c>
      <c r="M26">
        <v>3669</v>
      </c>
      <c r="O26">
        <v>6870</v>
      </c>
      <c r="P26">
        <f t="shared" si="3"/>
        <v>343.5</v>
      </c>
      <c r="Q26">
        <v>413</v>
      </c>
      <c r="R26">
        <v>19331</v>
      </c>
      <c r="S26">
        <f t="shared" si="16"/>
        <v>2.1364647457451761E-2</v>
      </c>
      <c r="T26">
        <v>2850</v>
      </c>
      <c r="U26">
        <f t="shared" si="4"/>
        <v>142.5</v>
      </c>
      <c r="V26">
        <v>2528</v>
      </c>
      <c r="W26">
        <v>11798</v>
      </c>
      <c r="X26">
        <f t="shared" si="15"/>
        <v>0.21427360569588066</v>
      </c>
      <c r="Y26">
        <v>34</v>
      </c>
      <c r="Z26">
        <f t="shared" si="5"/>
        <v>1.7</v>
      </c>
      <c r="AA26">
        <v>0</v>
      </c>
      <c r="AD26">
        <v>350</v>
      </c>
      <c r="AE26">
        <f t="shared" si="6"/>
        <v>17.5</v>
      </c>
      <c r="AF26">
        <v>0</v>
      </c>
      <c r="AI26">
        <v>20</v>
      </c>
      <c r="AJ26">
        <f t="shared" si="7"/>
        <v>1</v>
      </c>
      <c r="AK26">
        <v>0</v>
      </c>
      <c r="AN26">
        <f t="shared" si="8"/>
        <v>12613</v>
      </c>
      <c r="AO26">
        <f t="shared" si="9"/>
        <v>630.65</v>
      </c>
      <c r="AP26">
        <f t="shared" si="10"/>
        <v>3140</v>
      </c>
      <c r="AQ26">
        <f t="shared" si="11"/>
        <v>37101</v>
      </c>
      <c r="AR26">
        <f t="shared" si="14"/>
        <v>8.4633837362874317E-2</v>
      </c>
    </row>
    <row r="27" spans="1:44" x14ac:dyDescent="0.25">
      <c r="A27">
        <v>1995</v>
      </c>
      <c r="B27">
        <v>21242</v>
      </c>
      <c r="C27">
        <f t="shared" si="0"/>
        <v>1062.0999999999999</v>
      </c>
      <c r="D27">
        <v>5649</v>
      </c>
      <c r="E27">
        <v>2656</v>
      </c>
      <c r="F27">
        <f t="shared" si="12"/>
        <v>132.80000000000001</v>
      </c>
      <c r="G27">
        <v>179</v>
      </c>
      <c r="H27">
        <v>2255</v>
      </c>
      <c r="I27">
        <f t="shared" si="13"/>
        <v>7.9379157427937913E-2</v>
      </c>
      <c r="J27">
        <v>461</v>
      </c>
      <c r="K27">
        <f t="shared" si="2"/>
        <v>23.05</v>
      </c>
      <c r="L27">
        <v>0</v>
      </c>
      <c r="M27">
        <v>3668</v>
      </c>
      <c r="O27">
        <v>9539</v>
      </c>
      <c r="P27">
        <f t="shared" si="3"/>
        <v>476.95</v>
      </c>
      <c r="Q27">
        <v>392</v>
      </c>
      <c r="R27">
        <v>19371</v>
      </c>
      <c r="S27">
        <f t="shared" si="16"/>
        <v>2.0236435909349027E-2</v>
      </c>
      <c r="T27">
        <v>3600</v>
      </c>
      <c r="U27">
        <f t="shared" si="4"/>
        <v>180</v>
      </c>
      <c r="V27">
        <v>4633</v>
      </c>
      <c r="W27">
        <v>11547</v>
      </c>
      <c r="X27">
        <f t="shared" si="15"/>
        <v>0.40122975664674809</v>
      </c>
      <c r="Y27">
        <v>29</v>
      </c>
      <c r="Z27">
        <f t="shared" si="5"/>
        <v>1.45</v>
      </c>
      <c r="AA27">
        <v>2</v>
      </c>
      <c r="AD27">
        <v>350</v>
      </c>
      <c r="AE27">
        <f t="shared" si="6"/>
        <v>17.5</v>
      </c>
      <c r="AF27">
        <v>0</v>
      </c>
      <c r="AI27">
        <v>99</v>
      </c>
      <c r="AJ27">
        <f t="shared" si="7"/>
        <v>4.95</v>
      </c>
      <c r="AK27">
        <v>0</v>
      </c>
      <c r="AN27">
        <f t="shared" si="8"/>
        <v>16734</v>
      </c>
      <c r="AO27">
        <f t="shared" si="9"/>
        <v>836.7</v>
      </c>
      <c r="AP27">
        <f t="shared" si="10"/>
        <v>5206</v>
      </c>
      <c r="AQ27">
        <f t="shared" si="11"/>
        <v>36841</v>
      </c>
      <c r="AR27">
        <f t="shared" si="14"/>
        <v>0.14130995358432183</v>
      </c>
    </row>
    <row r="28" spans="1:44" x14ac:dyDescent="0.25">
      <c r="A28">
        <v>1996</v>
      </c>
      <c r="B28">
        <v>25016</v>
      </c>
      <c r="C28">
        <f t="shared" si="0"/>
        <v>1250.8</v>
      </c>
      <c r="D28">
        <v>3754</v>
      </c>
      <c r="E28">
        <v>1997</v>
      </c>
      <c r="F28">
        <f t="shared" si="12"/>
        <v>99.85</v>
      </c>
      <c r="G28">
        <v>167</v>
      </c>
      <c r="H28">
        <v>2116</v>
      </c>
      <c r="I28">
        <f t="shared" si="13"/>
        <v>7.8922495274102084E-2</v>
      </c>
      <c r="J28">
        <v>693</v>
      </c>
      <c r="K28">
        <f t="shared" si="2"/>
        <v>34.65</v>
      </c>
      <c r="L28">
        <v>0</v>
      </c>
      <c r="M28">
        <v>3659</v>
      </c>
      <c r="O28">
        <v>11662</v>
      </c>
      <c r="P28">
        <f t="shared" si="3"/>
        <v>583.1</v>
      </c>
      <c r="Q28">
        <v>347</v>
      </c>
      <c r="R28">
        <v>19321</v>
      </c>
      <c r="S28">
        <f t="shared" si="16"/>
        <v>1.7959732933077999E-2</v>
      </c>
      <c r="T28">
        <v>3800</v>
      </c>
      <c r="U28">
        <f t="shared" si="4"/>
        <v>190</v>
      </c>
      <c r="V28">
        <v>2481</v>
      </c>
      <c r="W28">
        <v>11402</v>
      </c>
      <c r="X28">
        <f t="shared" si="15"/>
        <v>0.21759340466584809</v>
      </c>
      <c r="Y28">
        <v>53</v>
      </c>
      <c r="Z28">
        <f t="shared" si="5"/>
        <v>2.65</v>
      </c>
      <c r="AA28">
        <v>0</v>
      </c>
      <c r="AD28">
        <v>621</v>
      </c>
      <c r="AE28">
        <f t="shared" si="6"/>
        <v>31.05</v>
      </c>
      <c r="AF28">
        <v>0</v>
      </c>
      <c r="AI28">
        <v>100</v>
      </c>
      <c r="AJ28">
        <f t="shared" si="7"/>
        <v>5</v>
      </c>
      <c r="AK28">
        <v>0</v>
      </c>
      <c r="AN28">
        <f t="shared" si="8"/>
        <v>18926</v>
      </c>
      <c r="AO28">
        <f t="shared" si="9"/>
        <v>946.3</v>
      </c>
      <c r="AP28">
        <f t="shared" si="10"/>
        <v>2995</v>
      </c>
      <c r="AQ28">
        <f t="shared" si="11"/>
        <v>36498</v>
      </c>
      <c r="AR28">
        <f t="shared" si="14"/>
        <v>8.2059290920050418E-2</v>
      </c>
    </row>
    <row r="29" spans="1:44" x14ac:dyDescent="0.25">
      <c r="A29">
        <v>1997</v>
      </c>
      <c r="B29">
        <v>31076</v>
      </c>
      <c r="C29">
        <f t="shared" si="0"/>
        <v>1553.8</v>
      </c>
      <c r="D29">
        <v>3025</v>
      </c>
      <c r="E29">
        <v>2114</v>
      </c>
      <c r="F29">
        <f t="shared" si="12"/>
        <v>105.7</v>
      </c>
      <c r="G29">
        <v>167</v>
      </c>
      <c r="H29">
        <v>1869</v>
      </c>
      <c r="I29">
        <f t="shared" si="13"/>
        <v>8.9352594970572505E-2</v>
      </c>
      <c r="J29">
        <v>511</v>
      </c>
      <c r="K29">
        <f t="shared" si="2"/>
        <v>25.55</v>
      </c>
      <c r="L29">
        <v>0</v>
      </c>
      <c r="M29">
        <v>3621</v>
      </c>
      <c r="O29">
        <v>15193</v>
      </c>
      <c r="P29">
        <f t="shared" si="3"/>
        <v>759.65</v>
      </c>
      <c r="Q29">
        <v>361</v>
      </c>
      <c r="R29">
        <v>19173</v>
      </c>
      <c r="S29">
        <f t="shared" si="16"/>
        <v>1.8828560997235694E-2</v>
      </c>
      <c r="T29">
        <v>4600</v>
      </c>
      <c r="U29">
        <f t="shared" si="4"/>
        <v>230</v>
      </c>
      <c r="V29">
        <v>2030</v>
      </c>
      <c r="W29">
        <v>11339</v>
      </c>
      <c r="X29">
        <f t="shared" si="15"/>
        <v>0.17902813299232737</v>
      </c>
      <c r="Y29">
        <v>29</v>
      </c>
      <c r="Z29">
        <f t="shared" si="5"/>
        <v>1.45</v>
      </c>
      <c r="AA29">
        <v>0</v>
      </c>
      <c r="AD29">
        <v>720</v>
      </c>
      <c r="AE29">
        <f t="shared" si="6"/>
        <v>36</v>
      </c>
      <c r="AF29">
        <v>0</v>
      </c>
      <c r="AI29">
        <v>57</v>
      </c>
      <c r="AJ29">
        <f t="shared" si="7"/>
        <v>2.85</v>
      </c>
      <c r="AK29">
        <v>0</v>
      </c>
      <c r="AN29">
        <f t="shared" si="8"/>
        <v>23224</v>
      </c>
      <c r="AO29">
        <f t="shared" si="9"/>
        <v>1161.2</v>
      </c>
      <c r="AP29">
        <f t="shared" si="10"/>
        <v>2558</v>
      </c>
      <c r="AQ29">
        <f t="shared" si="11"/>
        <v>36002</v>
      </c>
      <c r="AR29">
        <f t="shared" si="14"/>
        <v>7.1051608243986444E-2</v>
      </c>
    </row>
    <row r="30" spans="1:44" x14ac:dyDescent="0.25">
      <c r="A30">
        <v>1998</v>
      </c>
      <c r="B30">
        <v>39665</v>
      </c>
      <c r="C30">
        <f t="shared" si="0"/>
        <v>1983.25</v>
      </c>
      <c r="D30">
        <v>2927</v>
      </c>
      <c r="E30">
        <v>3100</v>
      </c>
      <c r="F30">
        <f t="shared" si="12"/>
        <v>155</v>
      </c>
      <c r="G30">
        <v>167</v>
      </c>
      <c r="H30">
        <v>2033</v>
      </c>
      <c r="I30">
        <f t="shared" si="13"/>
        <v>8.2144613871126412E-2</v>
      </c>
      <c r="J30">
        <v>936</v>
      </c>
      <c r="K30">
        <f t="shared" si="2"/>
        <v>46.8</v>
      </c>
      <c r="L30">
        <v>0</v>
      </c>
      <c r="M30">
        <v>3574</v>
      </c>
      <c r="O30">
        <v>18469</v>
      </c>
      <c r="P30">
        <f t="shared" si="3"/>
        <v>923.45</v>
      </c>
      <c r="Q30">
        <v>251</v>
      </c>
      <c r="R30">
        <v>19155</v>
      </c>
      <c r="S30">
        <f t="shared" si="16"/>
        <v>1.3103628295484207E-2</v>
      </c>
      <c r="T30">
        <v>5850</v>
      </c>
      <c r="U30">
        <f t="shared" si="4"/>
        <v>292.5</v>
      </c>
      <c r="V30">
        <v>1889</v>
      </c>
      <c r="W30">
        <v>11350</v>
      </c>
      <c r="X30">
        <f t="shared" si="15"/>
        <v>0.16643171806167401</v>
      </c>
      <c r="Y30">
        <v>54</v>
      </c>
      <c r="Z30">
        <f t="shared" si="5"/>
        <v>2.7</v>
      </c>
      <c r="AA30">
        <v>0</v>
      </c>
      <c r="AD30">
        <v>80</v>
      </c>
      <c r="AE30">
        <f t="shared" si="6"/>
        <v>4</v>
      </c>
      <c r="AF30">
        <v>0</v>
      </c>
      <c r="AI30">
        <v>205</v>
      </c>
      <c r="AJ30">
        <f t="shared" si="7"/>
        <v>10.25</v>
      </c>
      <c r="AK30">
        <v>0</v>
      </c>
      <c r="AN30">
        <f t="shared" si="8"/>
        <v>28694</v>
      </c>
      <c r="AO30">
        <f t="shared" si="9"/>
        <v>1434.7</v>
      </c>
      <c r="AP30">
        <f t="shared" si="10"/>
        <v>2307</v>
      </c>
      <c r="AQ30">
        <f t="shared" si="11"/>
        <v>36112</v>
      </c>
      <c r="AR30">
        <f t="shared" si="14"/>
        <v>6.3884581302614096E-2</v>
      </c>
    </row>
    <row r="31" spans="1:44" x14ac:dyDescent="0.25">
      <c r="A31">
        <v>1999</v>
      </c>
      <c r="B31">
        <v>50438</v>
      </c>
      <c r="C31">
        <f t="shared" si="0"/>
        <v>2521.9</v>
      </c>
      <c r="D31">
        <v>3309</v>
      </c>
      <c r="E31">
        <v>3225</v>
      </c>
      <c r="F31">
        <f t="shared" ref="F31:F43" si="17">E31*5/100</f>
        <v>161.25</v>
      </c>
      <c r="G31">
        <v>279</v>
      </c>
      <c r="H31">
        <v>1744</v>
      </c>
      <c r="I31">
        <f t="shared" si="13"/>
        <v>0.15997706422018348</v>
      </c>
      <c r="J31">
        <v>1227</v>
      </c>
      <c r="K31">
        <f t="shared" si="2"/>
        <v>61.35</v>
      </c>
      <c r="L31">
        <v>158</v>
      </c>
      <c r="M31">
        <v>3491</v>
      </c>
      <c r="N31">
        <f>L31/M31</f>
        <v>4.5259238040676025E-2</v>
      </c>
      <c r="O31">
        <v>24413</v>
      </c>
      <c r="P31">
        <f t="shared" si="3"/>
        <v>1220.6500000000001</v>
      </c>
      <c r="Q31">
        <v>263</v>
      </c>
      <c r="R31">
        <v>19161</v>
      </c>
      <c r="S31">
        <f t="shared" si="16"/>
        <v>1.3725797192213351E-2</v>
      </c>
      <c r="T31">
        <v>7200</v>
      </c>
      <c r="U31">
        <f t="shared" si="4"/>
        <v>360</v>
      </c>
      <c r="V31">
        <v>1881</v>
      </c>
      <c r="W31">
        <v>11121</v>
      </c>
      <c r="X31">
        <f t="shared" si="15"/>
        <v>0.16913946587537093</v>
      </c>
      <c r="Y31">
        <v>35</v>
      </c>
      <c r="Z31">
        <f t="shared" si="5"/>
        <v>1.75</v>
      </c>
      <c r="AA31">
        <v>1</v>
      </c>
      <c r="AD31">
        <v>80</v>
      </c>
      <c r="AE31">
        <f t="shared" si="6"/>
        <v>4</v>
      </c>
      <c r="AF31">
        <v>15</v>
      </c>
      <c r="AI31">
        <v>298</v>
      </c>
      <c r="AJ31">
        <f t="shared" si="7"/>
        <v>14.9</v>
      </c>
      <c r="AK31">
        <v>0</v>
      </c>
      <c r="AN31">
        <f t="shared" si="8"/>
        <v>36478</v>
      </c>
      <c r="AO31">
        <f t="shared" si="9"/>
        <v>1823.9</v>
      </c>
      <c r="AP31">
        <f t="shared" si="10"/>
        <v>2597</v>
      </c>
      <c r="AQ31">
        <f t="shared" si="11"/>
        <v>35517</v>
      </c>
      <c r="AR31">
        <f t="shared" si="14"/>
        <v>7.3119914407185294E-2</v>
      </c>
    </row>
    <row r="32" spans="1:44" x14ac:dyDescent="0.25">
      <c r="A32">
        <v>2000</v>
      </c>
      <c r="B32">
        <v>59983</v>
      </c>
      <c r="C32">
        <f t="shared" si="0"/>
        <v>2999.15</v>
      </c>
      <c r="D32">
        <v>3698</v>
      </c>
      <c r="E32">
        <v>3020</v>
      </c>
      <c r="F32">
        <f t="shared" si="17"/>
        <v>151</v>
      </c>
      <c r="G32">
        <v>271</v>
      </c>
      <c r="H32">
        <v>1665</v>
      </c>
      <c r="I32">
        <f t="shared" si="13"/>
        <v>0.16276276276276277</v>
      </c>
      <c r="J32">
        <v>1837</v>
      </c>
      <c r="K32">
        <f t="shared" si="2"/>
        <v>91.85</v>
      </c>
      <c r="L32">
        <v>197</v>
      </c>
      <c r="M32">
        <v>3483</v>
      </c>
      <c r="N32">
        <f t="shared" ref="N32:N45" si="18">L32/M32</f>
        <v>5.6560436405397645E-2</v>
      </c>
      <c r="O32">
        <v>26653</v>
      </c>
      <c r="P32">
        <f t="shared" si="3"/>
        <v>1332.65</v>
      </c>
      <c r="Q32">
        <v>336</v>
      </c>
      <c r="R32">
        <v>18520</v>
      </c>
      <c r="S32">
        <f t="shared" si="16"/>
        <v>1.814254859611231E-2</v>
      </c>
      <c r="T32">
        <v>8100</v>
      </c>
      <c r="U32">
        <f t="shared" si="4"/>
        <v>405</v>
      </c>
      <c r="V32">
        <v>2195</v>
      </c>
      <c r="W32">
        <v>10874</v>
      </c>
      <c r="X32">
        <f t="shared" si="15"/>
        <v>0.20185764208203053</v>
      </c>
      <c r="Y32">
        <v>46</v>
      </c>
      <c r="Z32">
        <f t="shared" si="5"/>
        <v>2.2999999999999998</v>
      </c>
      <c r="AA32">
        <v>1</v>
      </c>
      <c r="AD32">
        <v>234</v>
      </c>
      <c r="AE32">
        <f t="shared" si="6"/>
        <v>11.7</v>
      </c>
      <c r="AF32">
        <v>0</v>
      </c>
      <c r="AI32">
        <v>299</v>
      </c>
      <c r="AJ32">
        <f t="shared" si="7"/>
        <v>14.95</v>
      </c>
      <c r="AK32">
        <v>0</v>
      </c>
      <c r="AN32">
        <f t="shared" si="8"/>
        <v>40189</v>
      </c>
      <c r="AO32">
        <f t="shared" si="9"/>
        <v>2009.45</v>
      </c>
      <c r="AP32">
        <f t="shared" si="10"/>
        <v>3000</v>
      </c>
      <c r="AQ32">
        <f t="shared" si="11"/>
        <v>34542</v>
      </c>
      <c r="AR32">
        <f t="shared" si="14"/>
        <v>8.6850790342192119E-2</v>
      </c>
    </row>
    <row r="33" spans="1:44" x14ac:dyDescent="0.25">
      <c r="A33">
        <v>2001</v>
      </c>
      <c r="B33">
        <v>58589</v>
      </c>
      <c r="C33">
        <f t="shared" si="0"/>
        <v>2929.45</v>
      </c>
      <c r="D33">
        <v>4415</v>
      </c>
      <c r="E33">
        <v>2721</v>
      </c>
      <c r="F33">
        <f t="shared" si="17"/>
        <v>136.05000000000001</v>
      </c>
      <c r="G33">
        <v>251</v>
      </c>
      <c r="H33">
        <v>1627</v>
      </c>
      <c r="I33">
        <f t="shared" si="13"/>
        <v>0.15427166564228642</v>
      </c>
      <c r="J33">
        <v>2307</v>
      </c>
      <c r="K33">
        <f t="shared" si="2"/>
        <v>115.35</v>
      </c>
      <c r="L33">
        <v>258</v>
      </c>
      <c r="M33">
        <v>3399</v>
      </c>
      <c r="N33">
        <f t="shared" si="18"/>
        <v>7.590467784642542E-2</v>
      </c>
      <c r="O33">
        <v>25342</v>
      </c>
      <c r="P33">
        <f t="shared" si="3"/>
        <v>1267.0999999999999</v>
      </c>
      <c r="Q33">
        <v>280</v>
      </c>
      <c r="R33">
        <v>18389</v>
      </c>
      <c r="S33">
        <f t="shared" si="16"/>
        <v>1.5226494099733536E-2</v>
      </c>
      <c r="T33">
        <v>9500</v>
      </c>
      <c r="U33">
        <f t="shared" si="4"/>
        <v>475</v>
      </c>
      <c r="V33">
        <v>2735</v>
      </c>
      <c r="W33">
        <v>10422</v>
      </c>
      <c r="X33">
        <f t="shared" si="15"/>
        <v>0.26242563807330649</v>
      </c>
      <c r="Y33">
        <v>59</v>
      </c>
      <c r="Z33">
        <f t="shared" si="5"/>
        <v>2.95</v>
      </c>
      <c r="AA33">
        <v>5</v>
      </c>
      <c r="AD33">
        <v>196</v>
      </c>
      <c r="AE33">
        <f t="shared" si="6"/>
        <v>9.8000000000000007</v>
      </c>
      <c r="AF33">
        <v>0</v>
      </c>
      <c r="AI33">
        <v>383</v>
      </c>
      <c r="AJ33">
        <f t="shared" si="7"/>
        <v>19.149999999999999</v>
      </c>
      <c r="AK33">
        <v>0</v>
      </c>
      <c r="AN33">
        <f t="shared" si="8"/>
        <v>40508</v>
      </c>
      <c r="AO33">
        <f t="shared" si="9"/>
        <v>2025.4</v>
      </c>
      <c r="AP33">
        <f t="shared" si="10"/>
        <v>3529</v>
      </c>
      <c r="AQ33">
        <f t="shared" si="11"/>
        <v>33837</v>
      </c>
      <c r="AR33">
        <f t="shared" si="14"/>
        <v>0.10429411590862074</v>
      </c>
    </row>
    <row r="34" spans="1:44" x14ac:dyDescent="0.25">
      <c r="A34">
        <v>2002</v>
      </c>
      <c r="B34">
        <v>55513</v>
      </c>
      <c r="C34">
        <f t="shared" si="0"/>
        <v>2775.65</v>
      </c>
      <c r="D34">
        <v>5797</v>
      </c>
      <c r="E34">
        <v>3536</v>
      </c>
      <c r="F34">
        <f t="shared" si="17"/>
        <v>176.8</v>
      </c>
      <c r="G34">
        <v>261</v>
      </c>
      <c r="H34">
        <v>1597</v>
      </c>
      <c r="I34">
        <f t="shared" si="13"/>
        <v>0.16343143393863493</v>
      </c>
      <c r="J34">
        <v>2846</v>
      </c>
      <c r="K34">
        <f t="shared" si="2"/>
        <v>142.30000000000001</v>
      </c>
      <c r="L34">
        <v>240</v>
      </c>
      <c r="M34">
        <v>3121</v>
      </c>
      <c r="N34">
        <f t="shared" si="18"/>
        <v>7.6898429990387693E-2</v>
      </c>
      <c r="O34">
        <v>23860</v>
      </c>
      <c r="P34">
        <f t="shared" si="3"/>
        <v>1193</v>
      </c>
      <c r="Q34">
        <v>448</v>
      </c>
      <c r="R34">
        <v>18433</v>
      </c>
      <c r="S34">
        <f t="shared" si="16"/>
        <v>2.430423696631042E-2</v>
      </c>
      <c r="T34">
        <v>7176</v>
      </c>
      <c r="U34">
        <f t="shared" si="4"/>
        <v>358.8</v>
      </c>
      <c r="V34">
        <v>3428</v>
      </c>
      <c r="W34">
        <v>9909</v>
      </c>
      <c r="X34">
        <f t="shared" si="15"/>
        <v>0.34594812796447671</v>
      </c>
      <c r="Y34">
        <v>25</v>
      </c>
      <c r="Z34">
        <f t="shared" si="5"/>
        <v>1.25</v>
      </c>
      <c r="AA34">
        <v>4</v>
      </c>
      <c r="AD34">
        <v>50</v>
      </c>
      <c r="AE34">
        <f t="shared" si="6"/>
        <v>2.5</v>
      </c>
      <c r="AF34">
        <v>0</v>
      </c>
      <c r="AI34">
        <v>422</v>
      </c>
      <c r="AJ34">
        <f t="shared" si="7"/>
        <v>21.1</v>
      </c>
      <c r="AK34">
        <v>3</v>
      </c>
      <c r="AN34">
        <f t="shared" si="8"/>
        <v>37915</v>
      </c>
      <c r="AO34">
        <f t="shared" si="9"/>
        <v>1895.75</v>
      </c>
      <c r="AP34">
        <f t="shared" si="10"/>
        <v>4384</v>
      </c>
      <c r="AQ34">
        <f t="shared" si="11"/>
        <v>33060</v>
      </c>
      <c r="AR34">
        <f t="shared" si="14"/>
        <v>0.13260738052026619</v>
      </c>
    </row>
    <row r="35" spans="1:44" x14ac:dyDescent="0.25">
      <c r="A35">
        <v>2003</v>
      </c>
      <c r="B35">
        <v>68688</v>
      </c>
      <c r="C35">
        <f t="shared" si="0"/>
        <v>3434.4</v>
      </c>
      <c r="D35">
        <v>5773</v>
      </c>
      <c r="E35">
        <v>3876</v>
      </c>
      <c r="F35">
        <f t="shared" si="17"/>
        <v>193.8</v>
      </c>
      <c r="G35">
        <v>239</v>
      </c>
      <c r="H35">
        <v>1623</v>
      </c>
      <c r="I35">
        <f t="shared" si="13"/>
        <v>0.14725816389402341</v>
      </c>
      <c r="J35">
        <v>3102</v>
      </c>
      <c r="K35">
        <f t="shared" si="2"/>
        <v>155.1</v>
      </c>
      <c r="L35">
        <v>147</v>
      </c>
      <c r="M35">
        <v>3029</v>
      </c>
      <c r="N35">
        <f t="shared" si="18"/>
        <v>4.8530868273357543E-2</v>
      </c>
      <c r="O35">
        <v>27324</v>
      </c>
      <c r="P35">
        <f t="shared" si="3"/>
        <v>1366.2</v>
      </c>
      <c r="Q35">
        <v>551</v>
      </c>
      <c r="R35">
        <v>17875</v>
      </c>
      <c r="S35">
        <f t="shared" si="16"/>
        <v>3.0825174825174825E-2</v>
      </c>
      <c r="T35">
        <v>9600</v>
      </c>
      <c r="U35">
        <f t="shared" si="4"/>
        <v>480</v>
      </c>
      <c r="V35">
        <v>3412</v>
      </c>
      <c r="W35">
        <v>9518</v>
      </c>
      <c r="X35">
        <f t="shared" si="15"/>
        <v>0.35847867198991384</v>
      </c>
      <c r="Y35">
        <v>55</v>
      </c>
      <c r="Z35">
        <f t="shared" si="5"/>
        <v>2.75</v>
      </c>
      <c r="AA35">
        <v>7</v>
      </c>
      <c r="AD35">
        <v>93</v>
      </c>
      <c r="AE35">
        <f t="shared" si="6"/>
        <v>4.6500000000000004</v>
      </c>
      <c r="AF35">
        <v>0</v>
      </c>
      <c r="AI35">
        <v>448</v>
      </c>
      <c r="AJ35">
        <f t="shared" si="7"/>
        <v>22.4</v>
      </c>
      <c r="AK35">
        <v>6</v>
      </c>
      <c r="AN35">
        <f t="shared" si="8"/>
        <v>44498</v>
      </c>
      <c r="AO35">
        <f t="shared" si="9"/>
        <v>2224.9</v>
      </c>
      <c r="AP35">
        <f t="shared" si="10"/>
        <v>4362</v>
      </c>
      <c r="AQ35">
        <f t="shared" si="11"/>
        <v>32045</v>
      </c>
      <c r="AR35">
        <f t="shared" si="14"/>
        <v>0.1361210797316274</v>
      </c>
    </row>
    <row r="36" spans="1:44" x14ac:dyDescent="0.25">
      <c r="A36">
        <v>2004</v>
      </c>
      <c r="B36">
        <v>69908</v>
      </c>
      <c r="C36">
        <f t="shared" si="0"/>
        <v>3495.4</v>
      </c>
      <c r="D36">
        <v>5410</v>
      </c>
      <c r="E36">
        <v>3438</v>
      </c>
      <c r="F36">
        <f t="shared" si="17"/>
        <v>171.9</v>
      </c>
      <c r="G36">
        <v>285</v>
      </c>
      <c r="H36">
        <v>1595</v>
      </c>
      <c r="I36">
        <f t="shared" si="13"/>
        <v>0.17868338557993729</v>
      </c>
      <c r="J36">
        <v>2970</v>
      </c>
      <c r="K36">
        <f t="shared" si="2"/>
        <v>148.5</v>
      </c>
      <c r="L36">
        <v>174</v>
      </c>
      <c r="M36">
        <v>2924</v>
      </c>
      <c r="N36">
        <f t="shared" si="18"/>
        <v>5.9507523939808481E-2</v>
      </c>
      <c r="O36">
        <v>25766</v>
      </c>
      <c r="P36">
        <f t="shared" si="3"/>
        <v>1288.3</v>
      </c>
      <c r="Q36">
        <v>669</v>
      </c>
      <c r="R36">
        <v>17445</v>
      </c>
      <c r="S36">
        <f t="shared" si="16"/>
        <v>3.8349097162510747E-2</v>
      </c>
      <c r="T36">
        <v>6831</v>
      </c>
      <c r="U36">
        <f t="shared" si="4"/>
        <v>341.55</v>
      </c>
      <c r="V36">
        <v>3318</v>
      </c>
      <c r="W36">
        <v>9379</v>
      </c>
      <c r="X36">
        <f t="shared" si="15"/>
        <v>0.35376905853502505</v>
      </c>
      <c r="Y36">
        <v>78</v>
      </c>
      <c r="Z36">
        <f t="shared" si="5"/>
        <v>3.9</v>
      </c>
      <c r="AA36">
        <v>2</v>
      </c>
      <c r="AD36">
        <v>125</v>
      </c>
      <c r="AE36">
        <f t="shared" si="6"/>
        <v>6.25</v>
      </c>
      <c r="AF36">
        <v>0</v>
      </c>
      <c r="AI36">
        <v>698</v>
      </c>
      <c r="AJ36">
        <f t="shared" si="7"/>
        <v>34.9</v>
      </c>
      <c r="AK36">
        <v>3</v>
      </c>
      <c r="AN36">
        <f t="shared" si="8"/>
        <v>39906</v>
      </c>
      <c r="AO36">
        <f t="shared" si="9"/>
        <v>1995.3</v>
      </c>
      <c r="AP36">
        <f t="shared" si="10"/>
        <v>4451</v>
      </c>
      <c r="AQ36">
        <f t="shared" si="11"/>
        <v>31343</v>
      </c>
      <c r="AR36">
        <f t="shared" si="14"/>
        <v>0.14200938008486744</v>
      </c>
    </row>
    <row r="37" spans="1:44" x14ac:dyDescent="0.25">
      <c r="A37">
        <v>2005</v>
      </c>
      <c r="B37">
        <v>88440</v>
      </c>
      <c r="C37">
        <f t="shared" si="0"/>
        <v>4422</v>
      </c>
      <c r="D37">
        <v>2572</v>
      </c>
      <c r="E37">
        <v>3913</v>
      </c>
      <c r="F37">
        <f t="shared" si="17"/>
        <v>195.65</v>
      </c>
      <c r="G37">
        <v>251</v>
      </c>
      <c r="H37">
        <v>1565</v>
      </c>
      <c r="I37">
        <f t="shared" si="13"/>
        <v>0.16038338658146964</v>
      </c>
      <c r="J37">
        <v>5076</v>
      </c>
      <c r="K37">
        <f t="shared" si="2"/>
        <v>253.8</v>
      </c>
      <c r="L37">
        <v>183</v>
      </c>
      <c r="M37">
        <v>2868</v>
      </c>
      <c r="N37">
        <f t="shared" si="18"/>
        <v>6.3807531380753138E-2</v>
      </c>
      <c r="O37">
        <v>30959</v>
      </c>
      <c r="P37">
        <f t="shared" si="3"/>
        <v>1547.95</v>
      </c>
      <c r="Q37">
        <v>812</v>
      </c>
      <c r="R37">
        <v>17122</v>
      </c>
      <c r="S37">
        <f t="shared" si="16"/>
        <v>4.7424366312346686E-2</v>
      </c>
      <c r="T37">
        <v>6262</v>
      </c>
      <c r="U37">
        <f t="shared" si="4"/>
        <v>313.10000000000002</v>
      </c>
      <c r="V37">
        <v>156</v>
      </c>
      <c r="W37">
        <v>9020</v>
      </c>
      <c r="X37">
        <f t="shared" si="15"/>
        <v>1.7294900221729491E-2</v>
      </c>
      <c r="Y37">
        <v>25</v>
      </c>
      <c r="Z37">
        <f t="shared" si="5"/>
        <v>1.25</v>
      </c>
      <c r="AA37">
        <v>1</v>
      </c>
      <c r="AB37">
        <v>147</v>
      </c>
      <c r="AC37">
        <f>AA37/AB37</f>
        <v>6.8027210884353739E-3</v>
      </c>
      <c r="AD37">
        <v>196</v>
      </c>
      <c r="AE37">
        <f t="shared" si="6"/>
        <v>9.8000000000000007</v>
      </c>
      <c r="AF37">
        <v>0</v>
      </c>
      <c r="AG37">
        <v>1283</v>
      </c>
      <c r="AI37">
        <v>583</v>
      </c>
      <c r="AJ37">
        <f t="shared" si="7"/>
        <v>29.15</v>
      </c>
      <c r="AK37">
        <v>2</v>
      </c>
      <c r="AL37">
        <v>867</v>
      </c>
      <c r="AM37">
        <f>AK37/AL37</f>
        <v>2.306805074971165E-3</v>
      </c>
      <c r="AN37">
        <f t="shared" si="8"/>
        <v>47014</v>
      </c>
      <c r="AO37">
        <f t="shared" si="9"/>
        <v>2350.6999999999998</v>
      </c>
      <c r="AP37">
        <f t="shared" si="10"/>
        <v>1405</v>
      </c>
      <c r="AQ37">
        <f t="shared" si="11"/>
        <v>32872</v>
      </c>
      <c r="AR37">
        <f t="shared" si="14"/>
        <v>4.274154295449014E-2</v>
      </c>
    </row>
    <row r="38" spans="1:44" x14ac:dyDescent="0.25">
      <c r="A38">
        <v>2006</v>
      </c>
      <c r="B38">
        <v>94939</v>
      </c>
      <c r="C38">
        <f t="shared" si="0"/>
        <v>4746.95</v>
      </c>
      <c r="D38">
        <v>3425</v>
      </c>
      <c r="E38">
        <v>3239</v>
      </c>
      <c r="F38">
        <f t="shared" si="17"/>
        <v>161.94999999999999</v>
      </c>
      <c r="G38">
        <v>277</v>
      </c>
      <c r="H38">
        <v>1524</v>
      </c>
      <c r="I38">
        <f t="shared" si="13"/>
        <v>0.18175853018372704</v>
      </c>
      <c r="J38">
        <v>6690</v>
      </c>
      <c r="K38">
        <f t="shared" si="2"/>
        <v>334.5</v>
      </c>
      <c r="L38">
        <v>158</v>
      </c>
      <c r="M38">
        <v>2779</v>
      </c>
      <c r="N38">
        <f t="shared" si="18"/>
        <v>5.6854983807124865E-2</v>
      </c>
      <c r="O38">
        <v>34040</v>
      </c>
      <c r="P38">
        <f t="shared" si="3"/>
        <v>1702</v>
      </c>
      <c r="Q38">
        <v>1260</v>
      </c>
      <c r="R38">
        <v>16873</v>
      </c>
      <c r="S38">
        <f t="shared" si="16"/>
        <v>7.4675517098322763E-2</v>
      </c>
      <c r="T38">
        <v>8335</v>
      </c>
      <c r="U38">
        <f t="shared" si="4"/>
        <v>416.75</v>
      </c>
      <c r="V38">
        <v>138</v>
      </c>
      <c r="W38">
        <v>8722</v>
      </c>
      <c r="X38">
        <f t="shared" si="15"/>
        <v>1.582205916074295E-2</v>
      </c>
      <c r="Y38">
        <v>30</v>
      </c>
      <c r="Z38">
        <f t="shared" si="5"/>
        <v>1.5</v>
      </c>
      <c r="AA38">
        <v>1</v>
      </c>
      <c r="AB38">
        <v>147</v>
      </c>
      <c r="AC38">
        <f t="shared" ref="AC38:AC45" si="19">AA38/AB38</f>
        <v>6.8027210884353739E-3</v>
      </c>
      <c r="AD38">
        <v>155</v>
      </c>
      <c r="AE38">
        <f t="shared" si="6"/>
        <v>7.75</v>
      </c>
      <c r="AF38">
        <v>0</v>
      </c>
      <c r="AG38">
        <v>1389</v>
      </c>
      <c r="AI38">
        <v>590</v>
      </c>
      <c r="AJ38">
        <f t="shared" si="7"/>
        <v>29.5</v>
      </c>
      <c r="AK38">
        <v>0</v>
      </c>
      <c r="AL38">
        <v>861</v>
      </c>
      <c r="AM38">
        <f t="shared" ref="AM38:AM45" si="20">AK38/AL38</f>
        <v>0</v>
      </c>
      <c r="AN38">
        <f t="shared" si="8"/>
        <v>53079</v>
      </c>
      <c r="AO38">
        <f t="shared" si="9"/>
        <v>2653.95</v>
      </c>
      <c r="AP38">
        <f t="shared" si="10"/>
        <v>1834</v>
      </c>
      <c r="AQ38">
        <f t="shared" si="11"/>
        <v>32295</v>
      </c>
      <c r="AR38">
        <f t="shared" si="14"/>
        <v>5.6788976621768072E-2</v>
      </c>
    </row>
    <row r="39" spans="1:44" x14ac:dyDescent="0.25">
      <c r="A39">
        <v>2007</v>
      </c>
      <c r="B39">
        <v>100974</v>
      </c>
      <c r="C39">
        <f t="shared" si="0"/>
        <v>5048.7</v>
      </c>
      <c r="D39">
        <v>3204</v>
      </c>
      <c r="E39">
        <v>3240</v>
      </c>
      <c r="F39">
        <f t="shared" si="17"/>
        <v>162</v>
      </c>
      <c r="G39">
        <v>279</v>
      </c>
      <c r="H39">
        <v>1488</v>
      </c>
      <c r="I39">
        <f t="shared" si="13"/>
        <v>0.1875</v>
      </c>
      <c r="J39">
        <v>7647</v>
      </c>
      <c r="K39">
        <f t="shared" si="2"/>
        <v>382.35</v>
      </c>
      <c r="L39">
        <v>206</v>
      </c>
      <c r="M39">
        <v>2695</v>
      </c>
      <c r="N39">
        <f t="shared" si="18"/>
        <v>7.6437847866419301E-2</v>
      </c>
      <c r="O39">
        <v>34760</v>
      </c>
      <c r="P39">
        <f t="shared" si="3"/>
        <v>1738</v>
      </c>
      <c r="Q39">
        <v>796</v>
      </c>
      <c r="R39">
        <v>16601</v>
      </c>
      <c r="S39">
        <f t="shared" si="16"/>
        <v>4.794891873983495E-2</v>
      </c>
      <c r="T39">
        <v>8505</v>
      </c>
      <c r="U39">
        <f t="shared" si="4"/>
        <v>425.25</v>
      </c>
      <c r="V39">
        <v>205</v>
      </c>
      <c r="W39">
        <v>8550</v>
      </c>
      <c r="X39">
        <f t="shared" si="15"/>
        <v>2.3976608187134502E-2</v>
      </c>
      <c r="Y39">
        <v>15</v>
      </c>
      <c r="Z39">
        <f t="shared" si="5"/>
        <v>0.75</v>
      </c>
      <c r="AA39">
        <v>1</v>
      </c>
      <c r="AB39">
        <v>147</v>
      </c>
      <c r="AC39">
        <f t="shared" si="19"/>
        <v>6.8027210884353739E-3</v>
      </c>
      <c r="AD39">
        <v>75</v>
      </c>
      <c r="AE39">
        <f t="shared" si="6"/>
        <v>3.75</v>
      </c>
      <c r="AF39">
        <v>0</v>
      </c>
      <c r="AG39">
        <v>1374</v>
      </c>
      <c r="AI39">
        <v>740</v>
      </c>
      <c r="AJ39">
        <f t="shared" si="7"/>
        <v>37</v>
      </c>
      <c r="AK39">
        <v>22</v>
      </c>
      <c r="AL39">
        <v>852</v>
      </c>
      <c r="AM39">
        <f t="shared" si="20"/>
        <v>2.5821596244131457E-2</v>
      </c>
      <c r="AN39">
        <f t="shared" si="8"/>
        <v>54982</v>
      </c>
      <c r="AO39">
        <f t="shared" si="9"/>
        <v>2749.1</v>
      </c>
      <c r="AP39">
        <f t="shared" si="10"/>
        <v>1509</v>
      </c>
      <c r="AQ39">
        <f t="shared" si="11"/>
        <v>31707</v>
      </c>
      <c r="AR39">
        <f t="shared" si="14"/>
        <v>4.7592014381682278E-2</v>
      </c>
    </row>
    <row r="40" spans="1:44" x14ac:dyDescent="0.25">
      <c r="A40">
        <v>2008</v>
      </c>
      <c r="B40">
        <v>103598.77</v>
      </c>
      <c r="C40">
        <f t="shared" si="0"/>
        <v>5179.9385000000002</v>
      </c>
      <c r="D40">
        <v>2313</v>
      </c>
      <c r="E40">
        <v>2264.5</v>
      </c>
      <c r="F40">
        <f t="shared" si="17"/>
        <v>113.22499999999999</v>
      </c>
      <c r="G40">
        <v>228</v>
      </c>
      <c r="H40">
        <v>1474</v>
      </c>
      <c r="I40">
        <f t="shared" si="13"/>
        <v>0.15468113975576661</v>
      </c>
      <c r="J40">
        <v>5309</v>
      </c>
      <c r="K40">
        <f t="shared" si="2"/>
        <v>265.45</v>
      </c>
      <c r="L40">
        <v>162</v>
      </c>
      <c r="M40">
        <v>2623</v>
      </c>
      <c r="N40">
        <f t="shared" si="18"/>
        <v>6.1761341974837972E-2</v>
      </c>
      <c r="O40">
        <v>35036</v>
      </c>
      <c r="P40">
        <f t="shared" si="3"/>
        <v>1751.8</v>
      </c>
      <c r="Q40">
        <v>472</v>
      </c>
      <c r="R40">
        <v>16329</v>
      </c>
      <c r="S40">
        <f t="shared" si="16"/>
        <v>2.8905628023761405E-2</v>
      </c>
      <c r="T40">
        <v>6812.93</v>
      </c>
      <c r="U40">
        <f t="shared" si="4"/>
        <v>340.6465</v>
      </c>
      <c r="V40">
        <v>186</v>
      </c>
      <c r="W40">
        <v>8436</v>
      </c>
      <c r="X40">
        <f t="shared" si="15"/>
        <v>2.2048364153627313E-2</v>
      </c>
      <c r="Y40">
        <v>50</v>
      </c>
      <c r="Z40">
        <f t="shared" si="5"/>
        <v>2.5</v>
      </c>
      <c r="AA40">
        <v>4</v>
      </c>
      <c r="AB40">
        <v>151</v>
      </c>
      <c r="AC40">
        <f t="shared" si="19"/>
        <v>2.6490066225165563E-2</v>
      </c>
      <c r="AD40">
        <v>97</v>
      </c>
      <c r="AE40">
        <f t="shared" si="6"/>
        <v>4.8499999999999996</v>
      </c>
      <c r="AF40">
        <v>0</v>
      </c>
      <c r="AG40">
        <v>1343</v>
      </c>
      <c r="AI40">
        <v>752</v>
      </c>
      <c r="AJ40">
        <f t="shared" si="7"/>
        <v>37.6</v>
      </c>
      <c r="AK40">
        <v>1</v>
      </c>
      <c r="AL40">
        <v>850</v>
      </c>
      <c r="AM40">
        <f t="shared" si="20"/>
        <v>1.176470588235294E-3</v>
      </c>
      <c r="AN40">
        <f t="shared" si="8"/>
        <v>50321.43</v>
      </c>
      <c r="AO40">
        <f t="shared" si="9"/>
        <v>2516.0715</v>
      </c>
      <c r="AP40">
        <f t="shared" si="10"/>
        <v>1053</v>
      </c>
      <c r="AQ40">
        <f t="shared" si="11"/>
        <v>31206</v>
      </c>
      <c r="AR40">
        <f t="shared" si="14"/>
        <v>3.3743510863295523E-2</v>
      </c>
    </row>
    <row r="41" spans="1:44" x14ac:dyDescent="0.25">
      <c r="A41">
        <v>2009</v>
      </c>
      <c r="B41">
        <v>100461.39</v>
      </c>
      <c r="C41">
        <f t="shared" si="0"/>
        <v>5023.0695000000005</v>
      </c>
      <c r="D41">
        <v>2404</v>
      </c>
      <c r="E41">
        <v>1253.2</v>
      </c>
      <c r="F41">
        <f t="shared" si="17"/>
        <v>62.66</v>
      </c>
      <c r="G41">
        <v>194</v>
      </c>
      <c r="H41">
        <v>1459</v>
      </c>
      <c r="I41">
        <f t="shared" si="13"/>
        <v>0.13296778615490062</v>
      </c>
      <c r="J41">
        <v>6757.9</v>
      </c>
      <c r="K41">
        <f t="shared" si="2"/>
        <v>337.89499999999998</v>
      </c>
      <c r="L41">
        <v>222</v>
      </c>
      <c r="M41">
        <v>2311</v>
      </c>
      <c r="N41">
        <f t="shared" si="18"/>
        <v>9.6062310688013852E-2</v>
      </c>
      <c r="O41">
        <v>33631</v>
      </c>
      <c r="P41">
        <f t="shared" si="3"/>
        <v>1681.55</v>
      </c>
      <c r="Q41">
        <v>308</v>
      </c>
      <c r="R41">
        <v>16150</v>
      </c>
      <c r="S41">
        <f t="shared" si="16"/>
        <v>1.9071207430340558E-2</v>
      </c>
      <c r="T41">
        <v>6714</v>
      </c>
      <c r="U41">
        <f t="shared" si="4"/>
        <v>335.7</v>
      </c>
      <c r="V41">
        <v>163</v>
      </c>
      <c r="W41">
        <v>8364</v>
      </c>
      <c r="X41">
        <f t="shared" si="15"/>
        <v>1.94882831181253E-2</v>
      </c>
      <c r="Y41">
        <v>64.599999999999994</v>
      </c>
      <c r="Z41">
        <f t="shared" si="5"/>
        <v>3.23</v>
      </c>
      <c r="AA41">
        <v>7</v>
      </c>
      <c r="AB41">
        <v>152</v>
      </c>
      <c r="AC41">
        <f t="shared" si="19"/>
        <v>4.6052631578947366E-2</v>
      </c>
      <c r="AD41">
        <v>93</v>
      </c>
      <c r="AE41">
        <f t="shared" si="6"/>
        <v>4.6500000000000004</v>
      </c>
      <c r="AF41">
        <v>0</v>
      </c>
      <c r="AG41">
        <v>1097</v>
      </c>
      <c r="AI41">
        <v>703</v>
      </c>
      <c r="AJ41">
        <f t="shared" si="7"/>
        <v>35.15</v>
      </c>
      <c r="AK41">
        <v>0</v>
      </c>
      <c r="AL41">
        <v>1164</v>
      </c>
      <c r="AM41">
        <f t="shared" si="20"/>
        <v>0</v>
      </c>
      <c r="AN41">
        <f t="shared" si="8"/>
        <v>49216.7</v>
      </c>
      <c r="AO41">
        <f t="shared" si="9"/>
        <v>2460.835</v>
      </c>
      <c r="AP41">
        <f t="shared" si="10"/>
        <v>894</v>
      </c>
      <c r="AQ41">
        <f t="shared" si="11"/>
        <v>30697</v>
      </c>
      <c r="AR41">
        <f t="shared" si="14"/>
        <v>2.9123367104277292E-2</v>
      </c>
    </row>
    <row r="42" spans="1:44" x14ac:dyDescent="0.25">
      <c r="A42">
        <v>2010</v>
      </c>
      <c r="B42">
        <v>111514.9</v>
      </c>
      <c r="C42">
        <f t="shared" si="0"/>
        <v>5575.7449999999999</v>
      </c>
      <c r="D42">
        <v>2556</v>
      </c>
      <c r="E42">
        <v>1200</v>
      </c>
      <c r="F42">
        <f t="shared" si="17"/>
        <v>60</v>
      </c>
      <c r="G42">
        <v>214</v>
      </c>
      <c r="H42">
        <v>1472</v>
      </c>
      <c r="I42">
        <f t="shared" si="13"/>
        <v>0.1453804347826087</v>
      </c>
      <c r="J42">
        <v>7040</v>
      </c>
      <c r="K42">
        <f t="shared" si="2"/>
        <v>352</v>
      </c>
      <c r="L42">
        <v>208</v>
      </c>
      <c r="M42">
        <v>2229</v>
      </c>
      <c r="N42">
        <f t="shared" si="18"/>
        <v>9.3315388066397484E-2</v>
      </c>
      <c r="O42">
        <v>39884</v>
      </c>
      <c r="P42">
        <f t="shared" si="3"/>
        <v>1994.2</v>
      </c>
      <c r="Q42">
        <v>340</v>
      </c>
      <c r="R42">
        <v>16069</v>
      </c>
      <c r="S42">
        <f t="shared" si="16"/>
        <v>2.1158752878212707E-2</v>
      </c>
      <c r="T42">
        <v>6457</v>
      </c>
      <c r="U42">
        <f t="shared" si="4"/>
        <v>322.85000000000002</v>
      </c>
      <c r="V42">
        <v>159</v>
      </c>
      <c r="W42">
        <v>8303</v>
      </c>
      <c r="X42">
        <f t="shared" si="15"/>
        <v>1.9149704925930388E-2</v>
      </c>
      <c r="Y42">
        <v>41.6</v>
      </c>
      <c r="Z42">
        <f t="shared" si="5"/>
        <v>2.08</v>
      </c>
      <c r="AA42">
        <v>4</v>
      </c>
      <c r="AB42">
        <v>156</v>
      </c>
      <c r="AC42">
        <f t="shared" si="19"/>
        <v>2.564102564102564E-2</v>
      </c>
      <c r="AD42">
        <v>102</v>
      </c>
      <c r="AE42">
        <f t="shared" si="6"/>
        <v>5.0999999999999996</v>
      </c>
      <c r="AF42">
        <v>0</v>
      </c>
      <c r="AG42">
        <v>1078</v>
      </c>
      <c r="AI42">
        <v>1198</v>
      </c>
      <c r="AJ42">
        <f t="shared" si="7"/>
        <v>59.9</v>
      </c>
      <c r="AK42">
        <v>1</v>
      </c>
      <c r="AL42">
        <v>1143</v>
      </c>
      <c r="AM42">
        <f t="shared" si="20"/>
        <v>8.7489063867016625E-4</v>
      </c>
      <c r="AN42">
        <f t="shared" si="8"/>
        <v>55922.6</v>
      </c>
      <c r="AO42">
        <f t="shared" si="9"/>
        <v>2796.13</v>
      </c>
      <c r="AP42">
        <f t="shared" si="10"/>
        <v>926</v>
      </c>
      <c r="AQ42">
        <f t="shared" si="11"/>
        <v>30450</v>
      </c>
      <c r="AR42">
        <f t="shared" si="14"/>
        <v>3.0410509031198685E-2</v>
      </c>
    </row>
    <row r="43" spans="1:44" x14ac:dyDescent="0.25">
      <c r="A43">
        <v>2011</v>
      </c>
      <c r="B43">
        <v>118926.99</v>
      </c>
      <c r="C43">
        <f t="shared" si="0"/>
        <v>5946.3495000000003</v>
      </c>
      <c r="D43">
        <v>1909</v>
      </c>
      <c r="E43">
        <v>1500</v>
      </c>
      <c r="F43">
        <f t="shared" si="17"/>
        <v>75</v>
      </c>
      <c r="G43">
        <v>163</v>
      </c>
      <c r="H43">
        <v>1458</v>
      </c>
      <c r="I43">
        <f t="shared" si="13"/>
        <v>0.11179698216735254</v>
      </c>
      <c r="J43">
        <v>12186.14</v>
      </c>
      <c r="K43">
        <f t="shared" si="2"/>
        <v>609.30700000000002</v>
      </c>
      <c r="L43">
        <v>180</v>
      </c>
      <c r="M43">
        <v>2150</v>
      </c>
      <c r="N43">
        <f t="shared" si="18"/>
        <v>8.3720930232558138E-2</v>
      </c>
      <c r="O43">
        <v>44100</v>
      </c>
      <c r="P43">
        <f t="shared" si="3"/>
        <v>2205</v>
      </c>
      <c r="Q43">
        <v>299</v>
      </c>
      <c r="R43">
        <v>15949</v>
      </c>
      <c r="S43">
        <f t="shared" si="16"/>
        <v>1.8747256881309172E-2</v>
      </c>
      <c r="T43">
        <v>6500</v>
      </c>
      <c r="U43">
        <f t="shared" si="4"/>
        <v>325</v>
      </c>
      <c r="V43">
        <v>154</v>
      </c>
      <c r="W43">
        <v>8264</v>
      </c>
      <c r="X43">
        <f t="shared" si="15"/>
        <v>1.8635043562439498E-2</v>
      </c>
      <c r="Y43">
        <v>56.2</v>
      </c>
      <c r="Z43">
        <f t="shared" si="5"/>
        <v>2.81</v>
      </c>
      <c r="AA43">
        <v>4</v>
      </c>
      <c r="AB43">
        <v>153</v>
      </c>
      <c r="AC43">
        <f t="shared" si="19"/>
        <v>2.6143790849673203E-2</v>
      </c>
      <c r="AD43">
        <v>13.79</v>
      </c>
      <c r="AE43">
        <f t="shared" si="6"/>
        <v>0.68949999999999989</v>
      </c>
      <c r="AF43">
        <v>0</v>
      </c>
      <c r="AG43">
        <v>1059</v>
      </c>
      <c r="AI43">
        <v>1517</v>
      </c>
      <c r="AJ43">
        <f t="shared" si="7"/>
        <v>75.849999999999994</v>
      </c>
      <c r="AK43">
        <v>3</v>
      </c>
      <c r="AL43">
        <v>993</v>
      </c>
      <c r="AM43">
        <f t="shared" si="20"/>
        <v>3.0211480362537764E-3</v>
      </c>
      <c r="AN43">
        <f t="shared" si="8"/>
        <v>65873.13</v>
      </c>
      <c r="AO43">
        <f t="shared" si="9"/>
        <v>3293.6565000000001</v>
      </c>
      <c r="AP43">
        <f t="shared" si="10"/>
        <v>803</v>
      </c>
      <c r="AQ43">
        <f t="shared" si="11"/>
        <v>30026</v>
      </c>
      <c r="AR43">
        <f t="shared" si="14"/>
        <v>2.6743488976220607E-2</v>
      </c>
    </row>
    <row r="44" spans="1:44" x14ac:dyDescent="0.25">
      <c r="A44">
        <v>2012</v>
      </c>
      <c r="B44">
        <v>132220.29999999999</v>
      </c>
      <c r="C44">
        <f t="shared" si="0"/>
        <v>6611.0150000000003</v>
      </c>
      <c r="D44">
        <v>1724</v>
      </c>
      <c r="E44">
        <v>1200</v>
      </c>
      <c r="F44">
        <f t="shared" ref="F44" si="21">E44*5/100</f>
        <v>60</v>
      </c>
      <c r="G44">
        <v>118</v>
      </c>
      <c r="H44">
        <v>1428</v>
      </c>
      <c r="I44">
        <f t="shared" si="13"/>
        <v>8.2633053221288513E-2</v>
      </c>
      <c r="J44">
        <v>9904.4</v>
      </c>
      <c r="K44">
        <f t="shared" si="2"/>
        <v>495.22</v>
      </c>
      <c r="L44">
        <v>132</v>
      </c>
      <c r="M44">
        <v>2056</v>
      </c>
      <c r="N44">
        <f t="shared" si="18"/>
        <v>6.4202334630350189E-2</v>
      </c>
      <c r="O44">
        <v>42500</v>
      </c>
      <c r="P44">
        <f t="shared" si="3"/>
        <v>2125</v>
      </c>
      <c r="Q44">
        <v>274</v>
      </c>
      <c r="R44">
        <v>15557</v>
      </c>
      <c r="S44">
        <f t="shared" si="16"/>
        <v>1.7612650253904995E-2</v>
      </c>
      <c r="T44">
        <v>6700</v>
      </c>
      <c r="U44">
        <f t="shared" si="4"/>
        <v>335</v>
      </c>
      <c r="V44">
        <v>184</v>
      </c>
      <c r="W44">
        <v>8094</v>
      </c>
      <c r="X44">
        <f t="shared" si="15"/>
        <v>2.2732888559426737E-2</v>
      </c>
      <c r="Y44">
        <v>52</v>
      </c>
      <c r="Z44">
        <f t="shared" si="5"/>
        <v>2.6</v>
      </c>
      <c r="AA44">
        <v>3</v>
      </c>
      <c r="AB44">
        <v>153</v>
      </c>
      <c r="AC44">
        <f t="shared" si="19"/>
        <v>1.9607843137254902E-2</v>
      </c>
      <c r="AD44">
        <v>126</v>
      </c>
      <c r="AE44">
        <f t="shared" si="6"/>
        <v>6.3</v>
      </c>
      <c r="AF44">
        <v>0</v>
      </c>
      <c r="AG44">
        <v>1024</v>
      </c>
      <c r="AI44">
        <v>1100</v>
      </c>
      <c r="AJ44">
        <f t="shared" si="7"/>
        <v>55</v>
      </c>
      <c r="AK44">
        <v>3</v>
      </c>
      <c r="AL44">
        <v>1071</v>
      </c>
      <c r="AM44">
        <f t="shared" si="20"/>
        <v>2.8011204481792717E-3</v>
      </c>
      <c r="AN44">
        <f t="shared" si="8"/>
        <v>61582.400000000001</v>
      </c>
      <c r="AO44">
        <f t="shared" si="9"/>
        <v>3079.12</v>
      </c>
      <c r="AP44">
        <f t="shared" si="10"/>
        <v>714</v>
      </c>
      <c r="AQ44">
        <f t="shared" si="11"/>
        <v>29383</v>
      </c>
      <c r="AR44">
        <f t="shared" si="14"/>
        <v>2.429976517033659E-2</v>
      </c>
    </row>
    <row r="45" spans="1:44" x14ac:dyDescent="0.25">
      <c r="A45">
        <v>2013</v>
      </c>
      <c r="B45">
        <v>140659.29999999999</v>
      </c>
      <c r="C45">
        <f t="shared" si="0"/>
        <v>7032.9650000000001</v>
      </c>
      <c r="D45">
        <v>1670</v>
      </c>
      <c r="E45">
        <v>1200</v>
      </c>
      <c r="F45">
        <f t="shared" ref="F45" si="22">E45*5/100</f>
        <v>60</v>
      </c>
      <c r="G45">
        <v>104</v>
      </c>
      <c r="H45">
        <v>1424</v>
      </c>
      <c r="I45">
        <f t="shared" si="13"/>
        <v>7.3033707865168537E-2</v>
      </c>
      <c r="J45">
        <v>9274.6</v>
      </c>
      <c r="K45">
        <f t="shared" si="2"/>
        <v>463.73</v>
      </c>
      <c r="L45">
        <v>104</v>
      </c>
      <c r="M45">
        <v>1950</v>
      </c>
      <c r="N45">
        <f t="shared" si="18"/>
        <v>5.3333333333333337E-2</v>
      </c>
      <c r="O45">
        <v>48600</v>
      </c>
      <c r="P45">
        <f t="shared" si="3"/>
        <v>2430</v>
      </c>
      <c r="Q45">
        <v>287</v>
      </c>
      <c r="R45">
        <v>15114</v>
      </c>
      <c r="S45">
        <f t="shared" si="16"/>
        <v>1.8989016805610694E-2</v>
      </c>
      <c r="T45">
        <v>6700</v>
      </c>
      <c r="U45">
        <f t="shared" si="4"/>
        <v>335</v>
      </c>
      <c r="V45">
        <v>160</v>
      </c>
      <c r="W45">
        <v>7961</v>
      </c>
      <c r="X45">
        <f t="shared" si="15"/>
        <v>2.0097977640999874E-2</v>
      </c>
      <c r="Y45">
        <v>50</v>
      </c>
      <c r="Z45">
        <f t="shared" si="5"/>
        <v>2.5</v>
      </c>
      <c r="AA45">
        <v>2</v>
      </c>
      <c r="AB45">
        <v>151</v>
      </c>
      <c r="AC45">
        <f t="shared" si="19"/>
        <v>1.3245033112582781E-2</v>
      </c>
      <c r="AD45">
        <v>127</v>
      </c>
      <c r="AE45">
        <f t="shared" si="6"/>
        <v>6.35</v>
      </c>
      <c r="AF45">
        <v>0</v>
      </c>
      <c r="AG45">
        <v>1006</v>
      </c>
      <c r="AI45">
        <v>1422</v>
      </c>
      <c r="AJ45">
        <f t="shared" si="7"/>
        <v>71.099999999999994</v>
      </c>
      <c r="AK45">
        <v>2</v>
      </c>
      <c r="AL45">
        <v>1064</v>
      </c>
      <c r="AM45">
        <f t="shared" si="20"/>
        <v>1.8796992481203006E-3</v>
      </c>
      <c r="AN45">
        <f t="shared" si="8"/>
        <v>67373.600000000006</v>
      </c>
      <c r="AO45">
        <f t="shared" si="9"/>
        <v>3368.68</v>
      </c>
      <c r="AP45">
        <f t="shared" si="10"/>
        <v>659</v>
      </c>
      <c r="AQ45">
        <f t="shared" si="11"/>
        <v>28670</v>
      </c>
      <c r="AR45">
        <f t="shared" si="14"/>
        <v>2.298569933728636E-2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T45"/>
  <sheetViews>
    <sheetView workbookViewId="0">
      <pane xSplit="1" ySplit="1" topLeftCell="AG26" activePane="bottomRight" state="frozen"/>
      <selection pane="topRight" activeCell="B1" sqref="B1"/>
      <selection pane="bottomLeft" activeCell="A2" sqref="A2"/>
      <selection pane="bottomRight" activeCell="A50" sqref="A50:XFD50"/>
    </sheetView>
  </sheetViews>
  <sheetFormatPr defaultColWidth="11.42578125" defaultRowHeight="15" x14ac:dyDescent="0.25"/>
  <cols>
    <col min="28" max="28" width="13.28515625" style="9" bestFit="1" customWidth="1"/>
    <col min="42" max="42" width="12.28515625" bestFit="1" customWidth="1"/>
    <col min="43" max="43" width="12.42578125" bestFit="1" customWidth="1"/>
  </cols>
  <sheetData>
    <row r="1" spans="1:46" x14ac:dyDescent="0.25">
      <c r="A1" t="s">
        <v>0</v>
      </c>
      <c r="B1" s="2" t="s">
        <v>1</v>
      </c>
      <c r="C1" s="2" t="s">
        <v>3</v>
      </c>
      <c r="D1" s="2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6" t="s">
        <v>25</v>
      </c>
      <c r="AA1" s="6" t="s">
        <v>44</v>
      </c>
      <c r="AB1" s="6" t="s">
        <v>45</v>
      </c>
      <c r="AC1" s="6" t="s">
        <v>26</v>
      </c>
      <c r="AD1" s="6" t="s">
        <v>27</v>
      </c>
      <c r="AE1" s="6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</row>
    <row r="2" spans="1:46" x14ac:dyDescent="0.25">
      <c r="A2">
        <v>1970</v>
      </c>
      <c r="B2">
        <v>10</v>
      </c>
      <c r="C2">
        <f t="shared" ref="C2:C45" si="0">B2*5/100</f>
        <v>0.5</v>
      </c>
      <c r="D2">
        <v>2334</v>
      </c>
      <c r="E2">
        <v>0</v>
      </c>
      <c r="F2">
        <f t="shared" ref="F2:F45" si="1">E2*5/100</f>
        <v>0</v>
      </c>
      <c r="G2">
        <v>315</v>
      </c>
      <c r="J2">
        <v>0</v>
      </c>
      <c r="K2">
        <f t="shared" ref="K2:K45" si="2">J2*5/100</f>
        <v>0</v>
      </c>
      <c r="L2">
        <v>0</v>
      </c>
      <c r="O2">
        <v>0</v>
      </c>
      <c r="P2">
        <f t="shared" ref="P2:P45" si="3">O2*5/100</f>
        <v>0</v>
      </c>
      <c r="Q2">
        <v>0</v>
      </c>
      <c r="T2">
        <v>0</v>
      </c>
      <c r="U2">
        <f t="shared" ref="U2:U45" si="4">T2*5/100</f>
        <v>0</v>
      </c>
      <c r="V2">
        <v>677</v>
      </c>
      <c r="Y2">
        <v>0</v>
      </c>
      <c r="Z2">
        <f t="shared" ref="Z2:Z45" si="5">Y2*5/100</f>
        <v>0</v>
      </c>
      <c r="AA2" s="9">
        <v>0</v>
      </c>
      <c r="AB2" s="9">
        <f>AA2*5/100</f>
        <v>0</v>
      </c>
      <c r="AC2">
        <v>0</v>
      </c>
      <c r="AF2">
        <v>0</v>
      </c>
      <c r="AG2">
        <f t="shared" ref="AG2:AG45" si="6">AF2*5/100</f>
        <v>0</v>
      </c>
      <c r="AH2">
        <v>0</v>
      </c>
      <c r="AK2">
        <v>0</v>
      </c>
      <c r="AL2">
        <f t="shared" ref="AL2:AL45" si="7">AK2*5/100</f>
        <v>0</v>
      </c>
      <c r="AM2">
        <v>0</v>
      </c>
      <c r="AP2">
        <f>SUM(E2,J2,O2,T2,Y2,AF2,AK2)</f>
        <v>0</v>
      </c>
      <c r="AQ2">
        <f>AP2*5/100</f>
        <v>0</v>
      </c>
      <c r="AR2">
        <f t="shared" ref="AR2:AR45" si="8">SUM(G2,L2,Q2,V2,AC2,AH2,AM2)</f>
        <v>992</v>
      </c>
      <c r="AS2">
        <f t="shared" ref="AS2:AS45" si="9">SUM(H2,M2,R2,W2,AD2,AI2,AN2)</f>
        <v>0</v>
      </c>
    </row>
    <row r="3" spans="1:46" x14ac:dyDescent="0.25">
      <c r="A3">
        <v>1971</v>
      </c>
      <c r="B3">
        <v>10</v>
      </c>
      <c r="C3">
        <f t="shared" si="0"/>
        <v>0.5</v>
      </c>
      <c r="D3">
        <v>2031</v>
      </c>
      <c r="E3">
        <v>0</v>
      </c>
      <c r="F3">
        <f t="shared" si="1"/>
        <v>0</v>
      </c>
      <c r="G3">
        <v>479</v>
      </c>
      <c r="J3">
        <v>0</v>
      </c>
      <c r="K3">
        <f t="shared" si="2"/>
        <v>0</v>
      </c>
      <c r="L3">
        <v>0</v>
      </c>
      <c r="O3">
        <v>0</v>
      </c>
      <c r="P3">
        <f t="shared" si="3"/>
        <v>0</v>
      </c>
      <c r="Q3">
        <v>0</v>
      </c>
      <c r="T3">
        <v>0</v>
      </c>
      <c r="U3">
        <f t="shared" si="4"/>
        <v>0</v>
      </c>
      <c r="V3">
        <v>642</v>
      </c>
      <c r="Y3">
        <v>0</v>
      </c>
      <c r="Z3">
        <f t="shared" si="5"/>
        <v>0</v>
      </c>
      <c r="AA3" s="9">
        <v>0</v>
      </c>
      <c r="AB3" s="9">
        <f t="shared" ref="AB3:AB45" si="10">AA3*5/100</f>
        <v>0</v>
      </c>
      <c r="AC3">
        <v>0</v>
      </c>
      <c r="AF3">
        <v>0</v>
      </c>
      <c r="AG3">
        <f t="shared" si="6"/>
        <v>0</v>
      </c>
      <c r="AH3">
        <v>0</v>
      </c>
      <c r="AK3">
        <v>0</v>
      </c>
      <c r="AL3">
        <f t="shared" si="7"/>
        <v>0</v>
      </c>
      <c r="AM3">
        <v>0</v>
      </c>
      <c r="AP3">
        <f t="shared" ref="AP3:AP45" si="11">SUM(E3,J3,O3,T3,Y3,AF3,AK3)</f>
        <v>0</v>
      </c>
      <c r="AQ3">
        <f t="shared" ref="AQ3:AQ45" si="12">AP3*5/100</f>
        <v>0</v>
      </c>
      <c r="AR3">
        <f t="shared" si="8"/>
        <v>1121</v>
      </c>
      <c r="AS3">
        <f t="shared" si="9"/>
        <v>0</v>
      </c>
    </row>
    <row r="4" spans="1:46" x14ac:dyDescent="0.25">
      <c r="A4">
        <v>1972</v>
      </c>
      <c r="B4">
        <v>20</v>
      </c>
      <c r="C4">
        <f t="shared" si="0"/>
        <v>1</v>
      </c>
      <c r="D4">
        <v>2605</v>
      </c>
      <c r="E4">
        <v>0</v>
      </c>
      <c r="F4">
        <f t="shared" si="1"/>
        <v>0</v>
      </c>
      <c r="G4">
        <v>400</v>
      </c>
      <c r="J4">
        <v>0</v>
      </c>
      <c r="K4">
        <f t="shared" si="2"/>
        <v>0</v>
      </c>
      <c r="L4">
        <v>0</v>
      </c>
      <c r="O4">
        <v>0</v>
      </c>
      <c r="P4">
        <f t="shared" si="3"/>
        <v>0</v>
      </c>
      <c r="Q4">
        <v>0</v>
      </c>
      <c r="T4">
        <v>0</v>
      </c>
      <c r="U4">
        <f t="shared" si="4"/>
        <v>0</v>
      </c>
      <c r="V4">
        <v>778</v>
      </c>
      <c r="Y4">
        <v>0</v>
      </c>
      <c r="Z4">
        <f t="shared" si="5"/>
        <v>0</v>
      </c>
      <c r="AA4" s="9">
        <v>0</v>
      </c>
      <c r="AB4" s="9">
        <f t="shared" si="10"/>
        <v>0</v>
      </c>
      <c r="AC4">
        <v>0</v>
      </c>
      <c r="AF4">
        <v>0</v>
      </c>
      <c r="AG4">
        <f t="shared" si="6"/>
        <v>0</v>
      </c>
      <c r="AH4">
        <v>0</v>
      </c>
      <c r="AK4">
        <v>0</v>
      </c>
      <c r="AL4">
        <f t="shared" si="7"/>
        <v>0</v>
      </c>
      <c r="AM4">
        <v>0</v>
      </c>
      <c r="AP4">
        <f t="shared" si="11"/>
        <v>0</v>
      </c>
      <c r="AQ4">
        <f t="shared" si="12"/>
        <v>0</v>
      </c>
      <c r="AR4">
        <f t="shared" si="8"/>
        <v>1178</v>
      </c>
      <c r="AS4">
        <f t="shared" si="9"/>
        <v>0</v>
      </c>
    </row>
    <row r="5" spans="1:46" x14ac:dyDescent="0.25">
      <c r="A5">
        <v>1973</v>
      </c>
      <c r="B5">
        <v>40</v>
      </c>
      <c r="C5">
        <f t="shared" si="0"/>
        <v>2</v>
      </c>
      <c r="D5">
        <v>1985</v>
      </c>
      <c r="E5">
        <v>0</v>
      </c>
      <c r="F5">
        <f t="shared" si="1"/>
        <v>0</v>
      </c>
      <c r="G5">
        <v>300</v>
      </c>
      <c r="J5">
        <v>0</v>
      </c>
      <c r="K5">
        <f t="shared" si="2"/>
        <v>0</v>
      </c>
      <c r="L5">
        <v>0</v>
      </c>
      <c r="O5">
        <v>0</v>
      </c>
      <c r="P5">
        <f t="shared" si="3"/>
        <v>0</v>
      </c>
      <c r="Q5">
        <v>0</v>
      </c>
      <c r="T5">
        <v>0</v>
      </c>
      <c r="U5">
        <f t="shared" si="4"/>
        <v>0</v>
      </c>
      <c r="V5">
        <v>462</v>
      </c>
      <c r="Y5">
        <v>0</v>
      </c>
      <c r="Z5">
        <f t="shared" si="5"/>
        <v>0</v>
      </c>
      <c r="AA5" s="9">
        <v>0</v>
      </c>
      <c r="AB5" s="9">
        <f t="shared" si="10"/>
        <v>0</v>
      </c>
      <c r="AC5">
        <v>0</v>
      </c>
      <c r="AF5">
        <v>0</v>
      </c>
      <c r="AG5">
        <f t="shared" si="6"/>
        <v>0</v>
      </c>
      <c r="AH5">
        <v>0</v>
      </c>
      <c r="AK5">
        <v>0</v>
      </c>
      <c r="AL5">
        <f t="shared" si="7"/>
        <v>0</v>
      </c>
      <c r="AM5">
        <v>0</v>
      </c>
      <c r="AP5">
        <f t="shared" si="11"/>
        <v>0</v>
      </c>
      <c r="AQ5">
        <f t="shared" si="12"/>
        <v>0</v>
      </c>
      <c r="AR5">
        <f t="shared" si="8"/>
        <v>762</v>
      </c>
      <c r="AS5">
        <f t="shared" si="9"/>
        <v>0</v>
      </c>
    </row>
    <row r="6" spans="1:46" x14ac:dyDescent="0.25">
      <c r="A6">
        <v>1974</v>
      </c>
      <c r="B6">
        <v>60</v>
      </c>
      <c r="C6">
        <f t="shared" si="0"/>
        <v>3</v>
      </c>
      <c r="D6">
        <v>2307</v>
      </c>
      <c r="E6">
        <v>0</v>
      </c>
      <c r="F6">
        <f t="shared" si="1"/>
        <v>0</v>
      </c>
      <c r="G6">
        <v>471</v>
      </c>
      <c r="J6">
        <v>0</v>
      </c>
      <c r="K6">
        <f t="shared" si="2"/>
        <v>0</v>
      </c>
      <c r="L6">
        <v>200</v>
      </c>
      <c r="O6">
        <v>0</v>
      </c>
      <c r="P6">
        <f t="shared" si="3"/>
        <v>0</v>
      </c>
      <c r="Q6">
        <v>0</v>
      </c>
      <c r="T6">
        <v>0</v>
      </c>
      <c r="U6">
        <f t="shared" si="4"/>
        <v>0</v>
      </c>
      <c r="V6">
        <v>357</v>
      </c>
      <c r="Y6">
        <v>0</v>
      </c>
      <c r="Z6">
        <f t="shared" si="5"/>
        <v>0</v>
      </c>
      <c r="AA6" s="9">
        <v>0</v>
      </c>
      <c r="AB6" s="9">
        <f t="shared" si="10"/>
        <v>0</v>
      </c>
      <c r="AC6">
        <v>0</v>
      </c>
      <c r="AF6">
        <v>0</v>
      </c>
      <c r="AG6">
        <f t="shared" si="6"/>
        <v>0</v>
      </c>
      <c r="AH6">
        <v>0</v>
      </c>
      <c r="AK6">
        <v>0</v>
      </c>
      <c r="AL6">
        <f t="shared" si="7"/>
        <v>0</v>
      </c>
      <c r="AM6">
        <v>0</v>
      </c>
      <c r="AP6">
        <f t="shared" si="11"/>
        <v>0</v>
      </c>
      <c r="AQ6">
        <f t="shared" si="12"/>
        <v>0</v>
      </c>
      <c r="AR6">
        <f t="shared" si="8"/>
        <v>1028</v>
      </c>
      <c r="AS6">
        <f t="shared" si="9"/>
        <v>0</v>
      </c>
    </row>
    <row r="7" spans="1:46" x14ac:dyDescent="0.25">
      <c r="A7">
        <v>1975</v>
      </c>
      <c r="B7">
        <v>80</v>
      </c>
      <c r="C7">
        <f t="shared" si="0"/>
        <v>4</v>
      </c>
      <c r="D7">
        <v>3267</v>
      </c>
      <c r="E7">
        <v>0</v>
      </c>
      <c r="F7">
        <f t="shared" si="1"/>
        <v>0</v>
      </c>
      <c r="G7">
        <v>545</v>
      </c>
      <c r="J7">
        <v>0</v>
      </c>
      <c r="K7">
        <f t="shared" si="2"/>
        <v>0</v>
      </c>
      <c r="L7">
        <v>289</v>
      </c>
      <c r="O7">
        <v>0</v>
      </c>
      <c r="P7">
        <f t="shared" si="3"/>
        <v>0</v>
      </c>
      <c r="Q7">
        <v>0</v>
      </c>
      <c r="T7">
        <v>0</v>
      </c>
      <c r="U7">
        <f t="shared" si="4"/>
        <v>0</v>
      </c>
      <c r="V7">
        <v>497</v>
      </c>
      <c r="Y7">
        <v>0</v>
      </c>
      <c r="Z7">
        <f t="shared" si="5"/>
        <v>0</v>
      </c>
      <c r="AA7" s="9">
        <v>0</v>
      </c>
      <c r="AB7" s="9">
        <f t="shared" si="10"/>
        <v>0</v>
      </c>
      <c r="AC7">
        <v>0</v>
      </c>
      <c r="AF7">
        <v>0</v>
      </c>
      <c r="AG7">
        <f t="shared" si="6"/>
        <v>0</v>
      </c>
      <c r="AH7">
        <v>0</v>
      </c>
      <c r="AK7">
        <v>0</v>
      </c>
      <c r="AL7">
        <f t="shared" si="7"/>
        <v>0</v>
      </c>
      <c r="AM7">
        <v>0</v>
      </c>
      <c r="AP7">
        <f t="shared" si="11"/>
        <v>0</v>
      </c>
      <c r="AQ7">
        <f t="shared" si="12"/>
        <v>0</v>
      </c>
      <c r="AR7">
        <f t="shared" si="8"/>
        <v>1331</v>
      </c>
      <c r="AS7">
        <f t="shared" si="9"/>
        <v>0</v>
      </c>
    </row>
    <row r="8" spans="1:46" x14ac:dyDescent="0.25">
      <c r="A8">
        <v>1976</v>
      </c>
      <c r="B8">
        <v>90</v>
      </c>
      <c r="C8">
        <f t="shared" si="0"/>
        <v>4.5</v>
      </c>
      <c r="D8">
        <v>2851</v>
      </c>
      <c r="E8">
        <v>0</v>
      </c>
      <c r="F8">
        <f t="shared" si="1"/>
        <v>0</v>
      </c>
      <c r="G8">
        <v>536</v>
      </c>
      <c r="J8">
        <v>0</v>
      </c>
      <c r="K8">
        <f t="shared" si="2"/>
        <v>0</v>
      </c>
      <c r="L8">
        <v>306</v>
      </c>
      <c r="O8">
        <v>0</v>
      </c>
      <c r="P8">
        <f t="shared" si="3"/>
        <v>0</v>
      </c>
      <c r="Q8">
        <v>0</v>
      </c>
      <c r="T8">
        <v>0</v>
      </c>
      <c r="U8">
        <f t="shared" si="4"/>
        <v>0</v>
      </c>
      <c r="V8">
        <v>487</v>
      </c>
      <c r="Y8">
        <v>0</v>
      </c>
      <c r="Z8">
        <f t="shared" si="5"/>
        <v>0</v>
      </c>
      <c r="AA8" s="9">
        <v>0</v>
      </c>
      <c r="AB8" s="9">
        <f t="shared" si="10"/>
        <v>0</v>
      </c>
      <c r="AC8">
        <v>0</v>
      </c>
      <c r="AF8">
        <v>0</v>
      </c>
      <c r="AG8">
        <f t="shared" si="6"/>
        <v>0</v>
      </c>
      <c r="AH8">
        <v>0</v>
      </c>
      <c r="AK8">
        <v>0</v>
      </c>
      <c r="AL8">
        <f t="shared" si="7"/>
        <v>0</v>
      </c>
      <c r="AM8">
        <v>0</v>
      </c>
      <c r="AP8">
        <f t="shared" si="11"/>
        <v>0</v>
      </c>
      <c r="AQ8">
        <f t="shared" si="12"/>
        <v>0</v>
      </c>
      <c r="AR8">
        <f t="shared" si="8"/>
        <v>1329</v>
      </c>
      <c r="AS8">
        <f t="shared" si="9"/>
        <v>0</v>
      </c>
    </row>
    <row r="9" spans="1:46" x14ac:dyDescent="0.25">
      <c r="A9">
        <v>1977</v>
      </c>
      <c r="B9">
        <v>110</v>
      </c>
      <c r="C9">
        <f t="shared" si="0"/>
        <v>5.5</v>
      </c>
      <c r="D9">
        <v>3554</v>
      </c>
      <c r="E9">
        <v>0</v>
      </c>
      <c r="F9">
        <f t="shared" si="1"/>
        <v>0</v>
      </c>
      <c r="G9">
        <v>814</v>
      </c>
      <c r="J9">
        <v>0</v>
      </c>
      <c r="K9">
        <f t="shared" si="2"/>
        <v>0</v>
      </c>
      <c r="L9">
        <v>278</v>
      </c>
      <c r="O9">
        <v>0</v>
      </c>
      <c r="P9">
        <f t="shared" si="3"/>
        <v>0</v>
      </c>
      <c r="Q9">
        <v>0</v>
      </c>
      <c r="T9">
        <v>0</v>
      </c>
      <c r="U9">
        <f t="shared" si="4"/>
        <v>0</v>
      </c>
      <c r="V9">
        <v>615</v>
      </c>
      <c r="Y9">
        <v>0</v>
      </c>
      <c r="Z9">
        <f t="shared" si="5"/>
        <v>0</v>
      </c>
      <c r="AA9" s="9">
        <v>0</v>
      </c>
      <c r="AB9" s="9">
        <f t="shared" si="10"/>
        <v>0</v>
      </c>
      <c r="AC9">
        <v>0</v>
      </c>
      <c r="AF9">
        <v>0</v>
      </c>
      <c r="AG9">
        <f t="shared" si="6"/>
        <v>0</v>
      </c>
      <c r="AH9">
        <v>0</v>
      </c>
      <c r="AK9">
        <v>0</v>
      </c>
      <c r="AL9">
        <f t="shared" si="7"/>
        <v>0</v>
      </c>
      <c r="AM9">
        <v>0</v>
      </c>
      <c r="AP9">
        <f t="shared" si="11"/>
        <v>0</v>
      </c>
      <c r="AQ9">
        <f t="shared" si="12"/>
        <v>0</v>
      </c>
      <c r="AR9">
        <f t="shared" si="8"/>
        <v>1707</v>
      </c>
      <c r="AS9">
        <f t="shared" si="9"/>
        <v>0</v>
      </c>
    </row>
    <row r="10" spans="1:46" x14ac:dyDescent="0.25">
      <c r="A10">
        <v>1978</v>
      </c>
      <c r="B10">
        <v>140</v>
      </c>
      <c r="C10">
        <f t="shared" si="0"/>
        <v>7</v>
      </c>
      <c r="D10">
        <v>3996</v>
      </c>
      <c r="E10">
        <v>0</v>
      </c>
      <c r="F10">
        <f t="shared" si="1"/>
        <v>0</v>
      </c>
      <c r="G10">
        <v>476</v>
      </c>
      <c r="J10">
        <v>0</v>
      </c>
      <c r="K10">
        <f t="shared" si="2"/>
        <v>0</v>
      </c>
      <c r="L10">
        <v>300</v>
      </c>
      <c r="O10">
        <v>0</v>
      </c>
      <c r="P10">
        <f t="shared" si="3"/>
        <v>0</v>
      </c>
      <c r="Q10">
        <v>0</v>
      </c>
      <c r="T10">
        <v>0</v>
      </c>
      <c r="U10">
        <f t="shared" si="4"/>
        <v>0</v>
      </c>
      <c r="V10">
        <v>664</v>
      </c>
      <c r="Y10">
        <v>0</v>
      </c>
      <c r="Z10">
        <f t="shared" si="5"/>
        <v>0</v>
      </c>
      <c r="AA10" s="9">
        <v>0</v>
      </c>
      <c r="AB10" s="9">
        <f t="shared" si="10"/>
        <v>0</v>
      </c>
      <c r="AC10">
        <v>0</v>
      </c>
      <c r="AF10">
        <v>0</v>
      </c>
      <c r="AG10">
        <f t="shared" si="6"/>
        <v>0</v>
      </c>
      <c r="AH10">
        <v>0</v>
      </c>
      <c r="AK10">
        <v>0</v>
      </c>
      <c r="AL10">
        <f t="shared" si="7"/>
        <v>0</v>
      </c>
      <c r="AM10">
        <v>0</v>
      </c>
      <c r="AP10">
        <f t="shared" si="11"/>
        <v>0</v>
      </c>
      <c r="AQ10">
        <f t="shared" si="12"/>
        <v>0</v>
      </c>
      <c r="AR10">
        <f t="shared" si="8"/>
        <v>1440</v>
      </c>
      <c r="AS10">
        <f t="shared" si="9"/>
        <v>0</v>
      </c>
    </row>
    <row r="11" spans="1:46" x14ac:dyDescent="0.25">
      <c r="A11">
        <v>1979</v>
      </c>
      <c r="B11">
        <v>160</v>
      </c>
      <c r="C11">
        <f t="shared" si="0"/>
        <v>8</v>
      </c>
      <c r="D11">
        <v>2286</v>
      </c>
      <c r="E11">
        <v>0</v>
      </c>
      <c r="F11">
        <f t="shared" si="1"/>
        <v>0</v>
      </c>
      <c r="G11">
        <v>337</v>
      </c>
      <c r="J11">
        <v>0</v>
      </c>
      <c r="K11">
        <f t="shared" si="2"/>
        <v>0</v>
      </c>
      <c r="L11">
        <v>104</v>
      </c>
      <c r="O11">
        <v>0</v>
      </c>
      <c r="P11">
        <f t="shared" si="3"/>
        <v>0</v>
      </c>
      <c r="Q11">
        <v>0</v>
      </c>
      <c r="T11">
        <v>0</v>
      </c>
      <c r="U11">
        <f t="shared" si="4"/>
        <v>0</v>
      </c>
      <c r="V11">
        <v>755</v>
      </c>
      <c r="Y11">
        <v>0</v>
      </c>
      <c r="Z11">
        <f t="shared" si="5"/>
        <v>0</v>
      </c>
      <c r="AA11" s="9">
        <v>0</v>
      </c>
      <c r="AB11" s="9">
        <f t="shared" si="10"/>
        <v>0</v>
      </c>
      <c r="AC11">
        <v>0</v>
      </c>
      <c r="AF11">
        <v>0</v>
      </c>
      <c r="AG11">
        <f t="shared" si="6"/>
        <v>0</v>
      </c>
      <c r="AH11">
        <v>0</v>
      </c>
      <c r="AK11">
        <v>0</v>
      </c>
      <c r="AL11">
        <f t="shared" si="7"/>
        <v>0</v>
      </c>
      <c r="AM11">
        <v>0</v>
      </c>
      <c r="AP11">
        <f t="shared" si="11"/>
        <v>0</v>
      </c>
      <c r="AQ11">
        <f t="shared" si="12"/>
        <v>0</v>
      </c>
      <c r="AR11">
        <f t="shared" si="8"/>
        <v>1196</v>
      </c>
      <c r="AS11">
        <f t="shared" si="9"/>
        <v>0</v>
      </c>
    </row>
    <row r="12" spans="1:46" x14ac:dyDescent="0.25">
      <c r="A12">
        <v>1980</v>
      </c>
      <c r="B12">
        <v>250</v>
      </c>
      <c r="C12">
        <f t="shared" si="0"/>
        <v>12.5</v>
      </c>
      <c r="D12">
        <v>3159</v>
      </c>
      <c r="E12">
        <v>0</v>
      </c>
      <c r="F12">
        <f t="shared" si="1"/>
        <v>0</v>
      </c>
      <c r="G12">
        <v>253</v>
      </c>
      <c r="J12">
        <v>0</v>
      </c>
      <c r="K12">
        <f t="shared" si="2"/>
        <v>0</v>
      </c>
      <c r="L12">
        <v>493</v>
      </c>
      <c r="O12">
        <v>0</v>
      </c>
      <c r="P12">
        <f t="shared" si="3"/>
        <v>0</v>
      </c>
      <c r="Q12">
        <v>0</v>
      </c>
      <c r="T12">
        <v>0</v>
      </c>
      <c r="U12">
        <f t="shared" si="4"/>
        <v>0</v>
      </c>
      <c r="V12">
        <v>1016</v>
      </c>
      <c r="Y12">
        <v>0</v>
      </c>
      <c r="Z12">
        <f t="shared" si="5"/>
        <v>0</v>
      </c>
      <c r="AA12" s="9">
        <v>0</v>
      </c>
      <c r="AB12" s="9">
        <f t="shared" si="10"/>
        <v>0</v>
      </c>
      <c r="AC12">
        <v>0</v>
      </c>
      <c r="AF12">
        <v>0</v>
      </c>
      <c r="AG12">
        <f t="shared" si="6"/>
        <v>0</v>
      </c>
      <c r="AH12">
        <v>0</v>
      </c>
      <c r="AK12">
        <v>0</v>
      </c>
      <c r="AL12">
        <f t="shared" si="7"/>
        <v>0</v>
      </c>
      <c r="AM12">
        <v>0</v>
      </c>
      <c r="AP12">
        <f t="shared" si="11"/>
        <v>0</v>
      </c>
      <c r="AQ12">
        <f t="shared" si="12"/>
        <v>0</v>
      </c>
      <c r="AR12">
        <f t="shared" si="8"/>
        <v>1762</v>
      </c>
      <c r="AS12">
        <f t="shared" si="9"/>
        <v>0</v>
      </c>
    </row>
    <row r="13" spans="1:46" x14ac:dyDescent="0.25">
      <c r="A13">
        <v>1981</v>
      </c>
      <c r="B13">
        <v>200</v>
      </c>
      <c r="C13">
        <f t="shared" si="0"/>
        <v>10</v>
      </c>
      <c r="D13">
        <v>2997</v>
      </c>
      <c r="E13">
        <v>0</v>
      </c>
      <c r="F13">
        <f t="shared" si="1"/>
        <v>0</v>
      </c>
      <c r="G13">
        <v>328</v>
      </c>
      <c r="J13">
        <v>0</v>
      </c>
      <c r="K13">
        <f t="shared" si="2"/>
        <v>0</v>
      </c>
      <c r="L13">
        <v>402</v>
      </c>
      <c r="O13">
        <v>0</v>
      </c>
      <c r="P13">
        <f t="shared" si="3"/>
        <v>0</v>
      </c>
      <c r="Q13">
        <v>0</v>
      </c>
      <c r="T13">
        <v>0</v>
      </c>
      <c r="U13">
        <f t="shared" si="4"/>
        <v>0</v>
      </c>
      <c r="V13">
        <v>961</v>
      </c>
      <c r="Y13">
        <v>0</v>
      </c>
      <c r="Z13">
        <f t="shared" si="5"/>
        <v>0</v>
      </c>
      <c r="AA13" s="9">
        <v>0</v>
      </c>
      <c r="AB13" s="9">
        <f t="shared" si="10"/>
        <v>0</v>
      </c>
      <c r="AC13">
        <v>0</v>
      </c>
      <c r="AF13">
        <v>0</v>
      </c>
      <c r="AG13">
        <f t="shared" si="6"/>
        <v>0</v>
      </c>
      <c r="AH13">
        <v>0</v>
      </c>
      <c r="AK13">
        <v>0</v>
      </c>
      <c r="AL13">
        <f t="shared" si="7"/>
        <v>0</v>
      </c>
      <c r="AM13">
        <v>0</v>
      </c>
      <c r="AP13">
        <f t="shared" si="11"/>
        <v>0</v>
      </c>
      <c r="AQ13">
        <f t="shared" si="12"/>
        <v>0</v>
      </c>
      <c r="AR13">
        <f t="shared" si="8"/>
        <v>1691</v>
      </c>
      <c r="AS13">
        <f t="shared" si="9"/>
        <v>0</v>
      </c>
    </row>
    <row r="14" spans="1:46" x14ac:dyDescent="0.25">
      <c r="A14">
        <v>1982</v>
      </c>
      <c r="B14">
        <v>244</v>
      </c>
      <c r="C14">
        <f t="shared" si="0"/>
        <v>12.2</v>
      </c>
      <c r="D14">
        <v>2846</v>
      </c>
      <c r="E14">
        <v>0</v>
      </c>
      <c r="F14">
        <f t="shared" si="1"/>
        <v>0</v>
      </c>
      <c r="G14">
        <v>227</v>
      </c>
      <c r="J14">
        <v>0</v>
      </c>
      <c r="K14">
        <f t="shared" si="2"/>
        <v>0</v>
      </c>
      <c r="L14">
        <v>355</v>
      </c>
      <c r="O14">
        <v>0</v>
      </c>
      <c r="P14">
        <f t="shared" si="3"/>
        <v>0</v>
      </c>
      <c r="Q14">
        <v>107</v>
      </c>
      <c r="T14">
        <v>0</v>
      </c>
      <c r="U14">
        <f t="shared" si="4"/>
        <v>0</v>
      </c>
      <c r="V14">
        <v>874</v>
      </c>
      <c r="Y14">
        <v>0</v>
      </c>
      <c r="Z14">
        <f t="shared" si="5"/>
        <v>0</v>
      </c>
      <c r="AA14" s="9">
        <v>0</v>
      </c>
      <c r="AB14" s="9">
        <f t="shared" si="10"/>
        <v>0</v>
      </c>
      <c r="AC14">
        <v>0</v>
      </c>
      <c r="AF14">
        <v>0</v>
      </c>
      <c r="AG14">
        <f t="shared" si="6"/>
        <v>0</v>
      </c>
      <c r="AH14">
        <v>0</v>
      </c>
      <c r="AK14">
        <v>0</v>
      </c>
      <c r="AL14">
        <f t="shared" si="7"/>
        <v>0</v>
      </c>
      <c r="AM14">
        <v>0</v>
      </c>
      <c r="AP14">
        <f t="shared" si="11"/>
        <v>0</v>
      </c>
      <c r="AQ14">
        <f t="shared" si="12"/>
        <v>0</v>
      </c>
      <c r="AR14">
        <f t="shared" si="8"/>
        <v>1563</v>
      </c>
      <c r="AS14">
        <f t="shared" si="9"/>
        <v>0</v>
      </c>
    </row>
    <row r="15" spans="1:46" x14ac:dyDescent="0.25">
      <c r="A15">
        <v>1983</v>
      </c>
      <c r="B15">
        <v>320</v>
      </c>
      <c r="C15">
        <f t="shared" si="0"/>
        <v>16</v>
      </c>
      <c r="D15">
        <v>3490</v>
      </c>
      <c r="E15">
        <v>0</v>
      </c>
      <c r="F15">
        <f t="shared" si="1"/>
        <v>0</v>
      </c>
      <c r="G15">
        <v>321</v>
      </c>
      <c r="J15">
        <v>0</v>
      </c>
      <c r="K15">
        <f t="shared" si="2"/>
        <v>0</v>
      </c>
      <c r="L15">
        <v>378</v>
      </c>
      <c r="O15">
        <v>0</v>
      </c>
      <c r="P15">
        <f t="shared" si="3"/>
        <v>0</v>
      </c>
      <c r="Q15">
        <v>122</v>
      </c>
      <c r="T15">
        <v>0</v>
      </c>
      <c r="U15">
        <f t="shared" si="4"/>
        <v>0</v>
      </c>
      <c r="V15">
        <v>1078</v>
      </c>
      <c r="Y15">
        <v>0</v>
      </c>
      <c r="Z15">
        <f t="shared" si="5"/>
        <v>0</v>
      </c>
      <c r="AA15" s="9">
        <v>0</v>
      </c>
      <c r="AB15" s="9">
        <f t="shared" si="10"/>
        <v>0</v>
      </c>
      <c r="AC15">
        <v>0</v>
      </c>
      <c r="AF15">
        <v>0</v>
      </c>
      <c r="AG15">
        <f t="shared" si="6"/>
        <v>0</v>
      </c>
      <c r="AH15">
        <v>0</v>
      </c>
      <c r="AK15">
        <v>0</v>
      </c>
      <c r="AL15">
        <f t="shared" si="7"/>
        <v>0</v>
      </c>
      <c r="AM15">
        <v>0</v>
      </c>
      <c r="AP15">
        <f t="shared" si="11"/>
        <v>0</v>
      </c>
      <c r="AQ15">
        <f t="shared" si="12"/>
        <v>0</v>
      </c>
      <c r="AR15">
        <f t="shared" si="8"/>
        <v>1899</v>
      </c>
      <c r="AS15">
        <f t="shared" si="9"/>
        <v>0</v>
      </c>
    </row>
    <row r="16" spans="1:46" x14ac:dyDescent="0.25">
      <c r="A16">
        <v>1984</v>
      </c>
      <c r="B16">
        <v>357</v>
      </c>
      <c r="C16">
        <f t="shared" si="0"/>
        <v>17.850000000000001</v>
      </c>
      <c r="D16">
        <v>3635</v>
      </c>
      <c r="E16">
        <v>5</v>
      </c>
      <c r="F16">
        <f t="shared" si="1"/>
        <v>0.25</v>
      </c>
      <c r="G16">
        <v>214</v>
      </c>
      <c r="J16">
        <v>0</v>
      </c>
      <c r="K16">
        <f t="shared" si="2"/>
        <v>0</v>
      </c>
      <c r="L16">
        <v>350</v>
      </c>
      <c r="O16">
        <v>2</v>
      </c>
      <c r="P16">
        <f t="shared" si="3"/>
        <v>0.1</v>
      </c>
      <c r="Q16">
        <v>106</v>
      </c>
      <c r="T16">
        <v>0</v>
      </c>
      <c r="U16">
        <f t="shared" si="4"/>
        <v>0</v>
      </c>
      <c r="V16">
        <v>1187</v>
      </c>
      <c r="Y16">
        <v>0</v>
      </c>
      <c r="Z16">
        <f t="shared" si="5"/>
        <v>0</v>
      </c>
      <c r="AA16" s="9">
        <v>0</v>
      </c>
      <c r="AB16" s="9">
        <f t="shared" si="10"/>
        <v>0</v>
      </c>
      <c r="AC16">
        <v>0</v>
      </c>
      <c r="AF16">
        <v>0</v>
      </c>
      <c r="AG16">
        <f t="shared" si="6"/>
        <v>0</v>
      </c>
      <c r="AH16">
        <v>0</v>
      </c>
      <c r="AK16">
        <v>0</v>
      </c>
      <c r="AL16">
        <f t="shared" si="7"/>
        <v>0</v>
      </c>
      <c r="AM16">
        <v>0</v>
      </c>
      <c r="AP16">
        <f t="shared" si="11"/>
        <v>7</v>
      </c>
      <c r="AQ16">
        <f t="shared" si="12"/>
        <v>0.35</v>
      </c>
      <c r="AR16">
        <f t="shared" si="8"/>
        <v>1857</v>
      </c>
      <c r="AS16">
        <f t="shared" si="9"/>
        <v>0</v>
      </c>
    </row>
    <row r="17" spans="1:46" x14ac:dyDescent="0.25">
      <c r="A17">
        <v>1985</v>
      </c>
      <c r="B17">
        <v>519</v>
      </c>
      <c r="C17">
        <f t="shared" si="0"/>
        <v>25.95</v>
      </c>
      <c r="D17">
        <v>3722</v>
      </c>
      <c r="E17">
        <v>15</v>
      </c>
      <c r="F17">
        <f t="shared" si="1"/>
        <v>0.75</v>
      </c>
      <c r="G17">
        <v>0</v>
      </c>
      <c r="J17">
        <v>127</v>
      </c>
      <c r="K17">
        <f t="shared" si="2"/>
        <v>6.35</v>
      </c>
      <c r="L17">
        <v>346</v>
      </c>
      <c r="O17">
        <v>5</v>
      </c>
      <c r="P17">
        <f t="shared" si="3"/>
        <v>0.25</v>
      </c>
      <c r="Q17">
        <v>326</v>
      </c>
      <c r="T17">
        <v>0</v>
      </c>
      <c r="U17">
        <f t="shared" si="4"/>
        <v>0</v>
      </c>
      <c r="V17">
        <v>1436</v>
      </c>
      <c r="Y17">
        <v>0</v>
      </c>
      <c r="Z17">
        <f t="shared" si="5"/>
        <v>0</v>
      </c>
      <c r="AA17" s="9">
        <v>0</v>
      </c>
      <c r="AB17" s="9">
        <f t="shared" si="10"/>
        <v>0</v>
      </c>
      <c r="AC17">
        <v>0</v>
      </c>
      <c r="AF17">
        <v>0</v>
      </c>
      <c r="AG17">
        <f t="shared" si="6"/>
        <v>0</v>
      </c>
      <c r="AH17">
        <v>0</v>
      </c>
      <c r="AK17">
        <v>0</v>
      </c>
      <c r="AL17">
        <f t="shared" si="7"/>
        <v>0</v>
      </c>
      <c r="AM17">
        <v>0</v>
      </c>
      <c r="AP17">
        <f t="shared" si="11"/>
        <v>147</v>
      </c>
      <c r="AQ17">
        <f t="shared" si="12"/>
        <v>7.35</v>
      </c>
      <c r="AR17">
        <f t="shared" si="8"/>
        <v>2108</v>
      </c>
      <c r="AS17">
        <f t="shared" si="9"/>
        <v>0</v>
      </c>
    </row>
    <row r="18" spans="1:46" x14ac:dyDescent="0.25">
      <c r="A18">
        <v>1986</v>
      </c>
      <c r="B18">
        <v>708</v>
      </c>
      <c r="C18">
        <f t="shared" si="0"/>
        <v>35.4</v>
      </c>
      <c r="D18">
        <v>3715</v>
      </c>
      <c r="E18">
        <v>10</v>
      </c>
      <c r="F18">
        <f t="shared" si="1"/>
        <v>0.5</v>
      </c>
      <c r="G18">
        <v>0</v>
      </c>
      <c r="J18">
        <v>124</v>
      </c>
      <c r="K18">
        <f t="shared" si="2"/>
        <v>6.2</v>
      </c>
      <c r="L18">
        <v>0</v>
      </c>
      <c r="O18">
        <v>20</v>
      </c>
      <c r="P18">
        <f t="shared" si="3"/>
        <v>1</v>
      </c>
      <c r="Q18">
        <v>809</v>
      </c>
      <c r="T18">
        <v>0</v>
      </c>
      <c r="U18">
        <f t="shared" si="4"/>
        <v>0</v>
      </c>
      <c r="V18">
        <v>1674</v>
      </c>
      <c r="Y18">
        <v>0</v>
      </c>
      <c r="Z18">
        <f t="shared" si="5"/>
        <v>0</v>
      </c>
      <c r="AA18" s="9">
        <v>0</v>
      </c>
      <c r="AB18" s="9">
        <f t="shared" si="10"/>
        <v>0</v>
      </c>
      <c r="AC18">
        <v>0</v>
      </c>
      <c r="AF18">
        <v>0</v>
      </c>
      <c r="AG18">
        <f t="shared" si="6"/>
        <v>0</v>
      </c>
      <c r="AH18">
        <v>0</v>
      </c>
      <c r="AK18">
        <v>0</v>
      </c>
      <c r="AL18">
        <f t="shared" si="7"/>
        <v>0</v>
      </c>
      <c r="AM18">
        <v>0</v>
      </c>
      <c r="AP18">
        <f t="shared" si="11"/>
        <v>154</v>
      </c>
      <c r="AQ18">
        <f t="shared" si="12"/>
        <v>7.7</v>
      </c>
      <c r="AR18">
        <f t="shared" si="8"/>
        <v>2483</v>
      </c>
      <c r="AS18">
        <f t="shared" si="9"/>
        <v>0</v>
      </c>
    </row>
    <row r="19" spans="1:46" x14ac:dyDescent="0.25">
      <c r="A19">
        <v>1987</v>
      </c>
      <c r="B19">
        <v>906</v>
      </c>
      <c r="C19">
        <f t="shared" si="0"/>
        <v>45.3</v>
      </c>
      <c r="D19">
        <v>3202</v>
      </c>
      <c r="E19">
        <v>10</v>
      </c>
      <c r="F19">
        <f t="shared" si="1"/>
        <v>0.5</v>
      </c>
      <c r="G19">
        <v>0</v>
      </c>
      <c r="J19">
        <v>109</v>
      </c>
      <c r="K19">
        <f t="shared" si="2"/>
        <v>5.45</v>
      </c>
      <c r="L19">
        <v>0</v>
      </c>
      <c r="O19">
        <v>45</v>
      </c>
      <c r="P19">
        <f t="shared" si="3"/>
        <v>2.25</v>
      </c>
      <c r="Q19">
        <v>244</v>
      </c>
      <c r="T19">
        <v>0</v>
      </c>
      <c r="U19">
        <f t="shared" si="4"/>
        <v>0</v>
      </c>
      <c r="V19">
        <v>1551</v>
      </c>
      <c r="Y19">
        <v>0</v>
      </c>
      <c r="Z19">
        <f t="shared" si="5"/>
        <v>0</v>
      </c>
      <c r="AA19" s="9">
        <v>0</v>
      </c>
      <c r="AB19" s="9">
        <f t="shared" si="10"/>
        <v>0</v>
      </c>
      <c r="AC19">
        <v>0</v>
      </c>
      <c r="AF19">
        <v>0</v>
      </c>
      <c r="AG19">
        <f t="shared" si="6"/>
        <v>0</v>
      </c>
      <c r="AH19">
        <v>0</v>
      </c>
      <c r="AK19">
        <v>2</v>
      </c>
      <c r="AL19">
        <f t="shared" si="7"/>
        <v>0.1</v>
      </c>
      <c r="AM19">
        <v>0</v>
      </c>
      <c r="AP19">
        <f t="shared" si="11"/>
        <v>166</v>
      </c>
      <c r="AQ19">
        <f t="shared" si="12"/>
        <v>8.3000000000000007</v>
      </c>
      <c r="AR19">
        <f t="shared" si="8"/>
        <v>1795</v>
      </c>
      <c r="AS19">
        <f t="shared" si="9"/>
        <v>0</v>
      </c>
    </row>
    <row r="20" spans="1:46" x14ac:dyDescent="0.25">
      <c r="A20">
        <v>1988</v>
      </c>
      <c r="B20">
        <v>1716</v>
      </c>
      <c r="C20">
        <f t="shared" si="0"/>
        <v>85.8</v>
      </c>
      <c r="D20">
        <v>3622</v>
      </c>
      <c r="E20">
        <v>170</v>
      </c>
      <c r="F20">
        <f t="shared" si="1"/>
        <v>8.5</v>
      </c>
      <c r="G20">
        <v>482</v>
      </c>
      <c r="J20">
        <v>160</v>
      </c>
      <c r="K20">
        <f t="shared" si="2"/>
        <v>8</v>
      </c>
      <c r="L20">
        <v>282</v>
      </c>
      <c r="O20">
        <v>140</v>
      </c>
      <c r="P20">
        <f t="shared" si="3"/>
        <v>7</v>
      </c>
      <c r="Q20">
        <v>91</v>
      </c>
      <c r="T20">
        <v>0</v>
      </c>
      <c r="U20">
        <f t="shared" si="4"/>
        <v>0</v>
      </c>
      <c r="V20">
        <v>1356</v>
      </c>
      <c r="Y20">
        <v>0</v>
      </c>
      <c r="Z20">
        <f t="shared" si="5"/>
        <v>0</v>
      </c>
      <c r="AA20" s="9">
        <v>0</v>
      </c>
      <c r="AB20" s="9">
        <f t="shared" si="10"/>
        <v>0</v>
      </c>
      <c r="AC20">
        <v>0</v>
      </c>
      <c r="AF20">
        <v>0</v>
      </c>
      <c r="AG20">
        <f t="shared" si="6"/>
        <v>0</v>
      </c>
      <c r="AH20">
        <v>0</v>
      </c>
      <c r="AK20">
        <v>2</v>
      </c>
      <c r="AL20">
        <f t="shared" si="7"/>
        <v>0.1</v>
      </c>
      <c r="AM20">
        <v>0</v>
      </c>
      <c r="AP20">
        <f t="shared" si="11"/>
        <v>472</v>
      </c>
      <c r="AQ20">
        <f t="shared" si="12"/>
        <v>23.6</v>
      </c>
      <c r="AR20">
        <f t="shared" si="8"/>
        <v>2211</v>
      </c>
      <c r="AS20">
        <f t="shared" si="9"/>
        <v>0</v>
      </c>
    </row>
    <row r="21" spans="1:46" x14ac:dyDescent="0.25">
      <c r="A21">
        <v>1989</v>
      </c>
      <c r="B21">
        <v>2826</v>
      </c>
      <c r="C21">
        <f t="shared" si="0"/>
        <v>141.30000000000001</v>
      </c>
      <c r="D21">
        <v>3742</v>
      </c>
      <c r="E21">
        <v>20</v>
      </c>
      <c r="F21">
        <f t="shared" si="1"/>
        <v>1</v>
      </c>
      <c r="G21">
        <v>191</v>
      </c>
      <c r="J21">
        <v>348</v>
      </c>
      <c r="K21">
        <f t="shared" si="2"/>
        <v>17.399999999999999</v>
      </c>
      <c r="L21">
        <v>303</v>
      </c>
      <c r="O21">
        <v>360</v>
      </c>
      <c r="P21">
        <f t="shared" si="3"/>
        <v>18</v>
      </c>
      <c r="Q21">
        <v>110</v>
      </c>
      <c r="T21">
        <v>350</v>
      </c>
      <c r="U21">
        <f t="shared" si="4"/>
        <v>17.5</v>
      </c>
      <c r="V21">
        <v>1217</v>
      </c>
      <c r="Y21">
        <v>0</v>
      </c>
      <c r="Z21">
        <f t="shared" si="5"/>
        <v>0</v>
      </c>
      <c r="AA21" s="9">
        <v>0</v>
      </c>
      <c r="AB21" s="9">
        <f t="shared" si="10"/>
        <v>0</v>
      </c>
      <c r="AC21">
        <v>0</v>
      </c>
      <c r="AF21">
        <v>0</v>
      </c>
      <c r="AG21">
        <f t="shared" si="6"/>
        <v>0</v>
      </c>
      <c r="AH21">
        <v>0</v>
      </c>
      <c r="AK21">
        <v>16</v>
      </c>
      <c r="AL21">
        <f t="shared" si="7"/>
        <v>0.8</v>
      </c>
      <c r="AM21">
        <v>0</v>
      </c>
      <c r="AP21">
        <f t="shared" si="11"/>
        <v>1094</v>
      </c>
      <c r="AQ21">
        <f t="shared" si="12"/>
        <v>54.7</v>
      </c>
      <c r="AR21">
        <f t="shared" si="8"/>
        <v>1821</v>
      </c>
      <c r="AS21">
        <f t="shared" si="9"/>
        <v>0</v>
      </c>
    </row>
    <row r="22" spans="1:46" x14ac:dyDescent="0.25">
      <c r="A22">
        <v>1990</v>
      </c>
      <c r="B22">
        <v>4465</v>
      </c>
      <c r="C22">
        <f t="shared" si="0"/>
        <v>223.25</v>
      </c>
      <c r="D22">
        <v>3573</v>
      </c>
      <c r="E22">
        <v>30</v>
      </c>
      <c r="F22">
        <f t="shared" si="1"/>
        <v>1.5</v>
      </c>
      <c r="G22">
        <v>323</v>
      </c>
      <c r="H22">
        <v>2792</v>
      </c>
      <c r="I22">
        <f>G22/H22</f>
        <v>0.11568767908309456</v>
      </c>
      <c r="J22">
        <v>565</v>
      </c>
      <c r="K22">
        <f t="shared" si="2"/>
        <v>28.25</v>
      </c>
      <c r="L22">
        <v>290</v>
      </c>
      <c r="M22">
        <v>3701</v>
      </c>
      <c r="N22">
        <f>L22/M22</f>
        <v>7.8357200756552281E-2</v>
      </c>
      <c r="O22">
        <v>720</v>
      </c>
      <c r="P22">
        <f t="shared" si="3"/>
        <v>36</v>
      </c>
      <c r="Q22">
        <v>72</v>
      </c>
      <c r="T22">
        <v>350</v>
      </c>
      <c r="U22">
        <f t="shared" si="4"/>
        <v>17.5</v>
      </c>
      <c r="V22">
        <v>1022</v>
      </c>
      <c r="Y22">
        <v>0</v>
      </c>
      <c r="Z22">
        <f t="shared" si="5"/>
        <v>0</v>
      </c>
      <c r="AA22" s="9">
        <v>0</v>
      </c>
      <c r="AB22" s="9">
        <f t="shared" si="10"/>
        <v>0</v>
      </c>
      <c r="AC22">
        <v>0</v>
      </c>
      <c r="AF22">
        <v>0</v>
      </c>
      <c r="AG22">
        <f t="shared" si="6"/>
        <v>0</v>
      </c>
      <c r="AH22">
        <v>0</v>
      </c>
      <c r="AK22">
        <v>37</v>
      </c>
      <c r="AL22">
        <f t="shared" si="7"/>
        <v>1.85</v>
      </c>
      <c r="AM22">
        <v>0</v>
      </c>
      <c r="AP22">
        <f t="shared" si="11"/>
        <v>1702</v>
      </c>
      <c r="AQ22">
        <f t="shared" si="12"/>
        <v>85.1</v>
      </c>
      <c r="AR22">
        <f t="shared" si="8"/>
        <v>1707</v>
      </c>
      <c r="AS22">
        <f t="shared" si="9"/>
        <v>6493</v>
      </c>
      <c r="AT22">
        <f>AR22/AS22</f>
        <v>0.26289850608347454</v>
      </c>
    </row>
    <row r="23" spans="1:46" x14ac:dyDescent="0.25">
      <c r="A23">
        <v>1991</v>
      </c>
      <c r="B23">
        <v>5462</v>
      </c>
      <c r="C23">
        <f t="shared" si="0"/>
        <v>273.10000000000002</v>
      </c>
      <c r="D23">
        <v>4183</v>
      </c>
      <c r="E23">
        <v>40</v>
      </c>
      <c r="F23">
        <f t="shared" si="1"/>
        <v>2</v>
      </c>
      <c r="G23">
        <v>250</v>
      </c>
      <c r="H23">
        <v>2672</v>
      </c>
      <c r="I23">
        <f t="shared" ref="I23:I45" si="13">G23/H23</f>
        <v>9.3562874251497008E-2</v>
      </c>
      <c r="J23">
        <v>1073</v>
      </c>
      <c r="K23">
        <f t="shared" si="2"/>
        <v>53.65</v>
      </c>
      <c r="L23">
        <v>270</v>
      </c>
      <c r="M23">
        <v>3710</v>
      </c>
      <c r="N23">
        <f t="shared" ref="N23:N45" si="14">L23/M23</f>
        <v>7.277628032345014E-2</v>
      </c>
      <c r="O23">
        <v>1552</v>
      </c>
      <c r="P23">
        <f t="shared" si="3"/>
        <v>77.599999999999994</v>
      </c>
      <c r="Q23">
        <v>101</v>
      </c>
      <c r="T23">
        <v>360</v>
      </c>
      <c r="U23">
        <f t="shared" si="4"/>
        <v>18</v>
      </c>
      <c r="V23">
        <v>1431</v>
      </c>
      <c r="W23">
        <v>12231</v>
      </c>
      <c r="X23">
        <f>V23/W23</f>
        <v>0.11699779249448124</v>
      </c>
      <c r="Y23">
        <v>0</v>
      </c>
      <c r="Z23">
        <f t="shared" si="5"/>
        <v>0</v>
      </c>
      <c r="AA23" s="9">
        <v>0</v>
      </c>
      <c r="AB23" s="9">
        <f t="shared" si="10"/>
        <v>0</v>
      </c>
      <c r="AC23">
        <v>0</v>
      </c>
      <c r="AF23">
        <v>50</v>
      </c>
      <c r="AG23">
        <f t="shared" si="6"/>
        <v>2.5</v>
      </c>
      <c r="AH23">
        <v>0</v>
      </c>
      <c r="AK23">
        <v>45</v>
      </c>
      <c r="AL23">
        <f t="shared" si="7"/>
        <v>2.25</v>
      </c>
      <c r="AM23">
        <v>0</v>
      </c>
      <c r="AP23">
        <f t="shared" si="11"/>
        <v>3120</v>
      </c>
      <c r="AQ23">
        <f t="shared" si="12"/>
        <v>156</v>
      </c>
      <c r="AR23">
        <f t="shared" si="8"/>
        <v>2052</v>
      </c>
      <c r="AS23">
        <f t="shared" si="9"/>
        <v>18613</v>
      </c>
      <c r="AT23">
        <f t="shared" ref="AT23:AT45" si="15">AR23/AS23</f>
        <v>0.11024552731961532</v>
      </c>
    </row>
    <row r="24" spans="1:46" x14ac:dyDescent="0.25">
      <c r="A24">
        <v>1992</v>
      </c>
      <c r="B24">
        <v>8568</v>
      </c>
      <c r="C24">
        <f t="shared" si="0"/>
        <v>428.4</v>
      </c>
      <c r="D24">
        <v>5144</v>
      </c>
      <c r="E24">
        <v>100</v>
      </c>
      <c r="F24">
        <f t="shared" si="1"/>
        <v>5</v>
      </c>
      <c r="G24">
        <v>237</v>
      </c>
      <c r="H24">
        <v>2531</v>
      </c>
      <c r="I24">
        <f t="shared" si="13"/>
        <v>9.3638877913868032E-2</v>
      </c>
      <c r="J24">
        <v>1675</v>
      </c>
      <c r="K24">
        <f t="shared" si="2"/>
        <v>83.75</v>
      </c>
      <c r="L24">
        <v>250</v>
      </c>
      <c r="M24">
        <v>3730</v>
      </c>
      <c r="N24">
        <f t="shared" si="14"/>
        <v>6.7024128686327081E-2</v>
      </c>
      <c r="O24">
        <v>3532</v>
      </c>
      <c r="P24">
        <f t="shared" si="3"/>
        <v>176.6</v>
      </c>
      <c r="Q24">
        <v>172</v>
      </c>
      <c r="R24">
        <v>20732</v>
      </c>
      <c r="S24">
        <f>Q24/R24</f>
        <v>8.2963534632452245E-3</v>
      </c>
      <c r="T24">
        <v>460</v>
      </c>
      <c r="U24">
        <f t="shared" si="4"/>
        <v>23</v>
      </c>
      <c r="V24">
        <v>1772</v>
      </c>
      <c r="W24">
        <v>12141</v>
      </c>
      <c r="X24">
        <f t="shared" ref="X24:X45" si="16">V24/W24</f>
        <v>0.14595173379458035</v>
      </c>
      <c r="Y24">
        <v>4</v>
      </c>
      <c r="Z24">
        <f t="shared" si="5"/>
        <v>0.2</v>
      </c>
      <c r="AA24" s="9">
        <v>45</v>
      </c>
      <c r="AB24" s="9">
        <f t="shared" si="10"/>
        <v>2.25</v>
      </c>
      <c r="AC24">
        <v>0</v>
      </c>
      <c r="AF24">
        <v>150</v>
      </c>
      <c r="AG24">
        <f t="shared" si="6"/>
        <v>7.5</v>
      </c>
      <c r="AH24">
        <v>0</v>
      </c>
      <c r="AK24">
        <v>42</v>
      </c>
      <c r="AL24">
        <f t="shared" si="7"/>
        <v>2.1</v>
      </c>
      <c r="AM24">
        <v>0</v>
      </c>
      <c r="AP24">
        <f t="shared" si="11"/>
        <v>5963</v>
      </c>
      <c r="AQ24">
        <f t="shared" si="12"/>
        <v>298.14999999999998</v>
      </c>
      <c r="AR24">
        <f t="shared" si="8"/>
        <v>2431</v>
      </c>
      <c r="AS24">
        <f t="shared" si="9"/>
        <v>39134</v>
      </c>
      <c r="AT24">
        <f t="shared" si="15"/>
        <v>6.2119895742832318E-2</v>
      </c>
    </row>
    <row r="25" spans="1:46" x14ac:dyDescent="0.25">
      <c r="A25">
        <v>1993</v>
      </c>
      <c r="B25">
        <v>12023</v>
      </c>
      <c r="C25">
        <f t="shared" si="0"/>
        <v>601.15</v>
      </c>
      <c r="D25">
        <v>5182</v>
      </c>
      <c r="E25">
        <v>329</v>
      </c>
      <c r="F25">
        <f t="shared" si="1"/>
        <v>16.45</v>
      </c>
      <c r="G25">
        <v>387</v>
      </c>
      <c r="H25">
        <v>2381</v>
      </c>
      <c r="I25">
        <f t="shared" si="13"/>
        <v>0.16253674926501471</v>
      </c>
      <c r="J25">
        <v>2014</v>
      </c>
      <c r="K25">
        <f t="shared" si="2"/>
        <v>100.7</v>
      </c>
      <c r="L25">
        <v>230</v>
      </c>
      <c r="M25">
        <v>3679</v>
      </c>
      <c r="N25">
        <f t="shared" si="14"/>
        <v>6.2516988312041319E-2</v>
      </c>
      <c r="O25">
        <v>5192</v>
      </c>
      <c r="P25">
        <f t="shared" si="3"/>
        <v>259.60000000000002</v>
      </c>
      <c r="Q25">
        <v>310</v>
      </c>
      <c r="R25">
        <v>20053</v>
      </c>
      <c r="S25">
        <f t="shared" ref="S25:S45" si="17">Q25/R25</f>
        <v>1.5459033561063183E-2</v>
      </c>
      <c r="T25">
        <v>877</v>
      </c>
      <c r="U25">
        <f t="shared" si="4"/>
        <v>43.85</v>
      </c>
      <c r="V25">
        <v>1944</v>
      </c>
      <c r="W25">
        <v>12011</v>
      </c>
      <c r="X25">
        <f t="shared" si="16"/>
        <v>0.16185163600033303</v>
      </c>
      <c r="Y25">
        <v>6</v>
      </c>
      <c r="Z25">
        <f t="shared" si="5"/>
        <v>0.3</v>
      </c>
      <c r="AA25" s="9">
        <v>30</v>
      </c>
      <c r="AB25" s="9">
        <f t="shared" si="10"/>
        <v>1.5</v>
      </c>
      <c r="AC25">
        <v>0</v>
      </c>
      <c r="AF25">
        <v>250</v>
      </c>
      <c r="AG25">
        <f t="shared" si="6"/>
        <v>12.5</v>
      </c>
      <c r="AH25">
        <v>0</v>
      </c>
      <c r="AK25">
        <v>133</v>
      </c>
      <c r="AL25">
        <f t="shared" si="7"/>
        <v>6.65</v>
      </c>
      <c r="AM25">
        <v>0</v>
      </c>
      <c r="AP25">
        <f t="shared" si="11"/>
        <v>8801</v>
      </c>
      <c r="AQ25">
        <f t="shared" si="12"/>
        <v>440.05</v>
      </c>
      <c r="AR25">
        <f t="shared" si="8"/>
        <v>2871</v>
      </c>
      <c r="AS25">
        <f t="shared" si="9"/>
        <v>38124</v>
      </c>
      <c r="AT25">
        <f t="shared" si="15"/>
        <v>7.5306893295561853E-2</v>
      </c>
    </row>
    <row r="26" spans="1:46" x14ac:dyDescent="0.25">
      <c r="A26">
        <v>1994</v>
      </c>
      <c r="B26">
        <v>19446</v>
      </c>
      <c r="C26">
        <f t="shared" si="0"/>
        <v>972.3</v>
      </c>
      <c r="D26">
        <v>5957</v>
      </c>
      <c r="E26">
        <v>1153</v>
      </c>
      <c r="F26">
        <f t="shared" si="1"/>
        <v>57.65</v>
      </c>
      <c r="G26">
        <v>79</v>
      </c>
      <c r="H26">
        <v>2303</v>
      </c>
      <c r="I26">
        <f t="shared" si="13"/>
        <v>3.4303082935301779E-2</v>
      </c>
      <c r="J26">
        <v>2094</v>
      </c>
      <c r="K26">
        <f t="shared" si="2"/>
        <v>104.7</v>
      </c>
      <c r="L26">
        <v>210</v>
      </c>
      <c r="M26">
        <v>3669</v>
      </c>
      <c r="N26">
        <f t="shared" si="14"/>
        <v>5.7236304170073589E-2</v>
      </c>
      <c r="O26">
        <v>6500</v>
      </c>
      <c r="P26">
        <f t="shared" si="3"/>
        <v>325</v>
      </c>
      <c r="Q26">
        <v>445</v>
      </c>
      <c r="R26">
        <v>19331</v>
      </c>
      <c r="S26">
        <f t="shared" si="17"/>
        <v>2.3020019657544875E-2</v>
      </c>
      <c r="T26">
        <v>1100</v>
      </c>
      <c r="U26">
        <f t="shared" si="4"/>
        <v>55</v>
      </c>
      <c r="V26">
        <v>3086</v>
      </c>
      <c r="W26">
        <v>11798</v>
      </c>
      <c r="X26">
        <f t="shared" si="16"/>
        <v>0.26156975758603151</v>
      </c>
      <c r="Y26">
        <v>41</v>
      </c>
      <c r="Z26">
        <f t="shared" si="5"/>
        <v>2.0499999999999998</v>
      </c>
      <c r="AA26" s="9">
        <v>70</v>
      </c>
      <c r="AB26" s="9">
        <f t="shared" si="10"/>
        <v>3.5</v>
      </c>
      <c r="AC26">
        <v>0</v>
      </c>
      <c r="AF26">
        <v>550</v>
      </c>
      <c r="AG26">
        <f t="shared" si="6"/>
        <v>27.5</v>
      </c>
      <c r="AH26">
        <v>0</v>
      </c>
      <c r="AK26">
        <v>187</v>
      </c>
      <c r="AL26">
        <f t="shared" si="7"/>
        <v>9.35</v>
      </c>
      <c r="AM26">
        <v>0</v>
      </c>
      <c r="AP26">
        <f t="shared" si="11"/>
        <v>11625</v>
      </c>
      <c r="AQ26">
        <f t="shared" si="12"/>
        <v>581.25</v>
      </c>
      <c r="AR26">
        <f t="shared" si="8"/>
        <v>3820</v>
      </c>
      <c r="AS26">
        <f t="shared" si="9"/>
        <v>37101</v>
      </c>
      <c r="AT26">
        <f t="shared" si="15"/>
        <v>0.1029621843077006</v>
      </c>
    </row>
    <row r="27" spans="1:46" x14ac:dyDescent="0.25">
      <c r="A27">
        <v>1995</v>
      </c>
      <c r="B27">
        <v>23002</v>
      </c>
      <c r="C27">
        <f t="shared" si="0"/>
        <v>1150.0999999999999</v>
      </c>
      <c r="D27">
        <v>4720</v>
      </c>
      <c r="E27">
        <v>984</v>
      </c>
      <c r="F27">
        <f t="shared" si="1"/>
        <v>49.2</v>
      </c>
      <c r="G27">
        <v>103</v>
      </c>
      <c r="H27">
        <v>2255</v>
      </c>
      <c r="I27">
        <f t="shared" si="13"/>
        <v>4.5676274944567628E-2</v>
      </c>
      <c r="J27">
        <v>2706</v>
      </c>
      <c r="K27">
        <f t="shared" si="2"/>
        <v>135.30000000000001</v>
      </c>
      <c r="L27">
        <v>190</v>
      </c>
      <c r="M27">
        <v>3668</v>
      </c>
      <c r="N27">
        <f t="shared" si="14"/>
        <v>5.1799345692475462E-2</v>
      </c>
      <c r="O27">
        <v>9331</v>
      </c>
      <c r="P27">
        <f t="shared" si="3"/>
        <v>466.55</v>
      </c>
      <c r="Q27">
        <v>201</v>
      </c>
      <c r="R27">
        <v>19371</v>
      </c>
      <c r="S27">
        <f t="shared" si="17"/>
        <v>1.03763357596407E-2</v>
      </c>
      <c r="T27">
        <v>2350</v>
      </c>
      <c r="U27">
        <f t="shared" si="4"/>
        <v>117.5</v>
      </c>
      <c r="V27">
        <v>2179</v>
      </c>
      <c r="W27">
        <v>11547</v>
      </c>
      <c r="X27">
        <f t="shared" si="16"/>
        <v>0.18870702346929938</v>
      </c>
      <c r="Y27">
        <v>20</v>
      </c>
      <c r="Z27">
        <f t="shared" si="5"/>
        <v>1</v>
      </c>
      <c r="AA27" s="9">
        <v>90</v>
      </c>
      <c r="AB27" s="9">
        <f t="shared" si="10"/>
        <v>4.5</v>
      </c>
      <c r="AC27">
        <v>2</v>
      </c>
      <c r="AF27">
        <v>550</v>
      </c>
      <c r="AG27">
        <f t="shared" si="6"/>
        <v>27.5</v>
      </c>
      <c r="AH27">
        <v>0</v>
      </c>
      <c r="AK27">
        <v>223</v>
      </c>
      <c r="AL27">
        <f t="shared" si="7"/>
        <v>11.15</v>
      </c>
      <c r="AM27">
        <v>1</v>
      </c>
      <c r="AP27">
        <f t="shared" si="11"/>
        <v>16164</v>
      </c>
      <c r="AQ27">
        <f t="shared" si="12"/>
        <v>808.2</v>
      </c>
      <c r="AR27">
        <f t="shared" si="8"/>
        <v>2676</v>
      </c>
      <c r="AS27">
        <f t="shared" si="9"/>
        <v>36841</v>
      </c>
      <c r="AT27">
        <f t="shared" si="15"/>
        <v>7.2636464808229967E-2</v>
      </c>
    </row>
    <row r="28" spans="1:46" x14ac:dyDescent="0.25">
      <c r="A28">
        <v>1996</v>
      </c>
      <c r="B28">
        <v>31237</v>
      </c>
      <c r="C28">
        <f t="shared" si="0"/>
        <v>1561.85</v>
      </c>
      <c r="D28">
        <v>4490</v>
      </c>
      <c r="E28">
        <v>486</v>
      </c>
      <c r="F28">
        <f t="shared" si="1"/>
        <v>24.3</v>
      </c>
      <c r="G28">
        <v>132</v>
      </c>
      <c r="H28">
        <v>2116</v>
      </c>
      <c r="I28">
        <f t="shared" si="13"/>
        <v>6.2381852551984876E-2</v>
      </c>
      <c r="J28">
        <v>3818</v>
      </c>
      <c r="K28">
        <f t="shared" si="2"/>
        <v>190.9</v>
      </c>
      <c r="L28">
        <v>170</v>
      </c>
      <c r="M28">
        <v>3659</v>
      </c>
      <c r="N28">
        <f t="shared" si="14"/>
        <v>4.646078163432632E-2</v>
      </c>
      <c r="O28">
        <v>13715</v>
      </c>
      <c r="P28">
        <f t="shared" si="3"/>
        <v>685.75</v>
      </c>
      <c r="Q28">
        <v>199</v>
      </c>
      <c r="R28">
        <v>19321</v>
      </c>
      <c r="S28">
        <f t="shared" si="17"/>
        <v>1.0299673929920811E-2</v>
      </c>
      <c r="T28">
        <v>2800</v>
      </c>
      <c r="U28">
        <f t="shared" si="4"/>
        <v>140</v>
      </c>
      <c r="V28">
        <v>1743</v>
      </c>
      <c r="W28">
        <v>11402</v>
      </c>
      <c r="X28">
        <f t="shared" si="16"/>
        <v>0.15286791790913876</v>
      </c>
      <c r="Y28">
        <v>21</v>
      </c>
      <c r="Z28">
        <f t="shared" si="5"/>
        <v>1.05</v>
      </c>
      <c r="AA28" s="9">
        <v>80</v>
      </c>
      <c r="AB28" s="9">
        <f t="shared" si="10"/>
        <v>4</v>
      </c>
      <c r="AC28">
        <v>0</v>
      </c>
      <c r="AF28">
        <v>931</v>
      </c>
      <c r="AG28">
        <f t="shared" si="6"/>
        <v>46.55</v>
      </c>
      <c r="AH28">
        <v>0</v>
      </c>
      <c r="AK28">
        <v>527</v>
      </c>
      <c r="AL28">
        <f t="shared" si="7"/>
        <v>26.35</v>
      </c>
      <c r="AM28">
        <v>1</v>
      </c>
      <c r="AP28">
        <f t="shared" si="11"/>
        <v>22298</v>
      </c>
      <c r="AQ28">
        <f t="shared" si="12"/>
        <v>1114.9000000000001</v>
      </c>
      <c r="AR28">
        <f t="shared" si="8"/>
        <v>2245</v>
      </c>
      <c r="AS28">
        <f t="shared" si="9"/>
        <v>36498</v>
      </c>
      <c r="AT28">
        <f t="shared" si="15"/>
        <v>6.1510219738067841E-2</v>
      </c>
    </row>
    <row r="29" spans="1:46" x14ac:dyDescent="0.25">
      <c r="A29">
        <v>1997</v>
      </c>
      <c r="B29">
        <v>38493</v>
      </c>
      <c r="C29">
        <f t="shared" si="0"/>
        <v>1924.65</v>
      </c>
      <c r="D29">
        <v>4328</v>
      </c>
      <c r="E29">
        <v>1312</v>
      </c>
      <c r="F29">
        <f t="shared" si="1"/>
        <v>65.599999999999994</v>
      </c>
      <c r="G29">
        <v>106</v>
      </c>
      <c r="H29">
        <v>1869</v>
      </c>
      <c r="I29">
        <f t="shared" si="13"/>
        <v>5.6714820759764577E-2</v>
      </c>
      <c r="J29">
        <v>3969</v>
      </c>
      <c r="K29">
        <f t="shared" si="2"/>
        <v>198.45</v>
      </c>
      <c r="L29">
        <v>168</v>
      </c>
      <c r="M29">
        <v>3621</v>
      </c>
      <c r="N29">
        <f t="shared" si="14"/>
        <v>4.6396023198011602E-2</v>
      </c>
      <c r="O29">
        <v>17935</v>
      </c>
      <c r="P29">
        <f t="shared" si="3"/>
        <v>896.75</v>
      </c>
      <c r="Q29">
        <v>138</v>
      </c>
      <c r="R29">
        <v>19173</v>
      </c>
      <c r="S29">
        <f t="shared" si="17"/>
        <v>7.1976216554529805E-3</v>
      </c>
      <c r="T29">
        <v>3100</v>
      </c>
      <c r="U29">
        <f t="shared" si="4"/>
        <v>155</v>
      </c>
      <c r="V29">
        <v>1859</v>
      </c>
      <c r="W29">
        <v>11339</v>
      </c>
      <c r="X29">
        <f t="shared" si="16"/>
        <v>0.16394743804568304</v>
      </c>
      <c r="Y29">
        <v>61</v>
      </c>
      <c r="Z29">
        <f t="shared" si="5"/>
        <v>3.05</v>
      </c>
      <c r="AA29" s="9">
        <v>40</v>
      </c>
      <c r="AB29" s="9">
        <f t="shared" si="10"/>
        <v>2</v>
      </c>
      <c r="AC29">
        <v>0</v>
      </c>
      <c r="AF29">
        <v>1080</v>
      </c>
      <c r="AG29">
        <f t="shared" si="6"/>
        <v>54</v>
      </c>
      <c r="AH29">
        <v>0</v>
      </c>
      <c r="AK29">
        <v>769</v>
      </c>
      <c r="AL29">
        <f t="shared" si="7"/>
        <v>38.450000000000003</v>
      </c>
      <c r="AM29">
        <v>0</v>
      </c>
      <c r="AP29">
        <f t="shared" si="11"/>
        <v>28226</v>
      </c>
      <c r="AQ29">
        <f t="shared" si="12"/>
        <v>1411.3</v>
      </c>
      <c r="AR29">
        <f t="shared" si="8"/>
        <v>2271</v>
      </c>
      <c r="AS29">
        <f t="shared" si="9"/>
        <v>36002</v>
      </c>
      <c r="AT29">
        <f t="shared" si="15"/>
        <v>6.307982889839453E-2</v>
      </c>
    </row>
    <row r="30" spans="1:46" x14ac:dyDescent="0.25">
      <c r="A30">
        <v>1998</v>
      </c>
      <c r="B30">
        <v>49489</v>
      </c>
      <c r="C30">
        <f t="shared" si="0"/>
        <v>2474.4499999999998</v>
      </c>
      <c r="D30">
        <v>4568</v>
      </c>
      <c r="E30">
        <v>1500</v>
      </c>
      <c r="F30">
        <f t="shared" si="1"/>
        <v>75</v>
      </c>
      <c r="G30">
        <v>106</v>
      </c>
      <c r="H30">
        <v>2033</v>
      </c>
      <c r="I30">
        <f t="shared" si="13"/>
        <v>5.2139695031972452E-2</v>
      </c>
      <c r="J30">
        <v>4933</v>
      </c>
      <c r="K30">
        <f t="shared" si="2"/>
        <v>246.65</v>
      </c>
      <c r="L30">
        <v>226</v>
      </c>
      <c r="M30">
        <v>3574</v>
      </c>
      <c r="N30">
        <f t="shared" si="14"/>
        <v>6.323447118074986E-2</v>
      </c>
      <c r="O30">
        <v>21837</v>
      </c>
      <c r="P30">
        <f t="shared" si="3"/>
        <v>1091.8499999999999</v>
      </c>
      <c r="Q30">
        <v>125</v>
      </c>
      <c r="R30">
        <v>19155</v>
      </c>
      <c r="S30">
        <f t="shared" si="17"/>
        <v>6.525711302531976E-3</v>
      </c>
      <c r="T30">
        <v>4600</v>
      </c>
      <c r="U30">
        <f t="shared" si="4"/>
        <v>230</v>
      </c>
      <c r="V30">
        <v>1717</v>
      </c>
      <c r="W30">
        <v>11350</v>
      </c>
      <c r="X30">
        <f t="shared" si="16"/>
        <v>0.15127753303964758</v>
      </c>
      <c r="Y30">
        <v>56</v>
      </c>
      <c r="Z30">
        <f t="shared" si="5"/>
        <v>2.8</v>
      </c>
      <c r="AA30" s="9">
        <v>595</v>
      </c>
      <c r="AB30" s="9">
        <f t="shared" si="10"/>
        <v>29.75</v>
      </c>
      <c r="AC30">
        <v>0</v>
      </c>
      <c r="AF30">
        <v>1870</v>
      </c>
      <c r="AG30">
        <f t="shared" si="6"/>
        <v>93.5</v>
      </c>
      <c r="AH30">
        <v>0</v>
      </c>
      <c r="AK30">
        <v>827</v>
      </c>
      <c r="AL30">
        <f t="shared" si="7"/>
        <v>41.35</v>
      </c>
      <c r="AM30">
        <v>0</v>
      </c>
      <c r="AP30">
        <f t="shared" si="11"/>
        <v>35623</v>
      </c>
      <c r="AQ30">
        <f t="shared" si="12"/>
        <v>1781.15</v>
      </c>
      <c r="AR30">
        <f t="shared" si="8"/>
        <v>2174</v>
      </c>
      <c r="AS30">
        <f t="shared" si="9"/>
        <v>36112</v>
      </c>
      <c r="AT30">
        <f t="shared" si="15"/>
        <v>6.0201595037660614E-2</v>
      </c>
    </row>
    <row r="31" spans="1:46" x14ac:dyDescent="0.25">
      <c r="A31">
        <v>1999</v>
      </c>
      <c r="B31">
        <v>63059</v>
      </c>
      <c r="C31">
        <f t="shared" si="0"/>
        <v>3152.95</v>
      </c>
      <c r="D31">
        <v>5751</v>
      </c>
      <c r="E31">
        <v>1193</v>
      </c>
      <c r="F31">
        <f t="shared" si="1"/>
        <v>59.65</v>
      </c>
      <c r="G31">
        <v>226</v>
      </c>
      <c r="H31">
        <v>1744</v>
      </c>
      <c r="I31">
        <f t="shared" si="13"/>
        <v>0.12958715596330275</v>
      </c>
      <c r="J31">
        <v>6117</v>
      </c>
      <c r="K31">
        <f t="shared" si="2"/>
        <v>305.85000000000002</v>
      </c>
      <c r="L31">
        <v>103</v>
      </c>
      <c r="M31">
        <v>3491</v>
      </c>
      <c r="N31">
        <f t="shared" si="14"/>
        <v>2.9504439988541964E-2</v>
      </c>
      <c r="O31">
        <v>32644</v>
      </c>
      <c r="P31">
        <f t="shared" si="3"/>
        <v>1632.2</v>
      </c>
      <c r="Q31">
        <v>142</v>
      </c>
      <c r="R31">
        <v>19161</v>
      </c>
      <c r="S31">
        <f t="shared" si="17"/>
        <v>7.4108866969364853E-3</v>
      </c>
      <c r="T31">
        <v>4800</v>
      </c>
      <c r="U31">
        <f t="shared" si="4"/>
        <v>240</v>
      </c>
      <c r="V31">
        <v>1754</v>
      </c>
      <c r="W31">
        <v>11121</v>
      </c>
      <c r="X31">
        <f t="shared" si="16"/>
        <v>0.15771962952971855</v>
      </c>
      <c r="Y31">
        <v>30</v>
      </c>
      <c r="Z31">
        <f t="shared" si="5"/>
        <v>1.5</v>
      </c>
      <c r="AA31" s="9">
        <v>450</v>
      </c>
      <c r="AB31" s="9">
        <f t="shared" si="10"/>
        <v>22.5</v>
      </c>
      <c r="AC31">
        <v>1</v>
      </c>
      <c r="AF31">
        <v>1922</v>
      </c>
      <c r="AG31">
        <f t="shared" si="6"/>
        <v>96.1</v>
      </c>
      <c r="AH31">
        <v>0</v>
      </c>
      <c r="AK31">
        <v>986</v>
      </c>
      <c r="AL31">
        <f t="shared" si="7"/>
        <v>49.3</v>
      </c>
      <c r="AM31">
        <v>0</v>
      </c>
      <c r="AP31">
        <f t="shared" si="11"/>
        <v>47692</v>
      </c>
      <c r="AQ31">
        <f t="shared" si="12"/>
        <v>2384.6</v>
      </c>
      <c r="AR31">
        <f t="shared" si="8"/>
        <v>2226</v>
      </c>
      <c r="AS31">
        <f t="shared" si="9"/>
        <v>35517</v>
      </c>
      <c r="AT31">
        <f t="shared" si="15"/>
        <v>6.2674212349015962E-2</v>
      </c>
    </row>
    <row r="32" spans="1:46" x14ac:dyDescent="0.25">
      <c r="A32">
        <v>2000</v>
      </c>
      <c r="B32">
        <v>76543</v>
      </c>
      <c r="C32">
        <f t="shared" si="0"/>
        <v>3827.15</v>
      </c>
      <c r="D32">
        <v>5332</v>
      </c>
      <c r="E32">
        <v>1180</v>
      </c>
      <c r="F32">
        <f t="shared" si="1"/>
        <v>59</v>
      </c>
      <c r="G32">
        <v>170</v>
      </c>
      <c r="H32">
        <v>1665</v>
      </c>
      <c r="I32">
        <f t="shared" si="13"/>
        <v>0.1021021021021021</v>
      </c>
      <c r="J32">
        <v>8242</v>
      </c>
      <c r="K32">
        <f t="shared" si="2"/>
        <v>412.1</v>
      </c>
      <c r="L32">
        <v>536</v>
      </c>
      <c r="M32">
        <v>3483</v>
      </c>
      <c r="N32">
        <f t="shared" si="14"/>
        <v>0.15389032443296008</v>
      </c>
      <c r="O32">
        <v>38347</v>
      </c>
      <c r="P32">
        <f t="shared" si="3"/>
        <v>1917.35</v>
      </c>
      <c r="Q32">
        <v>248</v>
      </c>
      <c r="R32">
        <v>18520</v>
      </c>
      <c r="S32">
        <f t="shared" si="17"/>
        <v>1.3390928725701945E-2</v>
      </c>
      <c r="T32">
        <v>5000</v>
      </c>
      <c r="U32">
        <f t="shared" si="4"/>
        <v>250</v>
      </c>
      <c r="V32">
        <v>1939</v>
      </c>
      <c r="W32">
        <v>10874</v>
      </c>
      <c r="X32">
        <f t="shared" si="16"/>
        <v>0.17831524737906934</v>
      </c>
      <c r="Y32">
        <v>27</v>
      </c>
      <c r="Z32">
        <f t="shared" si="5"/>
        <v>1.35</v>
      </c>
      <c r="AA32" s="9">
        <v>800</v>
      </c>
      <c r="AB32" s="9">
        <f t="shared" si="10"/>
        <v>40</v>
      </c>
      <c r="AC32">
        <v>1</v>
      </c>
      <c r="AF32">
        <v>1512</v>
      </c>
      <c r="AG32">
        <f t="shared" si="6"/>
        <v>75.599999999999994</v>
      </c>
      <c r="AH32">
        <v>0</v>
      </c>
      <c r="AK32">
        <v>1384</v>
      </c>
      <c r="AL32">
        <f t="shared" si="7"/>
        <v>69.2</v>
      </c>
      <c r="AM32">
        <v>0</v>
      </c>
      <c r="AP32">
        <f t="shared" si="11"/>
        <v>55692</v>
      </c>
      <c r="AQ32">
        <f t="shared" si="12"/>
        <v>2784.6</v>
      </c>
      <c r="AR32">
        <f t="shared" si="8"/>
        <v>2894</v>
      </c>
      <c r="AS32">
        <f t="shared" si="9"/>
        <v>34542</v>
      </c>
      <c r="AT32">
        <f t="shared" si="15"/>
        <v>8.3782062416767999E-2</v>
      </c>
    </row>
    <row r="33" spans="1:46" x14ac:dyDescent="0.25">
      <c r="A33">
        <v>2001</v>
      </c>
      <c r="B33">
        <v>79309</v>
      </c>
      <c r="C33">
        <f t="shared" si="0"/>
        <v>3965.45</v>
      </c>
      <c r="D33">
        <v>6060</v>
      </c>
      <c r="E33">
        <v>1643</v>
      </c>
      <c r="F33">
        <f t="shared" si="1"/>
        <v>82.15</v>
      </c>
      <c r="G33">
        <v>207</v>
      </c>
      <c r="H33">
        <v>1627</v>
      </c>
      <c r="I33">
        <f t="shared" si="13"/>
        <v>0.12722802704363859</v>
      </c>
      <c r="J33">
        <v>9382</v>
      </c>
      <c r="K33">
        <f t="shared" si="2"/>
        <v>469.1</v>
      </c>
      <c r="L33">
        <v>749</v>
      </c>
      <c r="M33">
        <v>3399</v>
      </c>
      <c r="N33">
        <f t="shared" si="14"/>
        <v>0.22035892909679317</v>
      </c>
      <c r="O33">
        <v>40477</v>
      </c>
      <c r="P33">
        <f t="shared" si="3"/>
        <v>2023.85</v>
      </c>
      <c r="Q33">
        <v>176</v>
      </c>
      <c r="R33">
        <v>18389</v>
      </c>
      <c r="S33">
        <f t="shared" si="17"/>
        <v>9.5709391484039372E-3</v>
      </c>
      <c r="T33">
        <v>6800</v>
      </c>
      <c r="U33">
        <f t="shared" si="4"/>
        <v>340</v>
      </c>
      <c r="V33">
        <v>2675</v>
      </c>
      <c r="W33">
        <v>10422</v>
      </c>
      <c r="X33">
        <f t="shared" si="16"/>
        <v>0.2566685856841297</v>
      </c>
      <c r="Y33">
        <v>7</v>
      </c>
      <c r="Z33">
        <f t="shared" si="5"/>
        <v>0.35</v>
      </c>
      <c r="AA33" s="9">
        <v>940</v>
      </c>
      <c r="AB33" s="9">
        <f t="shared" si="10"/>
        <v>47</v>
      </c>
      <c r="AC33">
        <v>4</v>
      </c>
      <c r="AF33">
        <v>1039</v>
      </c>
      <c r="AG33">
        <f t="shared" si="6"/>
        <v>51.95</v>
      </c>
      <c r="AH33">
        <v>0</v>
      </c>
      <c r="AK33">
        <v>1278</v>
      </c>
      <c r="AL33">
        <f t="shared" si="7"/>
        <v>63.9</v>
      </c>
      <c r="AM33">
        <v>37</v>
      </c>
      <c r="AP33">
        <f t="shared" si="11"/>
        <v>60626</v>
      </c>
      <c r="AQ33">
        <f t="shared" si="12"/>
        <v>3031.3</v>
      </c>
      <c r="AR33">
        <f t="shared" si="8"/>
        <v>3848</v>
      </c>
      <c r="AS33">
        <f t="shared" si="9"/>
        <v>33837</v>
      </c>
      <c r="AT33">
        <f t="shared" si="15"/>
        <v>0.11372166563229601</v>
      </c>
    </row>
    <row r="34" spans="1:46" x14ac:dyDescent="0.25">
      <c r="A34">
        <v>2002</v>
      </c>
      <c r="B34">
        <v>72350</v>
      </c>
      <c r="C34">
        <f t="shared" si="0"/>
        <v>3617.5</v>
      </c>
      <c r="D34">
        <v>6879</v>
      </c>
      <c r="E34">
        <v>1361</v>
      </c>
      <c r="F34">
        <f t="shared" si="1"/>
        <v>68.05</v>
      </c>
      <c r="G34">
        <v>319</v>
      </c>
      <c r="H34">
        <v>1597</v>
      </c>
      <c r="I34">
        <f t="shared" si="13"/>
        <v>0.19974953036944271</v>
      </c>
      <c r="J34">
        <v>9735</v>
      </c>
      <c r="K34">
        <f t="shared" si="2"/>
        <v>486.75</v>
      </c>
      <c r="L34">
        <v>554</v>
      </c>
      <c r="M34">
        <v>3121</v>
      </c>
      <c r="N34">
        <f t="shared" si="14"/>
        <v>0.1775072092278116</v>
      </c>
      <c r="O34">
        <v>37687</v>
      </c>
      <c r="P34">
        <f t="shared" si="3"/>
        <v>1884.35</v>
      </c>
      <c r="Q34">
        <v>199</v>
      </c>
      <c r="R34">
        <v>18433</v>
      </c>
      <c r="S34">
        <f t="shared" si="17"/>
        <v>1.0795855259588781E-2</v>
      </c>
      <c r="T34">
        <v>4275</v>
      </c>
      <c r="U34">
        <f t="shared" si="4"/>
        <v>213.75</v>
      </c>
      <c r="V34">
        <v>3004</v>
      </c>
      <c r="W34">
        <v>9909</v>
      </c>
      <c r="X34">
        <f t="shared" si="16"/>
        <v>0.30315874457563829</v>
      </c>
      <c r="Y34">
        <v>12</v>
      </c>
      <c r="Z34">
        <f t="shared" si="5"/>
        <v>0.6</v>
      </c>
      <c r="AA34" s="9">
        <v>700</v>
      </c>
      <c r="AB34" s="9">
        <f t="shared" si="10"/>
        <v>35</v>
      </c>
      <c r="AC34">
        <v>4</v>
      </c>
      <c r="AF34">
        <v>1066</v>
      </c>
      <c r="AG34">
        <f t="shared" si="6"/>
        <v>53.3</v>
      </c>
      <c r="AH34">
        <v>0</v>
      </c>
      <c r="AK34">
        <v>1266</v>
      </c>
      <c r="AL34">
        <f t="shared" si="7"/>
        <v>63.3</v>
      </c>
      <c r="AM34">
        <v>45</v>
      </c>
      <c r="AP34">
        <f t="shared" si="11"/>
        <v>55402</v>
      </c>
      <c r="AQ34">
        <f t="shared" si="12"/>
        <v>2770.1</v>
      </c>
      <c r="AR34">
        <f t="shared" si="8"/>
        <v>4125</v>
      </c>
      <c r="AS34">
        <f t="shared" si="9"/>
        <v>33060</v>
      </c>
      <c r="AT34">
        <f t="shared" si="15"/>
        <v>0.12477313974591651</v>
      </c>
    </row>
    <row r="35" spans="1:46" x14ac:dyDescent="0.25">
      <c r="A35">
        <v>2003</v>
      </c>
      <c r="B35">
        <v>89749</v>
      </c>
      <c r="C35">
        <f t="shared" si="0"/>
        <v>4487.45</v>
      </c>
      <c r="D35">
        <v>6977</v>
      </c>
      <c r="E35">
        <v>1139</v>
      </c>
      <c r="F35">
        <f t="shared" si="1"/>
        <v>56.95</v>
      </c>
      <c r="G35">
        <v>431</v>
      </c>
      <c r="H35">
        <v>1623</v>
      </c>
      <c r="I35">
        <f t="shared" si="13"/>
        <v>0.26555760936537276</v>
      </c>
      <c r="J35">
        <v>12317</v>
      </c>
      <c r="K35">
        <f t="shared" si="2"/>
        <v>615.85</v>
      </c>
      <c r="L35">
        <v>553</v>
      </c>
      <c r="M35">
        <v>3029</v>
      </c>
      <c r="N35">
        <f t="shared" si="14"/>
        <v>0.18256850445691647</v>
      </c>
      <c r="O35">
        <v>43874</v>
      </c>
      <c r="P35">
        <f t="shared" si="3"/>
        <v>2193.6999999999998</v>
      </c>
      <c r="Q35">
        <v>172</v>
      </c>
      <c r="R35">
        <v>17875</v>
      </c>
      <c r="S35">
        <f t="shared" si="17"/>
        <v>9.6223776223776231E-3</v>
      </c>
      <c r="T35">
        <v>8000</v>
      </c>
      <c r="U35">
        <f t="shared" si="4"/>
        <v>400</v>
      </c>
      <c r="V35">
        <v>2999</v>
      </c>
      <c r="W35">
        <v>9518</v>
      </c>
      <c r="X35">
        <f t="shared" si="16"/>
        <v>0.31508720319394828</v>
      </c>
      <c r="Y35">
        <v>16</v>
      </c>
      <c r="Z35">
        <f t="shared" si="5"/>
        <v>0.8</v>
      </c>
      <c r="AA35" s="9">
        <v>610</v>
      </c>
      <c r="AB35" s="9">
        <f t="shared" si="10"/>
        <v>30.5</v>
      </c>
      <c r="AC35">
        <v>2</v>
      </c>
      <c r="AF35">
        <v>794</v>
      </c>
      <c r="AG35">
        <f t="shared" si="6"/>
        <v>39.700000000000003</v>
      </c>
      <c r="AH35">
        <v>0</v>
      </c>
      <c r="AK35">
        <v>1182</v>
      </c>
      <c r="AL35">
        <f t="shared" si="7"/>
        <v>59.1</v>
      </c>
      <c r="AM35">
        <v>3</v>
      </c>
      <c r="AP35">
        <f t="shared" si="11"/>
        <v>67322</v>
      </c>
      <c r="AQ35">
        <f t="shared" si="12"/>
        <v>3366.1</v>
      </c>
      <c r="AR35">
        <f t="shared" si="8"/>
        <v>4160</v>
      </c>
      <c r="AS35">
        <f t="shared" si="9"/>
        <v>32045</v>
      </c>
      <c r="AT35">
        <f t="shared" si="15"/>
        <v>0.12981744421906694</v>
      </c>
    </row>
    <row r="36" spans="1:46" x14ac:dyDescent="0.25">
      <c r="A36">
        <v>2004</v>
      </c>
      <c r="B36">
        <v>86287</v>
      </c>
      <c r="C36">
        <f t="shared" si="0"/>
        <v>4314.3500000000004</v>
      </c>
      <c r="D36">
        <v>7271</v>
      </c>
      <c r="E36">
        <v>1379</v>
      </c>
      <c r="F36">
        <f t="shared" si="1"/>
        <v>68.95</v>
      </c>
      <c r="G36">
        <v>535</v>
      </c>
      <c r="H36">
        <v>1595</v>
      </c>
      <c r="I36">
        <f t="shared" si="13"/>
        <v>0.33542319749216298</v>
      </c>
      <c r="J36">
        <v>14009</v>
      </c>
      <c r="K36">
        <f t="shared" si="2"/>
        <v>700.45</v>
      </c>
      <c r="L36">
        <v>548</v>
      </c>
      <c r="M36">
        <v>2924</v>
      </c>
      <c r="N36">
        <f t="shared" si="14"/>
        <v>0.18741450068399454</v>
      </c>
      <c r="O36">
        <v>37197</v>
      </c>
      <c r="P36">
        <f t="shared" si="3"/>
        <v>1859.85</v>
      </c>
      <c r="Q36">
        <v>131</v>
      </c>
      <c r="R36">
        <v>17445</v>
      </c>
      <c r="S36">
        <f t="shared" si="17"/>
        <v>7.5093149899684722E-3</v>
      </c>
      <c r="T36">
        <v>5272</v>
      </c>
      <c r="U36">
        <f t="shared" si="4"/>
        <v>263.60000000000002</v>
      </c>
      <c r="V36">
        <v>3349</v>
      </c>
      <c r="W36">
        <v>9379</v>
      </c>
      <c r="X36">
        <f t="shared" si="16"/>
        <v>0.35707431495895087</v>
      </c>
      <c r="Y36">
        <v>31</v>
      </c>
      <c r="Z36">
        <f t="shared" si="5"/>
        <v>1.55</v>
      </c>
      <c r="AA36" s="9">
        <v>700</v>
      </c>
      <c r="AB36" s="9">
        <f t="shared" si="10"/>
        <v>35</v>
      </c>
      <c r="AC36">
        <v>4</v>
      </c>
      <c r="AF36">
        <v>743</v>
      </c>
      <c r="AG36">
        <f t="shared" si="6"/>
        <v>37.15</v>
      </c>
      <c r="AH36">
        <v>0</v>
      </c>
      <c r="AK36">
        <v>1356</v>
      </c>
      <c r="AL36">
        <f t="shared" si="7"/>
        <v>67.8</v>
      </c>
      <c r="AM36">
        <v>3</v>
      </c>
      <c r="AP36">
        <f t="shared" si="11"/>
        <v>59987</v>
      </c>
      <c r="AQ36">
        <f t="shared" si="12"/>
        <v>2999.35</v>
      </c>
      <c r="AR36">
        <f t="shared" si="8"/>
        <v>4570</v>
      </c>
      <c r="AS36">
        <f t="shared" si="9"/>
        <v>31343</v>
      </c>
      <c r="AT36">
        <f t="shared" si="15"/>
        <v>0.14580608110263854</v>
      </c>
    </row>
    <row r="37" spans="1:46" x14ac:dyDescent="0.25">
      <c r="A37">
        <v>2005</v>
      </c>
      <c r="B37">
        <v>101451</v>
      </c>
      <c r="C37">
        <f t="shared" si="0"/>
        <v>5072.55</v>
      </c>
      <c r="D37">
        <v>4731</v>
      </c>
      <c r="E37">
        <v>1778</v>
      </c>
      <c r="F37">
        <f t="shared" si="1"/>
        <v>88.9</v>
      </c>
      <c r="G37">
        <v>360</v>
      </c>
      <c r="H37">
        <v>1565</v>
      </c>
      <c r="I37">
        <f t="shared" si="13"/>
        <v>0.23003194888178913</v>
      </c>
      <c r="J37">
        <v>12908</v>
      </c>
      <c r="K37">
        <f t="shared" si="2"/>
        <v>645.4</v>
      </c>
      <c r="L37">
        <v>490</v>
      </c>
      <c r="M37">
        <v>2868</v>
      </c>
      <c r="N37">
        <f t="shared" si="14"/>
        <v>0.17085076708507671</v>
      </c>
      <c r="O37">
        <v>43588</v>
      </c>
      <c r="P37">
        <f t="shared" si="3"/>
        <v>2179.4</v>
      </c>
      <c r="Q37">
        <v>357</v>
      </c>
      <c r="R37">
        <v>17122</v>
      </c>
      <c r="S37">
        <f t="shared" si="17"/>
        <v>2.0850367947669663E-2</v>
      </c>
      <c r="T37">
        <v>6432</v>
      </c>
      <c r="U37">
        <f t="shared" si="4"/>
        <v>321.60000000000002</v>
      </c>
      <c r="V37">
        <v>265</v>
      </c>
      <c r="W37">
        <v>9020</v>
      </c>
      <c r="X37">
        <f t="shared" si="16"/>
        <v>2.9379157427937917E-2</v>
      </c>
      <c r="Y37">
        <v>2</v>
      </c>
      <c r="Z37">
        <f t="shared" si="5"/>
        <v>0.1</v>
      </c>
      <c r="AA37" s="9">
        <v>1000</v>
      </c>
      <c r="AB37" s="9">
        <f t="shared" si="10"/>
        <v>50</v>
      </c>
      <c r="AC37">
        <v>4</v>
      </c>
      <c r="AD37">
        <v>147</v>
      </c>
      <c r="AE37">
        <f>AC37/AD37</f>
        <v>2.7210884353741496E-2</v>
      </c>
      <c r="AF37">
        <v>540</v>
      </c>
      <c r="AG37">
        <f t="shared" si="6"/>
        <v>27</v>
      </c>
      <c r="AH37">
        <v>0</v>
      </c>
      <c r="AI37">
        <v>1283</v>
      </c>
      <c r="AJ37">
        <f>AH37/AI37</f>
        <v>0</v>
      </c>
      <c r="AK37">
        <v>1465</v>
      </c>
      <c r="AL37">
        <f t="shared" si="7"/>
        <v>73.25</v>
      </c>
      <c r="AM37">
        <v>3</v>
      </c>
      <c r="AN37">
        <v>867</v>
      </c>
      <c r="AO37">
        <f>AM37/AN37</f>
        <v>3.4602076124567475E-3</v>
      </c>
      <c r="AP37">
        <f t="shared" si="11"/>
        <v>66713</v>
      </c>
      <c r="AQ37">
        <f t="shared" si="12"/>
        <v>3335.65</v>
      </c>
      <c r="AR37">
        <f t="shared" si="8"/>
        <v>1479</v>
      </c>
      <c r="AS37">
        <f t="shared" si="9"/>
        <v>32872</v>
      </c>
      <c r="AT37">
        <f t="shared" si="15"/>
        <v>4.4992698953516673E-2</v>
      </c>
    </row>
    <row r="38" spans="1:46" x14ac:dyDescent="0.25">
      <c r="A38">
        <v>2006</v>
      </c>
      <c r="B38">
        <v>102616</v>
      </c>
      <c r="C38">
        <f t="shared" si="0"/>
        <v>5130.8</v>
      </c>
      <c r="D38">
        <v>5193</v>
      </c>
      <c r="E38">
        <v>1609</v>
      </c>
      <c r="F38">
        <f t="shared" si="1"/>
        <v>80.45</v>
      </c>
      <c r="G38">
        <v>345</v>
      </c>
      <c r="H38">
        <v>1524</v>
      </c>
      <c r="I38">
        <f t="shared" si="13"/>
        <v>0.2263779527559055</v>
      </c>
      <c r="J38">
        <v>14526</v>
      </c>
      <c r="K38">
        <f t="shared" si="2"/>
        <v>726.3</v>
      </c>
      <c r="L38">
        <v>721</v>
      </c>
      <c r="M38">
        <v>2779</v>
      </c>
      <c r="N38">
        <f t="shared" si="14"/>
        <v>0.25944584382871538</v>
      </c>
      <c r="O38">
        <v>43613</v>
      </c>
      <c r="P38">
        <f t="shared" si="3"/>
        <v>2180.65</v>
      </c>
      <c r="Q38">
        <v>138</v>
      </c>
      <c r="R38">
        <v>16873</v>
      </c>
      <c r="S38">
        <f t="shared" si="17"/>
        <v>8.1787471107686843E-3</v>
      </c>
      <c r="T38">
        <v>5838</v>
      </c>
      <c r="U38">
        <f t="shared" si="4"/>
        <v>291.89999999999998</v>
      </c>
      <c r="V38">
        <v>302.89999999999998</v>
      </c>
      <c r="W38">
        <v>8722</v>
      </c>
      <c r="X38">
        <f t="shared" si="16"/>
        <v>3.4728273331804629E-2</v>
      </c>
      <c r="Y38">
        <v>0</v>
      </c>
      <c r="Z38">
        <f t="shared" si="5"/>
        <v>0</v>
      </c>
      <c r="AA38" s="9">
        <v>1050</v>
      </c>
      <c r="AB38" s="9">
        <f t="shared" si="10"/>
        <v>52.5</v>
      </c>
      <c r="AC38">
        <v>3</v>
      </c>
      <c r="AD38">
        <v>147</v>
      </c>
      <c r="AE38">
        <f t="shared" ref="AE38:AE45" si="18">AC38/AD38</f>
        <v>2.0408163265306121E-2</v>
      </c>
      <c r="AF38">
        <v>912</v>
      </c>
      <c r="AG38">
        <f t="shared" si="6"/>
        <v>45.6</v>
      </c>
      <c r="AH38">
        <v>0</v>
      </c>
      <c r="AI38">
        <v>1389</v>
      </c>
      <c r="AJ38">
        <f t="shared" ref="AJ38:AJ45" si="19">AH38/AI38</f>
        <v>0</v>
      </c>
      <c r="AK38">
        <v>1880</v>
      </c>
      <c r="AL38">
        <f t="shared" si="7"/>
        <v>94</v>
      </c>
      <c r="AM38">
        <v>8</v>
      </c>
      <c r="AN38">
        <v>861</v>
      </c>
      <c r="AO38">
        <f t="shared" ref="AO38:AO45" si="20">AM38/AN38</f>
        <v>9.2915214866434379E-3</v>
      </c>
      <c r="AP38">
        <f t="shared" si="11"/>
        <v>68378</v>
      </c>
      <c r="AQ38">
        <f t="shared" si="12"/>
        <v>3418.9</v>
      </c>
      <c r="AR38">
        <f t="shared" si="8"/>
        <v>1517.9</v>
      </c>
      <c r="AS38">
        <f t="shared" si="9"/>
        <v>32295</v>
      </c>
      <c r="AT38">
        <f t="shared" si="15"/>
        <v>4.7001083759095841E-2</v>
      </c>
    </row>
    <row r="39" spans="1:46" x14ac:dyDescent="0.25">
      <c r="A39">
        <v>2007</v>
      </c>
      <c r="B39">
        <v>118539</v>
      </c>
      <c r="C39">
        <f t="shared" si="0"/>
        <v>5926.95</v>
      </c>
      <c r="D39">
        <v>4790</v>
      </c>
      <c r="E39">
        <v>1600</v>
      </c>
      <c r="F39">
        <f t="shared" si="1"/>
        <v>80</v>
      </c>
      <c r="G39">
        <v>248</v>
      </c>
      <c r="H39">
        <v>1488</v>
      </c>
      <c r="I39">
        <f t="shared" si="13"/>
        <v>0.16666666666666666</v>
      </c>
      <c r="J39">
        <v>17987</v>
      </c>
      <c r="K39">
        <f t="shared" si="2"/>
        <v>899.35</v>
      </c>
      <c r="L39">
        <v>955</v>
      </c>
      <c r="M39">
        <v>2695</v>
      </c>
      <c r="N39">
        <f t="shared" si="14"/>
        <v>0.35435992578849723</v>
      </c>
      <c r="O39">
        <v>49712</v>
      </c>
      <c r="P39">
        <f t="shared" si="3"/>
        <v>2485.6</v>
      </c>
      <c r="Q39">
        <v>166</v>
      </c>
      <c r="R39">
        <v>16601</v>
      </c>
      <c r="S39">
        <f t="shared" si="17"/>
        <v>9.9993976266489967E-3</v>
      </c>
      <c r="T39">
        <v>7003</v>
      </c>
      <c r="U39">
        <f t="shared" si="4"/>
        <v>350.15</v>
      </c>
      <c r="V39">
        <v>424</v>
      </c>
      <c r="W39">
        <v>8550</v>
      </c>
      <c r="X39">
        <f t="shared" si="16"/>
        <v>4.9590643274853803E-2</v>
      </c>
      <c r="Y39">
        <v>0</v>
      </c>
      <c r="Z39">
        <f t="shared" si="5"/>
        <v>0</v>
      </c>
      <c r="AA39" s="9">
        <v>1150</v>
      </c>
      <c r="AB39" s="9">
        <f t="shared" si="10"/>
        <v>57.5</v>
      </c>
      <c r="AC39">
        <v>3</v>
      </c>
      <c r="AD39">
        <v>147</v>
      </c>
      <c r="AE39">
        <f t="shared" si="18"/>
        <v>2.0408163265306121E-2</v>
      </c>
      <c r="AF39">
        <v>1097</v>
      </c>
      <c r="AG39">
        <f t="shared" si="6"/>
        <v>54.85</v>
      </c>
      <c r="AH39">
        <v>2</v>
      </c>
      <c r="AI39">
        <v>1374</v>
      </c>
      <c r="AJ39">
        <f t="shared" si="19"/>
        <v>1.455604075691412E-3</v>
      </c>
      <c r="AK39">
        <v>1404</v>
      </c>
      <c r="AL39">
        <f t="shared" si="7"/>
        <v>70.2</v>
      </c>
      <c r="AM39">
        <v>7</v>
      </c>
      <c r="AN39">
        <v>852</v>
      </c>
      <c r="AO39">
        <f t="shared" si="20"/>
        <v>8.2159624413145546E-3</v>
      </c>
      <c r="AP39">
        <f t="shared" si="11"/>
        <v>78803</v>
      </c>
      <c r="AQ39">
        <f t="shared" si="12"/>
        <v>3940.15</v>
      </c>
      <c r="AR39">
        <f t="shared" si="8"/>
        <v>1805</v>
      </c>
      <c r="AS39">
        <f t="shared" si="9"/>
        <v>31707</v>
      </c>
      <c r="AT39">
        <f t="shared" si="15"/>
        <v>5.6927492351846597E-2</v>
      </c>
    </row>
    <row r="40" spans="1:46" x14ac:dyDescent="0.25">
      <c r="A40">
        <v>2008</v>
      </c>
      <c r="B40">
        <v>115437.65</v>
      </c>
      <c r="C40">
        <f t="shared" si="0"/>
        <v>5771.8824999999997</v>
      </c>
      <c r="D40">
        <v>5582</v>
      </c>
      <c r="E40">
        <v>573.79999999999995</v>
      </c>
      <c r="F40">
        <f t="shared" si="1"/>
        <v>28.69</v>
      </c>
      <c r="G40">
        <v>302</v>
      </c>
      <c r="H40">
        <v>1474</v>
      </c>
      <c r="I40">
        <f t="shared" si="13"/>
        <v>0.20488466757123475</v>
      </c>
      <c r="J40">
        <v>16538</v>
      </c>
      <c r="K40">
        <f t="shared" si="2"/>
        <v>826.9</v>
      </c>
      <c r="L40">
        <v>991</v>
      </c>
      <c r="M40">
        <v>2623</v>
      </c>
      <c r="N40">
        <f t="shared" si="14"/>
        <v>0.37781166603126193</v>
      </c>
      <c r="O40">
        <v>51705</v>
      </c>
      <c r="P40">
        <f t="shared" si="3"/>
        <v>2585.25</v>
      </c>
      <c r="Q40">
        <v>208</v>
      </c>
      <c r="R40">
        <v>16329</v>
      </c>
      <c r="S40">
        <f t="shared" si="17"/>
        <v>1.2738073366403332E-2</v>
      </c>
      <c r="T40">
        <v>3368.55</v>
      </c>
      <c r="U40">
        <f t="shared" si="4"/>
        <v>168.42750000000001</v>
      </c>
      <c r="V40">
        <v>339</v>
      </c>
      <c r="W40">
        <v>8436</v>
      </c>
      <c r="X40">
        <f t="shared" si="16"/>
        <v>4.0184921763869133E-2</v>
      </c>
      <c r="Y40">
        <v>0</v>
      </c>
      <c r="Z40">
        <f t="shared" si="5"/>
        <v>0</v>
      </c>
      <c r="AA40" s="9">
        <v>1800</v>
      </c>
      <c r="AB40" s="9">
        <f t="shared" si="10"/>
        <v>90</v>
      </c>
      <c r="AC40">
        <v>4</v>
      </c>
      <c r="AD40">
        <v>151</v>
      </c>
      <c r="AE40">
        <f t="shared" si="18"/>
        <v>2.6490066225165563E-2</v>
      </c>
      <c r="AF40">
        <v>1574</v>
      </c>
      <c r="AG40">
        <f t="shared" si="6"/>
        <v>78.7</v>
      </c>
      <c r="AH40">
        <v>2</v>
      </c>
      <c r="AI40">
        <v>1343</v>
      </c>
      <c r="AJ40">
        <f t="shared" si="19"/>
        <v>1.4892032762472078E-3</v>
      </c>
      <c r="AK40">
        <v>1926</v>
      </c>
      <c r="AL40">
        <f t="shared" si="7"/>
        <v>96.3</v>
      </c>
      <c r="AM40">
        <v>4</v>
      </c>
      <c r="AN40">
        <v>850</v>
      </c>
      <c r="AO40">
        <f t="shared" si="20"/>
        <v>4.7058823529411761E-3</v>
      </c>
      <c r="AP40">
        <f t="shared" si="11"/>
        <v>75685.350000000006</v>
      </c>
      <c r="AQ40">
        <f t="shared" si="12"/>
        <v>3784.2674999999999</v>
      </c>
      <c r="AR40">
        <f t="shared" si="8"/>
        <v>1850</v>
      </c>
      <c r="AS40">
        <f t="shared" si="9"/>
        <v>31206</v>
      </c>
      <c r="AT40">
        <f t="shared" si="15"/>
        <v>5.9283471127347304E-2</v>
      </c>
    </row>
    <row r="41" spans="1:46" x14ac:dyDescent="0.25">
      <c r="A41">
        <v>2009</v>
      </c>
      <c r="B41">
        <v>121862.43</v>
      </c>
      <c r="C41">
        <f t="shared" si="0"/>
        <v>6093.1214999999993</v>
      </c>
      <c r="D41">
        <v>5455</v>
      </c>
      <c r="E41">
        <v>513.1</v>
      </c>
      <c r="F41">
        <f t="shared" si="1"/>
        <v>25.655000000000001</v>
      </c>
      <c r="G41">
        <v>393</v>
      </c>
      <c r="H41">
        <v>1459</v>
      </c>
      <c r="I41">
        <f t="shared" si="13"/>
        <v>0.26936257710760797</v>
      </c>
      <c r="J41">
        <v>17292</v>
      </c>
      <c r="K41">
        <f t="shared" si="2"/>
        <v>864.6</v>
      </c>
      <c r="L41">
        <v>993</v>
      </c>
      <c r="M41">
        <v>2311</v>
      </c>
      <c r="N41">
        <f t="shared" si="14"/>
        <v>0.42968411942881868</v>
      </c>
      <c r="O41">
        <v>60249</v>
      </c>
      <c r="P41">
        <f t="shared" si="3"/>
        <v>3012.45</v>
      </c>
      <c r="Q41">
        <v>194</v>
      </c>
      <c r="R41">
        <v>16150</v>
      </c>
      <c r="S41">
        <f t="shared" si="17"/>
        <v>1.2012383900928793E-2</v>
      </c>
      <c r="T41">
        <v>3320</v>
      </c>
      <c r="U41">
        <f t="shared" si="4"/>
        <v>166</v>
      </c>
      <c r="V41">
        <v>293</v>
      </c>
      <c r="W41">
        <v>8364</v>
      </c>
      <c r="X41">
        <f t="shared" si="16"/>
        <v>3.50310856049737E-2</v>
      </c>
      <c r="Y41">
        <v>0</v>
      </c>
      <c r="Z41">
        <f t="shared" si="5"/>
        <v>0</v>
      </c>
      <c r="AA41" s="9">
        <v>2200</v>
      </c>
      <c r="AB41" s="9">
        <f t="shared" si="10"/>
        <v>110</v>
      </c>
      <c r="AC41">
        <v>3</v>
      </c>
      <c r="AD41">
        <v>152</v>
      </c>
      <c r="AE41">
        <f t="shared" si="18"/>
        <v>1.9736842105263157E-2</v>
      </c>
      <c r="AF41">
        <v>1984</v>
      </c>
      <c r="AG41">
        <f t="shared" si="6"/>
        <v>99.2</v>
      </c>
      <c r="AH41">
        <v>1</v>
      </c>
      <c r="AI41">
        <v>1097</v>
      </c>
      <c r="AJ41">
        <f t="shared" si="19"/>
        <v>9.1157702825888785E-4</v>
      </c>
      <c r="AK41">
        <v>2552</v>
      </c>
      <c r="AL41">
        <f t="shared" si="7"/>
        <v>127.6</v>
      </c>
      <c r="AM41">
        <v>5</v>
      </c>
      <c r="AN41">
        <v>1164</v>
      </c>
      <c r="AO41">
        <f t="shared" si="20"/>
        <v>4.2955326460481103E-3</v>
      </c>
      <c r="AP41">
        <f t="shared" si="11"/>
        <v>85910.1</v>
      </c>
      <c r="AQ41">
        <f t="shared" si="12"/>
        <v>4295.5050000000001</v>
      </c>
      <c r="AR41">
        <f t="shared" si="8"/>
        <v>1882</v>
      </c>
      <c r="AS41">
        <f t="shared" si="9"/>
        <v>30697</v>
      </c>
      <c r="AT41">
        <f t="shared" si="15"/>
        <v>6.1308922696028931E-2</v>
      </c>
    </row>
    <row r="42" spans="1:46" x14ac:dyDescent="0.25">
      <c r="A42">
        <v>2010</v>
      </c>
      <c r="B42">
        <v>119641.4</v>
      </c>
      <c r="C42">
        <f t="shared" si="0"/>
        <v>5982.07</v>
      </c>
      <c r="D42">
        <v>5489</v>
      </c>
      <c r="E42">
        <v>500</v>
      </c>
      <c r="F42">
        <f t="shared" si="1"/>
        <v>25</v>
      </c>
      <c r="G42">
        <v>437</v>
      </c>
      <c r="H42">
        <v>1472</v>
      </c>
      <c r="I42">
        <f t="shared" si="13"/>
        <v>0.296875</v>
      </c>
      <c r="J42">
        <v>16261</v>
      </c>
      <c r="K42">
        <f t="shared" si="2"/>
        <v>813.05</v>
      </c>
      <c r="L42">
        <v>839</v>
      </c>
      <c r="M42">
        <v>2229</v>
      </c>
      <c r="N42">
        <f t="shared" si="14"/>
        <v>0.37640197397936292</v>
      </c>
      <c r="O42">
        <v>56894</v>
      </c>
      <c r="P42">
        <f t="shared" si="3"/>
        <v>2844.7</v>
      </c>
      <c r="Q42">
        <v>227</v>
      </c>
      <c r="R42">
        <v>16069</v>
      </c>
      <c r="S42">
        <f t="shared" si="17"/>
        <v>1.4126579127512601E-2</v>
      </c>
      <c r="T42">
        <v>4062.5</v>
      </c>
      <c r="U42">
        <f t="shared" si="4"/>
        <v>203.125</v>
      </c>
      <c r="V42">
        <v>341</v>
      </c>
      <c r="W42">
        <v>8303</v>
      </c>
      <c r="X42">
        <f t="shared" si="16"/>
        <v>4.1069492954353845E-2</v>
      </c>
      <c r="Y42">
        <v>0</v>
      </c>
      <c r="Z42">
        <f t="shared" si="5"/>
        <v>0</v>
      </c>
      <c r="AA42" s="9">
        <v>2400</v>
      </c>
      <c r="AB42" s="9">
        <f t="shared" si="10"/>
        <v>120</v>
      </c>
      <c r="AC42">
        <v>5</v>
      </c>
      <c r="AD42">
        <v>156</v>
      </c>
      <c r="AE42">
        <f t="shared" si="18"/>
        <v>3.2051282051282048E-2</v>
      </c>
      <c r="AF42">
        <v>1755</v>
      </c>
      <c r="AG42">
        <f t="shared" si="6"/>
        <v>87.75</v>
      </c>
      <c r="AH42">
        <v>0</v>
      </c>
      <c r="AI42">
        <v>1078</v>
      </c>
      <c r="AJ42">
        <f t="shared" si="19"/>
        <v>0</v>
      </c>
      <c r="AK42">
        <v>2807</v>
      </c>
      <c r="AL42">
        <f t="shared" si="7"/>
        <v>140.35</v>
      </c>
      <c r="AM42">
        <v>5</v>
      </c>
      <c r="AN42">
        <v>1143</v>
      </c>
      <c r="AO42">
        <f t="shared" si="20"/>
        <v>4.3744531933508314E-3</v>
      </c>
      <c r="AP42">
        <f t="shared" si="11"/>
        <v>82279.5</v>
      </c>
      <c r="AQ42">
        <f t="shared" si="12"/>
        <v>4113.9750000000004</v>
      </c>
      <c r="AR42">
        <f t="shared" si="8"/>
        <v>1854</v>
      </c>
      <c r="AS42">
        <f t="shared" si="9"/>
        <v>30450</v>
      </c>
      <c r="AT42">
        <f t="shared" si="15"/>
        <v>6.0886699507389161E-2</v>
      </c>
    </row>
    <row r="43" spans="1:46" x14ac:dyDescent="0.25">
      <c r="A43">
        <v>2011</v>
      </c>
      <c r="B43">
        <v>133189.16</v>
      </c>
      <c r="C43">
        <f t="shared" si="0"/>
        <v>6659.4580000000005</v>
      </c>
      <c r="D43">
        <v>4805</v>
      </c>
      <c r="E43">
        <v>600</v>
      </c>
      <c r="F43">
        <f t="shared" si="1"/>
        <v>30</v>
      </c>
      <c r="G43">
        <v>484</v>
      </c>
      <c r="H43">
        <v>1458</v>
      </c>
      <c r="I43">
        <f t="shared" si="13"/>
        <v>0.3319615912208505</v>
      </c>
      <c r="J43">
        <v>11714.96</v>
      </c>
      <c r="K43">
        <f t="shared" si="2"/>
        <v>585.74799999999993</v>
      </c>
      <c r="L43">
        <v>1016</v>
      </c>
      <c r="M43">
        <v>2150</v>
      </c>
      <c r="N43">
        <f t="shared" si="14"/>
        <v>0.47255813953488374</v>
      </c>
      <c r="O43">
        <v>70600</v>
      </c>
      <c r="P43">
        <f t="shared" si="3"/>
        <v>3530</v>
      </c>
      <c r="Q43">
        <v>187</v>
      </c>
      <c r="R43">
        <v>15949</v>
      </c>
      <c r="S43">
        <f t="shared" si="17"/>
        <v>1.1724873032792025E-2</v>
      </c>
      <c r="T43">
        <v>4100</v>
      </c>
      <c r="U43">
        <f t="shared" si="4"/>
        <v>205</v>
      </c>
      <c r="V43">
        <v>439</v>
      </c>
      <c r="W43">
        <v>8264</v>
      </c>
      <c r="X43">
        <f t="shared" si="16"/>
        <v>5.3121974830590515E-2</v>
      </c>
      <c r="Y43">
        <v>0</v>
      </c>
      <c r="Z43">
        <f t="shared" si="5"/>
        <v>0</v>
      </c>
      <c r="AA43" s="9">
        <v>1719</v>
      </c>
      <c r="AB43" s="9">
        <f t="shared" si="10"/>
        <v>85.95</v>
      </c>
      <c r="AC43">
        <v>5</v>
      </c>
      <c r="AD43">
        <v>153</v>
      </c>
      <c r="AE43">
        <f t="shared" si="18"/>
        <v>3.2679738562091505E-2</v>
      </c>
      <c r="AF43">
        <v>1081.5999999999999</v>
      </c>
      <c r="AG43">
        <f t="shared" si="6"/>
        <v>54.08</v>
      </c>
      <c r="AH43">
        <v>0</v>
      </c>
      <c r="AI43">
        <v>1059</v>
      </c>
      <c r="AJ43">
        <f t="shared" si="19"/>
        <v>0</v>
      </c>
      <c r="AK43">
        <v>3113</v>
      </c>
      <c r="AL43">
        <f t="shared" si="7"/>
        <v>155.65</v>
      </c>
      <c r="AM43">
        <v>1</v>
      </c>
      <c r="AN43">
        <v>993</v>
      </c>
      <c r="AO43">
        <f t="shared" si="20"/>
        <v>1.0070493454179255E-3</v>
      </c>
      <c r="AP43">
        <f t="shared" si="11"/>
        <v>91209.56</v>
      </c>
      <c r="AQ43">
        <f t="shared" si="12"/>
        <v>4560.4780000000001</v>
      </c>
      <c r="AR43">
        <f t="shared" si="8"/>
        <v>2132</v>
      </c>
      <c r="AS43">
        <f t="shared" si="9"/>
        <v>30026</v>
      </c>
      <c r="AT43">
        <f t="shared" si="15"/>
        <v>7.1005128888296812E-2</v>
      </c>
    </row>
    <row r="44" spans="1:46" x14ac:dyDescent="0.25">
      <c r="A44">
        <v>2012</v>
      </c>
      <c r="B44">
        <v>139127.97</v>
      </c>
      <c r="C44">
        <f t="shared" si="0"/>
        <v>6956.3984999999993</v>
      </c>
      <c r="D44">
        <v>5110</v>
      </c>
      <c r="E44">
        <v>650</v>
      </c>
      <c r="F44">
        <f t="shared" si="1"/>
        <v>32.5</v>
      </c>
      <c r="G44">
        <v>320</v>
      </c>
      <c r="H44">
        <v>1428</v>
      </c>
      <c r="I44">
        <f t="shared" si="13"/>
        <v>0.22408963585434175</v>
      </c>
      <c r="J44">
        <v>13905.5</v>
      </c>
      <c r="K44">
        <f t="shared" si="2"/>
        <v>695.27499999999998</v>
      </c>
      <c r="L44">
        <v>760</v>
      </c>
      <c r="M44">
        <v>2056</v>
      </c>
      <c r="N44">
        <f t="shared" si="14"/>
        <v>0.36964980544747084</v>
      </c>
      <c r="O44">
        <v>72300</v>
      </c>
      <c r="P44">
        <f t="shared" si="3"/>
        <v>3615</v>
      </c>
      <c r="Q44">
        <v>184</v>
      </c>
      <c r="R44">
        <v>15557</v>
      </c>
      <c r="S44">
        <f t="shared" si="17"/>
        <v>1.1827473163206273E-2</v>
      </c>
      <c r="T44">
        <v>5400</v>
      </c>
      <c r="U44">
        <f t="shared" si="4"/>
        <v>270</v>
      </c>
      <c r="V44">
        <v>672</v>
      </c>
      <c r="W44">
        <v>8094</v>
      </c>
      <c r="X44">
        <f t="shared" si="16"/>
        <v>8.3024462564862858E-2</v>
      </c>
      <c r="Y44">
        <v>0</v>
      </c>
      <c r="Z44">
        <f t="shared" si="5"/>
        <v>0</v>
      </c>
      <c r="AA44" s="9">
        <v>2173</v>
      </c>
      <c r="AB44" s="9">
        <f t="shared" si="10"/>
        <v>108.65</v>
      </c>
      <c r="AC44">
        <v>11</v>
      </c>
      <c r="AD44">
        <v>153</v>
      </c>
      <c r="AE44">
        <f t="shared" si="18"/>
        <v>7.1895424836601302E-2</v>
      </c>
      <c r="AF44">
        <v>2604</v>
      </c>
      <c r="AG44">
        <f t="shared" si="6"/>
        <v>130.19999999999999</v>
      </c>
      <c r="AH44">
        <v>13</v>
      </c>
      <c r="AI44">
        <v>1024</v>
      </c>
      <c r="AJ44">
        <f t="shared" si="19"/>
        <v>1.26953125E-2</v>
      </c>
      <c r="AK44">
        <v>3126</v>
      </c>
      <c r="AL44">
        <f t="shared" si="7"/>
        <v>156.30000000000001</v>
      </c>
      <c r="AM44">
        <v>52</v>
      </c>
      <c r="AN44">
        <v>1071</v>
      </c>
      <c r="AO44">
        <f t="shared" si="20"/>
        <v>4.8552754435107377E-2</v>
      </c>
      <c r="AP44">
        <f t="shared" si="11"/>
        <v>97985.5</v>
      </c>
      <c r="AQ44">
        <f t="shared" si="12"/>
        <v>4899.2749999999996</v>
      </c>
      <c r="AR44">
        <f t="shared" si="8"/>
        <v>2012</v>
      </c>
      <c r="AS44">
        <f t="shared" si="9"/>
        <v>29383</v>
      </c>
      <c r="AT44">
        <f t="shared" si="15"/>
        <v>6.8474968519211796E-2</v>
      </c>
    </row>
    <row r="45" spans="1:46" x14ac:dyDescent="0.25">
      <c r="A45">
        <v>2013</v>
      </c>
      <c r="B45">
        <v>152376.29999999999</v>
      </c>
      <c r="C45">
        <f t="shared" si="0"/>
        <v>7618.8149999999996</v>
      </c>
      <c r="D45">
        <v>5196</v>
      </c>
      <c r="E45">
        <v>650</v>
      </c>
      <c r="F45">
        <f t="shared" si="1"/>
        <v>32.5</v>
      </c>
      <c r="G45">
        <v>291</v>
      </c>
      <c r="H45">
        <v>1424</v>
      </c>
      <c r="I45">
        <f t="shared" si="13"/>
        <v>0.20435393258426968</v>
      </c>
      <c r="J45">
        <v>15878.6</v>
      </c>
      <c r="K45">
        <f t="shared" si="2"/>
        <v>793.93</v>
      </c>
      <c r="L45">
        <v>828</v>
      </c>
      <c r="M45">
        <v>1950</v>
      </c>
      <c r="N45">
        <f t="shared" si="14"/>
        <v>0.42461538461538462</v>
      </c>
      <c r="O45">
        <v>73300</v>
      </c>
      <c r="P45">
        <f t="shared" si="3"/>
        <v>3665</v>
      </c>
      <c r="Q45">
        <v>205</v>
      </c>
      <c r="R45">
        <v>15114</v>
      </c>
      <c r="S45">
        <f t="shared" si="17"/>
        <v>1.3563583432579065E-2</v>
      </c>
      <c r="T45">
        <v>5400</v>
      </c>
      <c r="U45">
        <f t="shared" si="4"/>
        <v>270</v>
      </c>
      <c r="V45">
        <v>641</v>
      </c>
      <c r="W45">
        <v>7961</v>
      </c>
      <c r="X45">
        <f t="shared" si="16"/>
        <v>8.0517522924255749E-2</v>
      </c>
      <c r="Y45">
        <v>0</v>
      </c>
      <c r="Z45">
        <f t="shared" si="5"/>
        <v>0</v>
      </c>
      <c r="AA45" s="9">
        <v>2978</v>
      </c>
      <c r="AB45" s="9">
        <f t="shared" si="10"/>
        <v>148.9</v>
      </c>
      <c r="AC45">
        <v>11</v>
      </c>
      <c r="AD45">
        <v>151</v>
      </c>
      <c r="AE45">
        <f t="shared" si="18"/>
        <v>7.2847682119205295E-2</v>
      </c>
      <c r="AF45">
        <v>2550</v>
      </c>
      <c r="AG45">
        <f t="shared" si="6"/>
        <v>127.5</v>
      </c>
      <c r="AH45">
        <v>0</v>
      </c>
      <c r="AI45">
        <v>1006</v>
      </c>
      <c r="AJ45">
        <f t="shared" si="19"/>
        <v>0</v>
      </c>
      <c r="AK45">
        <v>3795</v>
      </c>
      <c r="AL45">
        <f t="shared" si="7"/>
        <v>189.75</v>
      </c>
      <c r="AM45">
        <v>27</v>
      </c>
      <c r="AN45">
        <v>1064</v>
      </c>
      <c r="AO45">
        <f t="shared" si="20"/>
        <v>2.5375939849624059E-2</v>
      </c>
      <c r="AP45">
        <f t="shared" si="11"/>
        <v>101573.6</v>
      </c>
      <c r="AQ45">
        <f t="shared" si="12"/>
        <v>5078.68</v>
      </c>
      <c r="AR45">
        <f t="shared" si="8"/>
        <v>2003</v>
      </c>
      <c r="AS45">
        <f t="shared" si="9"/>
        <v>28670</v>
      </c>
      <c r="AT45">
        <f t="shared" si="15"/>
        <v>6.9863969305894669E-2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F36"/>
  <sheetViews>
    <sheetView workbookViewId="0">
      <selection activeCell="C3" sqref="C3"/>
    </sheetView>
  </sheetViews>
  <sheetFormatPr defaultColWidth="11.42578125" defaultRowHeight="15" x14ac:dyDescent="0.25"/>
  <cols>
    <col min="2" max="2" width="15.7109375" bestFit="1" customWidth="1"/>
  </cols>
  <sheetData>
    <row r="1" spans="1:2" s="9" customFormat="1" x14ac:dyDescent="0.25">
      <c r="A1" s="9" t="s">
        <v>60</v>
      </c>
      <c r="B1" s="9" t="s">
        <v>72</v>
      </c>
    </row>
    <row r="2" spans="1:2" x14ac:dyDescent="0.25">
      <c r="A2" s="9">
        <v>1979</v>
      </c>
      <c r="B2" s="9">
        <v>-1.1860140697241062</v>
      </c>
    </row>
    <row r="3" spans="1:2" x14ac:dyDescent="0.25">
      <c r="A3" s="9">
        <v>1980</v>
      </c>
      <c r="B3" s="9">
        <v>-1.3173763875732949</v>
      </c>
    </row>
    <row r="4" spans="1:2" x14ac:dyDescent="0.25">
      <c r="A4" s="9">
        <v>1981</v>
      </c>
      <c r="B4" s="9">
        <v>-1.263206359594248</v>
      </c>
    </row>
    <row r="5" spans="1:2" x14ac:dyDescent="0.25">
      <c r="A5" s="9">
        <v>1982</v>
      </c>
      <c r="B5" s="9">
        <v>-0.28814585597140369</v>
      </c>
    </row>
    <row r="6" spans="1:2" x14ac:dyDescent="0.25">
      <c r="A6" s="9">
        <v>1983</v>
      </c>
      <c r="B6" s="9">
        <v>-0.94495744521734737</v>
      </c>
    </row>
    <row r="7" spans="1:2" x14ac:dyDescent="0.25">
      <c r="A7" s="9">
        <v>1984</v>
      </c>
      <c r="B7" s="9">
        <v>-0.95172869871472821</v>
      </c>
    </row>
    <row r="8" spans="1:2" x14ac:dyDescent="0.25">
      <c r="A8" s="9">
        <v>1985</v>
      </c>
      <c r="B8" s="9">
        <v>-0.80817812457025395</v>
      </c>
    </row>
    <row r="9" spans="1:2" x14ac:dyDescent="0.25">
      <c r="A9" s="9">
        <v>1986</v>
      </c>
      <c r="B9" s="9">
        <v>-0.72827733330115973</v>
      </c>
    </row>
    <row r="10" spans="1:2" x14ac:dyDescent="0.25">
      <c r="A10" s="9">
        <v>1987</v>
      </c>
      <c r="B10" s="9">
        <v>-0.85557689905191991</v>
      </c>
    </row>
    <row r="11" spans="1:2" x14ac:dyDescent="0.25">
      <c r="A11" s="9">
        <v>1988</v>
      </c>
      <c r="B11" s="9">
        <v>-0.74452834169487381</v>
      </c>
    </row>
    <row r="12" spans="1:2" x14ac:dyDescent="0.25">
      <c r="A12" s="9">
        <v>1989</v>
      </c>
      <c r="B12" s="9">
        <v>-0.27460334897664196</v>
      </c>
    </row>
    <row r="13" spans="1:2" x14ac:dyDescent="0.25">
      <c r="A13" s="9">
        <v>1990</v>
      </c>
      <c r="B13" s="9">
        <v>-0.63212553363835144</v>
      </c>
    </row>
    <row r="14" spans="1:2" x14ac:dyDescent="0.25">
      <c r="A14" s="9">
        <v>1991</v>
      </c>
      <c r="B14" s="9">
        <v>-0.86234815254930086</v>
      </c>
    </row>
    <row r="15" spans="1:2" x14ac:dyDescent="0.25">
      <c r="A15" s="9">
        <v>1992</v>
      </c>
      <c r="B15" s="9">
        <v>-0.59691501545197101</v>
      </c>
    </row>
    <row r="16" spans="1:2" x14ac:dyDescent="0.25">
      <c r="A16" s="9">
        <v>1993</v>
      </c>
      <c r="B16" s="9">
        <v>0.58805434658967992</v>
      </c>
    </row>
    <row r="17" spans="1:6" x14ac:dyDescent="0.25">
      <c r="A17" s="9">
        <v>1994</v>
      </c>
      <c r="B17" s="9">
        <v>-1.1088217798539641</v>
      </c>
    </row>
    <row r="18" spans="1:6" x14ac:dyDescent="0.25">
      <c r="A18" s="9">
        <v>1995</v>
      </c>
      <c r="B18" s="9">
        <v>-0.56170449726559057</v>
      </c>
    </row>
    <row r="19" spans="1:6" x14ac:dyDescent="0.25">
      <c r="A19" s="9">
        <v>1996</v>
      </c>
      <c r="B19" s="9">
        <v>-0.21366206750021419</v>
      </c>
    </row>
    <row r="20" spans="1:6" x14ac:dyDescent="0.25">
      <c r="A20" s="9">
        <v>1997</v>
      </c>
      <c r="B20" s="9">
        <v>-0.59014376195459017</v>
      </c>
    </row>
    <row r="21" spans="1:6" x14ac:dyDescent="0.25">
      <c r="A21" s="9">
        <v>1998</v>
      </c>
      <c r="B21" s="9">
        <v>-0.53191098187711472</v>
      </c>
    </row>
    <row r="22" spans="1:6" x14ac:dyDescent="0.25">
      <c r="A22" s="9">
        <v>1999</v>
      </c>
      <c r="B22" s="9">
        <v>-3.7532090814074337E-3</v>
      </c>
    </row>
    <row r="23" spans="1:6" x14ac:dyDescent="0.25">
      <c r="A23" s="9">
        <v>2000</v>
      </c>
      <c r="B23" s="9">
        <v>9.781559337930551E-2</v>
      </c>
    </row>
    <row r="24" spans="1:6" x14ac:dyDescent="0.25">
      <c r="A24" s="9">
        <v>2001</v>
      </c>
      <c r="B24" s="9">
        <v>0.33751796718658805</v>
      </c>
      <c r="F24" s="10"/>
    </row>
    <row r="25" spans="1:6" x14ac:dyDescent="0.25">
      <c r="A25" s="9">
        <v>2002</v>
      </c>
      <c r="B25" s="9">
        <v>1.270596699125671</v>
      </c>
    </row>
    <row r="26" spans="1:6" x14ac:dyDescent="0.25">
      <c r="A26" s="9">
        <v>2003</v>
      </c>
      <c r="B26" s="9">
        <v>1.2597626935298616</v>
      </c>
    </row>
    <row r="27" spans="1:6" x14ac:dyDescent="0.25">
      <c r="A27" s="9">
        <v>2004</v>
      </c>
      <c r="B27" s="9">
        <v>0.89546925537077116</v>
      </c>
    </row>
    <row r="28" spans="1:6" x14ac:dyDescent="0.25">
      <c r="A28" s="9">
        <v>2005</v>
      </c>
      <c r="B28" s="9">
        <v>1.3342464820010511</v>
      </c>
    </row>
    <row r="29" spans="1:6" x14ac:dyDescent="0.25">
      <c r="A29" s="9">
        <v>2006</v>
      </c>
      <c r="B29" s="9">
        <v>2.5137988412447974</v>
      </c>
    </row>
    <row r="30" spans="1:6" x14ac:dyDescent="0.25">
      <c r="A30" s="9">
        <v>2007</v>
      </c>
      <c r="B30" s="9">
        <v>2.1237746397956596</v>
      </c>
    </row>
    <row r="31" spans="1:6" x14ac:dyDescent="0.25">
      <c r="A31" s="9">
        <v>2008</v>
      </c>
      <c r="B31" s="9">
        <v>0.94286802985243723</v>
      </c>
    </row>
    <row r="32" spans="1:6" x14ac:dyDescent="0.25">
      <c r="A32" s="9">
        <v>2009</v>
      </c>
      <c r="B32" s="9">
        <v>1.0972526095927209</v>
      </c>
    </row>
    <row r="33" spans="1:2" x14ac:dyDescent="0.25">
      <c r="A33" s="9">
        <v>2010</v>
      </c>
      <c r="B33" s="9">
        <v>1.3085157187110037</v>
      </c>
    </row>
    <row r="34" spans="1:2" x14ac:dyDescent="0.25">
      <c r="A34" s="9">
        <v>2011</v>
      </c>
      <c r="B34" s="9">
        <v>0.43908676964730098</v>
      </c>
    </row>
    <row r="35" spans="1:2" x14ac:dyDescent="0.25">
      <c r="A35" s="9">
        <v>2012</v>
      </c>
      <c r="B35" s="9">
        <v>0.1479228692599239</v>
      </c>
    </row>
    <row r="36" spans="1:2" x14ac:dyDescent="0.25">
      <c r="A36" s="9">
        <v>2013</v>
      </c>
      <c r="B36" s="9">
        <v>0.10729534827563872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topLeftCell="A5" workbookViewId="0">
      <selection activeCell="A2" sqref="A2:A25"/>
    </sheetView>
  </sheetViews>
  <sheetFormatPr defaultColWidth="11.42578125" defaultRowHeight="15" x14ac:dyDescent="0.25"/>
  <cols>
    <col min="2" max="2" width="15.140625" bestFit="1" customWidth="1"/>
  </cols>
  <sheetData>
    <row r="1" spans="1:2" x14ac:dyDescent="0.25">
      <c r="A1" t="s">
        <v>60</v>
      </c>
      <c r="B1" t="s">
        <v>73</v>
      </c>
    </row>
    <row r="2" spans="1:2" x14ac:dyDescent="0.25">
      <c r="A2" s="9">
        <v>1990</v>
      </c>
      <c r="B2" s="9">
        <v>-0.18926784217854475</v>
      </c>
    </row>
    <row r="3" spans="1:2" x14ac:dyDescent="0.25">
      <c r="A3" s="9">
        <v>1991</v>
      </c>
      <c r="B3" s="9">
        <v>-0.54171969684864318</v>
      </c>
    </row>
    <row r="4" spans="1:2" x14ac:dyDescent="0.25">
      <c r="A4" s="9">
        <v>1992</v>
      </c>
      <c r="B4" s="9">
        <v>1.7890367108698537E-2</v>
      </c>
    </row>
    <row r="5" spans="1:2" x14ac:dyDescent="0.25">
      <c r="A5" s="9">
        <v>1993</v>
      </c>
      <c r="B5" s="9">
        <v>1.2959933353802988</v>
      </c>
    </row>
    <row r="6" spans="1:2" x14ac:dyDescent="0.25">
      <c r="A6" s="9">
        <v>1994</v>
      </c>
      <c r="B6" s="9">
        <v>-0.86298936263647341</v>
      </c>
    </row>
    <row r="7" spans="1:2" x14ac:dyDescent="0.25">
      <c r="A7" s="9">
        <v>1995</v>
      </c>
      <c r="B7" s="9">
        <v>-0.96841159267795496</v>
      </c>
    </row>
    <row r="8" spans="1:2" x14ac:dyDescent="0.25">
      <c r="A8" s="9">
        <v>1996</v>
      </c>
      <c r="B8" s="9">
        <v>-1.1192227663869725</v>
      </c>
    </row>
    <row r="9" spans="1:2" x14ac:dyDescent="0.25">
      <c r="A9" s="9">
        <v>1997</v>
      </c>
      <c r="B9" s="9">
        <v>-1.0594361215637302</v>
      </c>
    </row>
    <row r="10" spans="1:2" x14ac:dyDescent="0.25">
      <c r="A10" s="9">
        <v>1998</v>
      </c>
      <c r="B10" s="9">
        <v>-1.3685239792633657</v>
      </c>
    </row>
    <row r="11" spans="1:2" x14ac:dyDescent="0.25">
      <c r="A11" s="9">
        <v>1999</v>
      </c>
      <c r="B11" s="9">
        <v>-0.51965422238247072</v>
      </c>
    </row>
    <row r="12" spans="1:2" x14ac:dyDescent="0.25">
      <c r="A12" s="9">
        <v>2000</v>
      </c>
      <c r="B12" s="9">
        <v>-0.21194166365967937</v>
      </c>
    </row>
    <row r="13" spans="1:2" x14ac:dyDescent="0.25">
      <c r="A13" s="9">
        <v>2001</v>
      </c>
      <c r="B13" s="9">
        <v>-0.21410346603454655</v>
      </c>
    </row>
    <row r="14" spans="1:2" x14ac:dyDescent="0.25">
      <c r="A14" s="9">
        <v>2002</v>
      </c>
      <c r="B14" s="9">
        <v>0.27324307801657222</v>
      </c>
    </row>
    <row r="15" spans="1:2" x14ac:dyDescent="0.25">
      <c r="A15" s="9">
        <v>2003</v>
      </c>
      <c r="B15" s="9">
        <v>0.32023789820951876</v>
      </c>
    </row>
    <row r="16" spans="1:2" x14ac:dyDescent="0.25">
      <c r="A16" s="9">
        <v>2004</v>
      </c>
      <c r="B16" s="9">
        <v>0.94068977089597594</v>
      </c>
    </row>
    <row r="17" spans="1:2" x14ac:dyDescent="0.25">
      <c r="A17" s="9">
        <v>2005</v>
      </c>
      <c r="B17" s="9">
        <v>1.3556709245048626</v>
      </c>
    </row>
    <row r="18" spans="1:2" x14ac:dyDescent="0.25">
      <c r="A18" s="9">
        <v>2006</v>
      </c>
      <c r="B18" s="9">
        <v>2.8013727642207056</v>
      </c>
    </row>
    <row r="19" spans="1:2" x14ac:dyDescent="0.25">
      <c r="A19" s="9">
        <v>2007</v>
      </c>
      <c r="B19" s="9">
        <v>1.6380547338002622</v>
      </c>
    </row>
    <row r="20" spans="1:2" x14ac:dyDescent="0.25">
      <c r="A20" s="9">
        <v>2008</v>
      </c>
      <c r="B20" s="9">
        <v>0.28639552214109942</v>
      </c>
    </row>
    <row r="21" spans="1:2" x14ac:dyDescent="0.25">
      <c r="A21" s="9">
        <v>2009</v>
      </c>
      <c r="B21" s="9">
        <v>-0.11199548030966079</v>
      </c>
    </row>
    <row r="22" spans="1:2" x14ac:dyDescent="0.25">
      <c r="A22" s="9">
        <v>2010</v>
      </c>
      <c r="B22" s="9">
        <v>2.6165962523630206E-2</v>
      </c>
    </row>
    <row r="23" spans="1:2" x14ac:dyDescent="0.25">
      <c r="A23" s="9">
        <v>2011</v>
      </c>
      <c r="B23" s="9">
        <v>-0.33129907470043296</v>
      </c>
    </row>
    <row r="24" spans="1:2" x14ac:dyDescent="0.25">
      <c r="A24" s="9">
        <v>2012</v>
      </c>
      <c r="B24" s="9">
        <v>-0.69706230940781744</v>
      </c>
    </row>
    <row r="25" spans="1:2" x14ac:dyDescent="0.25">
      <c r="A25" s="9">
        <v>2013</v>
      </c>
      <c r="B25" s="9">
        <v>-0.76008677875131203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opLeftCell="A12" workbookViewId="0">
      <selection activeCell="A2" sqref="A2:A33"/>
    </sheetView>
  </sheetViews>
  <sheetFormatPr defaultColWidth="11.42578125" defaultRowHeight="15" x14ac:dyDescent="0.25"/>
  <cols>
    <col min="2" max="2" width="18.85546875" bestFit="1" customWidth="1"/>
  </cols>
  <sheetData>
    <row r="1" spans="1:5" s="9" customFormat="1" x14ac:dyDescent="0.25">
      <c r="A1" s="9" t="s">
        <v>60</v>
      </c>
      <c r="B1" s="9" t="s">
        <v>74</v>
      </c>
    </row>
    <row r="2" spans="1:5" x14ac:dyDescent="0.25">
      <c r="A2" s="9">
        <v>1982</v>
      </c>
      <c r="B2" s="9">
        <v>-1.3396877959641558</v>
      </c>
    </row>
    <row r="3" spans="1:5" x14ac:dyDescent="0.25">
      <c r="A3" s="9">
        <v>1983</v>
      </c>
      <c r="B3" s="9">
        <v>-0.92119326116116251</v>
      </c>
    </row>
    <row r="4" spans="1:5" x14ac:dyDescent="0.25">
      <c r="A4" s="9">
        <v>1984</v>
      </c>
      <c r="B4" s="9">
        <v>-0.88695279922273573</v>
      </c>
      <c r="E4" s="10"/>
    </row>
    <row r="5" spans="1:5" x14ac:dyDescent="0.25">
      <c r="A5" s="9">
        <v>1985</v>
      </c>
      <c r="B5" s="9">
        <v>-1.041034877945656</v>
      </c>
    </row>
    <row r="6" spans="1:5" x14ac:dyDescent="0.25">
      <c r="A6" s="9">
        <v>1986</v>
      </c>
      <c r="B6" s="9">
        <v>-1.2740602439155044</v>
      </c>
    </row>
    <row r="7" spans="1:5" x14ac:dyDescent="0.25">
      <c r="A7" s="9">
        <v>1987</v>
      </c>
      <c r="B7" s="9">
        <v>-1.6449985815817938</v>
      </c>
    </row>
    <row r="8" spans="1:5" x14ac:dyDescent="0.25">
      <c r="A8" s="9">
        <v>1988</v>
      </c>
      <c r="B8" s="9">
        <v>-1.0600573568003375</v>
      </c>
    </row>
    <row r="9" spans="1:5" x14ac:dyDescent="0.25">
      <c r="A9" s="9">
        <v>1989</v>
      </c>
      <c r="B9" s="9">
        <v>-0.81371625563221195</v>
      </c>
    </row>
    <row r="10" spans="1:5" x14ac:dyDescent="0.25">
      <c r="A10" s="9">
        <v>1990</v>
      </c>
      <c r="B10" s="9">
        <v>-0.78898703312112595</v>
      </c>
    </row>
    <row r="11" spans="1:5" x14ac:dyDescent="0.25">
      <c r="A11" s="9">
        <v>1991</v>
      </c>
      <c r="B11" s="9">
        <v>-0.59781112063157682</v>
      </c>
    </row>
    <row r="12" spans="1:5" x14ac:dyDescent="0.25">
      <c r="A12" s="9">
        <v>1992</v>
      </c>
      <c r="B12" s="9">
        <v>-8.1142761364500805E-3</v>
      </c>
    </row>
    <row r="13" spans="1:5" x14ac:dyDescent="0.25">
      <c r="A13" s="9">
        <v>1993</v>
      </c>
      <c r="B13" s="9">
        <v>-0.1355648844628162</v>
      </c>
    </row>
    <row r="14" spans="1:5" x14ac:dyDescent="0.25">
      <c r="A14" s="9">
        <v>1994</v>
      </c>
      <c r="B14" s="9">
        <v>-0.48462737144622187</v>
      </c>
    </row>
    <row r="15" spans="1:5" x14ac:dyDescent="0.25">
      <c r="A15" s="9">
        <v>1995</v>
      </c>
      <c r="B15" s="9">
        <v>-0.79849827254846673</v>
      </c>
    </row>
    <row r="16" spans="1:5" x14ac:dyDescent="0.25">
      <c r="A16" s="9">
        <v>1996</v>
      </c>
      <c r="B16" s="9">
        <v>-0.60256674034524726</v>
      </c>
    </row>
    <row r="17" spans="1:2" x14ac:dyDescent="0.25">
      <c r="A17" s="9">
        <v>1997</v>
      </c>
      <c r="B17" s="9">
        <v>-0.86697919642532018</v>
      </c>
    </row>
    <row r="18" spans="1:2" x14ac:dyDescent="0.25">
      <c r="A18" s="9">
        <v>1998</v>
      </c>
      <c r="B18" s="9">
        <v>-0.50364985030090337</v>
      </c>
    </row>
    <row r="19" spans="1:2" x14ac:dyDescent="0.25">
      <c r="A19" s="9">
        <v>1999</v>
      </c>
      <c r="B19" s="9">
        <v>0.58633818807234706</v>
      </c>
    </row>
    <row r="20" spans="1:2" x14ac:dyDescent="0.25">
      <c r="A20" s="9">
        <v>2000</v>
      </c>
      <c r="B20" s="9">
        <v>1.1859326660965503E-2</v>
      </c>
    </row>
    <row r="21" spans="1:2" x14ac:dyDescent="0.25">
      <c r="A21" s="9">
        <v>2001</v>
      </c>
      <c r="B21" s="9">
        <v>4.2503351190928997E-3</v>
      </c>
    </row>
    <row r="22" spans="1:2" x14ac:dyDescent="0.25">
      <c r="A22" s="9">
        <v>2002</v>
      </c>
      <c r="B22" s="9">
        <v>0.47030106705878988</v>
      </c>
    </row>
    <row r="23" spans="1:2" x14ac:dyDescent="0.25">
      <c r="A23" s="9">
        <v>2003</v>
      </c>
      <c r="B23" s="9">
        <v>0.56826683316039961</v>
      </c>
    </row>
    <row r="24" spans="1:2" x14ac:dyDescent="0.25">
      <c r="A24" s="9">
        <v>2004</v>
      </c>
      <c r="B24" s="9">
        <v>0.51500389236729138</v>
      </c>
    </row>
    <row r="25" spans="1:2" x14ac:dyDescent="0.25">
      <c r="A25" s="9">
        <v>2005</v>
      </c>
      <c r="B25" s="9">
        <v>1.0324153172146284</v>
      </c>
    </row>
    <row r="26" spans="1:2" x14ac:dyDescent="0.25">
      <c r="A26" s="9">
        <v>2006</v>
      </c>
      <c r="B26" s="9">
        <v>1.4356918689338765</v>
      </c>
    </row>
    <row r="27" spans="1:2" x14ac:dyDescent="0.25">
      <c r="A27" s="9">
        <v>2007</v>
      </c>
      <c r="B27" s="9">
        <v>0.93730292294122086</v>
      </c>
    </row>
    <row r="28" spans="1:2" x14ac:dyDescent="0.25">
      <c r="A28" s="9">
        <v>2008</v>
      </c>
      <c r="B28" s="9">
        <v>1.7714386207190049</v>
      </c>
    </row>
    <row r="29" spans="1:2" x14ac:dyDescent="0.25">
      <c r="A29" s="9">
        <v>2009</v>
      </c>
      <c r="B29" s="9">
        <v>1.6943975813575449</v>
      </c>
    </row>
    <row r="30" spans="1:2" x14ac:dyDescent="0.25">
      <c r="A30" s="9">
        <v>2010</v>
      </c>
      <c r="B30" s="9">
        <v>1.6810818461592678</v>
      </c>
    </row>
    <row r="31" spans="1:2" x14ac:dyDescent="0.25">
      <c r="A31" s="9">
        <v>2011</v>
      </c>
      <c r="B31" s="9">
        <v>0.93730292294122086</v>
      </c>
    </row>
    <row r="32" spans="1:2" x14ac:dyDescent="0.25">
      <c r="A32" s="9">
        <v>2012</v>
      </c>
      <c r="B32" s="9">
        <v>1.0057838468180744</v>
      </c>
    </row>
    <row r="33" spans="1:2" x14ac:dyDescent="0.25">
      <c r="A33" s="9">
        <v>2013</v>
      </c>
      <c r="B33" s="9">
        <v>1.1170653481179611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3"/>
  <sheetViews>
    <sheetView workbookViewId="0">
      <selection activeCell="C3" sqref="C3"/>
    </sheetView>
  </sheetViews>
  <sheetFormatPr defaultColWidth="11.42578125" defaultRowHeight="15" x14ac:dyDescent="0.25"/>
  <cols>
    <col min="2" max="2" width="14.85546875" bestFit="1" customWidth="1"/>
  </cols>
  <sheetData>
    <row r="1" spans="1:2" x14ac:dyDescent="0.25">
      <c r="A1" t="s">
        <v>60</v>
      </c>
      <c r="B1" t="s">
        <v>75</v>
      </c>
    </row>
    <row r="2" spans="1:2" x14ac:dyDescent="0.25">
      <c r="A2" s="9">
        <v>1990</v>
      </c>
      <c r="B2" s="9">
        <v>-0.91976757040424084</v>
      </c>
    </row>
    <row r="3" spans="1:2" x14ac:dyDescent="0.25">
      <c r="A3" s="9">
        <v>1991</v>
      </c>
      <c r="B3" s="9">
        <v>-1.0252905538623025</v>
      </c>
    </row>
    <row r="4" spans="1:2" x14ac:dyDescent="0.25">
      <c r="A4" s="9">
        <v>1992</v>
      </c>
      <c r="B4" s="9">
        <v>-0.9558746723777608</v>
      </c>
    </row>
    <row r="5" spans="1:2" x14ac:dyDescent="0.25">
      <c r="A5" s="9">
        <v>1993</v>
      </c>
      <c r="B5" s="9">
        <v>-0.44900555197142583</v>
      </c>
    </row>
    <row r="6" spans="1:2" x14ac:dyDescent="0.25">
      <c r="A6" s="9">
        <v>1994</v>
      </c>
      <c r="B6" s="9">
        <v>-0.75493940940339699</v>
      </c>
    </row>
    <row r="7" spans="1:2" x14ac:dyDescent="0.25">
      <c r="A7" s="9">
        <v>1995</v>
      </c>
      <c r="B7" s="9">
        <v>-1.1854260041288143</v>
      </c>
    </row>
    <row r="8" spans="1:2" x14ac:dyDescent="0.25">
      <c r="A8" s="9">
        <v>1996</v>
      </c>
      <c r="B8" s="9">
        <v>-1.1702190930799869</v>
      </c>
    </row>
    <row r="9" spans="1:2" x14ac:dyDescent="0.25">
      <c r="A9" s="9">
        <v>1997</v>
      </c>
      <c r="B9" s="9">
        <v>-1.3236799815473532</v>
      </c>
    </row>
    <row r="10" spans="1:2" x14ac:dyDescent="0.25">
      <c r="A10" s="9">
        <v>1998</v>
      </c>
      <c r="B10" s="9">
        <v>-1.2430178226085862</v>
      </c>
    </row>
    <row r="11" spans="1:2" x14ac:dyDescent="0.25">
      <c r="A11" s="9">
        <v>1999</v>
      </c>
      <c r="B11" s="9">
        <v>-1.2041381984172275</v>
      </c>
    </row>
    <row r="12" spans="1:2" x14ac:dyDescent="0.25">
      <c r="A12" s="9">
        <v>2000</v>
      </c>
      <c r="B12" s="9">
        <v>-0.25218370251389394</v>
      </c>
    </row>
    <row r="13" spans="1:2" x14ac:dyDescent="0.25">
      <c r="A13" s="9">
        <v>2001</v>
      </c>
      <c r="B13" s="9">
        <v>0.18760967398964765</v>
      </c>
    </row>
    <row r="14" spans="1:2" x14ac:dyDescent="0.25">
      <c r="A14" s="9">
        <v>2002</v>
      </c>
      <c r="B14" s="9">
        <v>0.10753353328226409</v>
      </c>
    </row>
    <row r="15" spans="1:2" x14ac:dyDescent="0.25">
      <c r="A15" s="9">
        <v>2003</v>
      </c>
      <c r="B15" s="9">
        <v>0.23873713740607019</v>
      </c>
    </row>
    <row r="16" spans="1:2" x14ac:dyDescent="0.25">
      <c r="A16" s="9">
        <v>2004</v>
      </c>
      <c r="B16" s="9">
        <v>0.41140994718662016</v>
      </c>
    </row>
    <row r="17" spans="1:2" x14ac:dyDescent="0.25">
      <c r="A17" s="9">
        <v>2005</v>
      </c>
      <c r="B17" s="9">
        <v>0.43630242277916015</v>
      </c>
    </row>
    <row r="18" spans="1:2" x14ac:dyDescent="0.25">
      <c r="A18" s="9">
        <v>2006</v>
      </c>
      <c r="B18" s="9">
        <v>0.46585011445762547</v>
      </c>
    </row>
    <row r="19" spans="1:2" x14ac:dyDescent="0.25">
      <c r="A19" s="9">
        <v>2007</v>
      </c>
      <c r="B19" s="9">
        <v>0.86278809121435751</v>
      </c>
    </row>
    <row r="20" spans="1:2" x14ac:dyDescent="0.25">
      <c r="A20" s="9">
        <v>2008</v>
      </c>
      <c r="B20" s="9">
        <v>1.1909588917042266</v>
      </c>
    </row>
    <row r="21" spans="1:2" x14ac:dyDescent="0.25">
      <c r="A21" s="9">
        <v>2009</v>
      </c>
      <c r="B21" s="9">
        <v>1.4220518123959063</v>
      </c>
    </row>
    <row r="22" spans="1:2" x14ac:dyDescent="0.25">
      <c r="A22" s="9">
        <v>2010</v>
      </c>
      <c r="B22" s="9">
        <v>1.2797274791710183</v>
      </c>
    </row>
    <row r="23" spans="1:2" x14ac:dyDescent="0.25">
      <c r="A23" s="9">
        <v>2011</v>
      </c>
      <c r="B23" s="9">
        <v>1.7413801137603642</v>
      </c>
    </row>
    <row r="24" spans="1:2" x14ac:dyDescent="0.25">
      <c r="A24" s="9">
        <v>2012</v>
      </c>
      <c r="B24" s="9">
        <v>1.0041498541814937</v>
      </c>
    </row>
    <row r="25" spans="1:2" x14ac:dyDescent="0.25">
      <c r="A25" s="9">
        <v>2013</v>
      </c>
      <c r="B25" s="9">
        <v>1.1350434887861982</v>
      </c>
    </row>
    <row r="26" spans="1:2" x14ac:dyDescent="0.25">
      <c r="A26" s="9"/>
    </row>
    <row r="27" spans="1:2" x14ac:dyDescent="0.25">
      <c r="A27" s="9"/>
    </row>
    <row r="28" spans="1:2" x14ac:dyDescent="0.25">
      <c r="A28" s="9"/>
    </row>
    <row r="29" spans="1:2" x14ac:dyDescent="0.25">
      <c r="A29" s="9"/>
    </row>
    <row r="30" spans="1:2" x14ac:dyDescent="0.25">
      <c r="A30" s="9"/>
    </row>
    <row r="31" spans="1:2" x14ac:dyDescent="0.25">
      <c r="A31" s="9"/>
    </row>
    <row r="32" spans="1:2" x14ac:dyDescent="0.25">
      <c r="A32" s="9"/>
    </row>
    <row r="33" spans="1:1" x14ac:dyDescent="0.25">
      <c r="A3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Seabass FAO</vt:lpstr>
      <vt:lpstr>Seabream FAO</vt:lpstr>
      <vt:lpstr>Seabass GFCM</vt:lpstr>
      <vt:lpstr>Seabream GFCM</vt:lpstr>
      <vt:lpstr>Shifts capt seabass</vt:lpstr>
      <vt:lpstr>shifts lpue seabass</vt:lpstr>
      <vt:lpstr>Shifts capt Seabream</vt:lpstr>
      <vt:lpstr>Shifts lpue seabream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</dc:creator>
  <cp:lastModifiedBy>Javier Atalah</cp:lastModifiedBy>
  <dcterms:created xsi:type="dcterms:W3CDTF">2015-09-26T08:29:43Z</dcterms:created>
  <dcterms:modified xsi:type="dcterms:W3CDTF">2022-10-03T10:27:33Z</dcterms:modified>
</cp:coreProperties>
</file>