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<sst xmlns="http://schemas.openxmlformats.org/spreadsheetml/2006/main" count="171" uniqueCount="98">
  <si>
    <t>会 员 条 件</t>
  </si>
  <si>
    <t>会员等级</t>
  </si>
  <si>
    <t>终身</t>
  </si>
  <si>
    <t>月销售下限</t>
  </si>
  <si>
    <t>一箱</t>
  </si>
  <si>
    <t>一罐</t>
  </si>
  <si>
    <t>一次性金额</t>
  </si>
  <si>
    <t>箱数</t>
  </si>
  <si>
    <t>累计采购额</t>
  </si>
  <si>
    <t>采购额</t>
  </si>
  <si>
    <t>市场价</t>
  </si>
  <si>
    <t>拿货价</t>
  </si>
  <si>
    <t>折扣率</t>
  </si>
  <si>
    <t>五星会员</t>
  </si>
  <si>
    <t>四星会员</t>
  </si>
  <si>
    <t>三星会员</t>
  </si>
  <si>
    <t>二星会员</t>
  </si>
  <si>
    <t>一星会员</t>
  </si>
  <si>
    <t>复购</t>
  </si>
  <si>
    <t>优惠标准（单罐采购不参与优惠）</t>
  </si>
  <si>
    <t>优惠类别</t>
  </si>
  <si>
    <t>优惠方式</t>
  </si>
  <si>
    <t>优惠层级</t>
  </si>
  <si>
    <t>优惠奖励标准</t>
  </si>
  <si>
    <t>优惠奖励时间</t>
  </si>
  <si>
    <t>五星</t>
  </si>
  <si>
    <t>四星</t>
  </si>
  <si>
    <t>三星</t>
  </si>
  <si>
    <t>二星</t>
  </si>
  <si>
    <t>一星</t>
  </si>
  <si>
    <t>拼购奖</t>
  </si>
  <si>
    <t>现金</t>
  </si>
  <si>
    <t>所有上级（含本级）</t>
  </si>
  <si>
    <t>元*单体权重/权重总和</t>
  </si>
  <si>
    <t>月末</t>
  </si>
  <si>
    <t>积分</t>
  </si>
  <si>
    <t>积分*单体权重/权重总和</t>
  </si>
  <si>
    <t>推荐优惠</t>
  </si>
  <si>
    <r>
      <rPr>
        <sz val="8"/>
        <color theme="1"/>
        <rFont val="等线"/>
        <charset val="134"/>
        <scheme val="minor"/>
      </rPr>
      <t xml:space="preserve">上三级     </t>
    </r>
    <r>
      <rPr>
        <sz val="6"/>
        <color theme="1"/>
        <rFont val="宋体"/>
        <charset val="134"/>
      </rPr>
      <t>（</t>
    </r>
    <r>
      <rPr>
        <sz val="6"/>
        <color rgb="FFFF0000"/>
        <rFont val="宋体"/>
        <charset val="134"/>
      </rPr>
      <t>不含本级）</t>
    </r>
  </si>
  <si>
    <t>代言优惠</t>
  </si>
  <si>
    <t>本级</t>
  </si>
  <si>
    <t>销售量*积分</t>
  </si>
  <si>
    <t>团购优惠</t>
  </si>
  <si>
    <t>发起</t>
  </si>
  <si>
    <t>团长奖现金总和的</t>
  </si>
  <si>
    <t>次日</t>
  </si>
  <si>
    <t>团员奖积分总和的</t>
  </si>
  <si>
    <t>参与</t>
  </si>
  <si>
    <t>购物优惠</t>
  </si>
  <si>
    <t>100积分兑换大米1箱</t>
  </si>
  <si>
    <t>每箱米</t>
  </si>
  <si>
    <t>元成本计算</t>
  </si>
  <si>
    <t>公 司 核 算 利 润</t>
  </si>
  <si>
    <t>会 员 销 售 终 端 核 算 利 润</t>
  </si>
  <si>
    <t>发展代数与会员月工资收益变化</t>
  </si>
  <si>
    <t>会员层级</t>
  </si>
  <si>
    <t>会员星级</t>
  </si>
  <si>
    <t>团购奖（发起）</t>
  </si>
  <si>
    <t>团购奖（参与）</t>
  </si>
  <si>
    <t>采购优惠</t>
  </si>
  <si>
    <t>A5采购后各级获润</t>
  </si>
  <si>
    <t>A5采购各级获润</t>
  </si>
  <si>
    <t>A4销售各级分润</t>
  </si>
  <si>
    <t>A3销售各级分润</t>
  </si>
  <si>
    <t>A2销售各级分润</t>
  </si>
  <si>
    <t>A1销售各级分润</t>
  </si>
  <si>
    <t>A销售得利益</t>
  </si>
  <si>
    <t>会员人数</t>
  </si>
  <si>
    <t>脉米箱数</t>
  </si>
  <si>
    <t>各级发展会员获利情况</t>
  </si>
  <si>
    <t>发展代数</t>
  </si>
  <si>
    <t>得米箱数</t>
  </si>
  <si>
    <t>按下列进货价格获得总利润</t>
  </si>
  <si>
    <t>等值现金</t>
  </si>
  <si>
    <t>合计利润</t>
  </si>
  <si>
    <t>实得现金</t>
  </si>
  <si>
    <t>实得积分</t>
  </si>
  <si>
    <t>市场得力</t>
  </si>
  <si>
    <t>A</t>
  </si>
  <si>
    <t>A1</t>
  </si>
  <si>
    <t>A2</t>
  </si>
  <si>
    <t>A3</t>
  </si>
  <si>
    <t>A4</t>
  </si>
  <si>
    <t>A5</t>
  </si>
  <si>
    <t>总权</t>
  </si>
  <si>
    <t>公司拿出分润现金总计=</t>
  </si>
  <si>
    <t>市场售价=</t>
  </si>
  <si>
    <t>销售得利=</t>
  </si>
  <si>
    <t>每级发展会员</t>
  </si>
  <si>
    <t>名</t>
  </si>
  <si>
    <t>三级权重</t>
  </si>
  <si>
    <t>每名会员买米</t>
  </si>
  <si>
    <t>箱</t>
  </si>
  <si>
    <t>公司剩余利润=</t>
  </si>
  <si>
    <t>采购终端自算利润=</t>
  </si>
  <si>
    <t>销售奖对应</t>
  </si>
  <si>
    <t>战队奖（队员）</t>
  </si>
  <si>
    <t>星级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</si>
</sst>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8"/>
      <color theme="1"/>
      <name val="翩翩体-简"/>
      <charset val="134"/>
    </font>
    <font>
      <b/>
      <sz val="8"/>
      <color theme="1"/>
      <name val="等线"/>
      <charset val="134"/>
      <scheme val="minor"/>
    </font>
    <font>
      <b/>
      <sz val="6"/>
      <color theme="1"/>
      <name val="等线"/>
      <charset val="134"/>
      <scheme val="minor"/>
    </font>
    <font>
      <sz val="8"/>
      <color rgb="FFFF0000"/>
      <name val="等线"/>
      <charset val="134"/>
      <scheme val="minor"/>
    </font>
    <font>
      <i/>
      <sz val="8"/>
      <color theme="1"/>
      <name val="等线"/>
      <charset val="134"/>
      <scheme val="minor"/>
    </font>
    <font>
      <i/>
      <sz val="8"/>
      <color rgb="FFFF0000"/>
      <name val="等线"/>
      <charset val="134"/>
      <scheme val="minor"/>
    </font>
    <font>
      <b/>
      <sz val="8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20"/>
      <color theme="1"/>
      <name val="翩翩体-简"/>
      <charset val="134"/>
    </font>
    <font>
      <sz val="18"/>
      <color theme="1"/>
      <name val="等线"/>
      <charset val="134"/>
      <scheme val="minor"/>
    </font>
    <font>
      <u/>
      <sz val="12"/>
      <color theme="1"/>
      <name val="STZhongsong"/>
      <charset val="134"/>
    </font>
    <font>
      <sz val="16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20"/>
      <color theme="1"/>
      <name val="翩翩体-简"/>
      <charset val="134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6"/>
      <color theme="1"/>
      <name val="宋体"/>
      <charset val="134"/>
    </font>
    <font>
      <sz val="6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28" borderId="23" applyNumberFormat="0" applyAlignment="0" applyProtection="0">
      <alignment vertical="center"/>
    </xf>
    <xf numFmtId="0" fontId="37" fillId="28" borderId="22" applyNumberFormat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9" fontId="1" fillId="2" borderId="2" xfId="1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9" fontId="1" fillId="3" borderId="7" xfId="1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9" fontId="1" fillId="3" borderId="9" xfId="1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5" fillId="2" borderId="0" xfId="0" applyFont="1" applyFill="1" applyBorder="1" applyAlignment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right" vertical="center"/>
    </xf>
    <xf numFmtId="0" fontId="15" fillId="2" borderId="0" xfId="0" applyFont="1" applyFill="1" applyAlignment="1"/>
    <xf numFmtId="0" fontId="16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/>
    <xf numFmtId="0" fontId="14" fillId="2" borderId="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" fillId="2" borderId="0" xfId="0" applyFont="1" applyFill="1" applyAlignment="1"/>
    <xf numFmtId="0" fontId="9" fillId="2" borderId="0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right" vertical="center"/>
    </xf>
    <xf numFmtId="0" fontId="18" fillId="2" borderId="4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D70"/>
  <sheetViews>
    <sheetView tabSelected="1" zoomScale="160" zoomScaleNormal="160" workbookViewId="0">
      <selection activeCell="BU31" sqref="BU31"/>
    </sheetView>
  </sheetViews>
  <sheetFormatPr defaultColWidth="9" defaultRowHeight="10.5"/>
  <cols>
    <col min="1" max="1" width="3.45833333333333" style="1" customWidth="1"/>
    <col min="2" max="2" width="6.70833333333333" style="3" customWidth="1"/>
    <col min="3" max="3" width="5.95" style="2" customWidth="1"/>
    <col min="4" max="4" width="4.78333333333333" style="2" customWidth="1"/>
    <col min="5" max="5" width="6.10833333333333" style="2" customWidth="1"/>
    <col min="6" max="7" width="4.78333333333333" style="2" customWidth="1"/>
    <col min="8" max="9" width="4.78333333333333" style="3" customWidth="1"/>
    <col min="10" max="10" width="4.14166666666667" style="2" customWidth="1"/>
    <col min="11" max="12" width="4.28333333333333" style="2" customWidth="1"/>
    <col min="13" max="13" width="4" style="2" customWidth="1"/>
    <col min="14" max="14" width="2.16666666666667" style="1" customWidth="1"/>
    <col min="15" max="15" width="5.5" style="1" customWidth="1"/>
    <col min="16" max="16" width="3.725" style="1" customWidth="1"/>
    <col min="17" max="17" width="4.925" style="1" customWidth="1"/>
    <col min="18" max="18" width="7.925" style="1" customWidth="1"/>
    <col min="19" max="22" width="4.78333333333333" style="1" customWidth="1"/>
    <col min="23" max="23" width="4.81666666666667" style="1" customWidth="1"/>
    <col min="24" max="25" width="4.5" style="1" customWidth="1"/>
    <col min="26" max="27" width="3.70833333333333" style="1" customWidth="1"/>
    <col min="28" max="37" width="3.5" style="1" customWidth="1"/>
    <col min="38" max="38" width="3.625" style="1" customWidth="1"/>
    <col min="39" max="47" width="3.5" style="1" customWidth="1"/>
    <col min="48" max="48" width="5.8" style="1" customWidth="1"/>
    <col min="49" max="49" width="5.375" style="1" customWidth="1"/>
    <col min="50" max="51" width="4.51666666666667" style="1" customWidth="1"/>
    <col min="52" max="52" width="4.4" style="1" customWidth="1"/>
    <col min="53" max="62" width="3.5" style="1" customWidth="1"/>
    <col min="63" max="63" width="4.4" style="1" customWidth="1"/>
    <col min="64" max="69" width="4.39166666666667" style="1" customWidth="1"/>
    <col min="70" max="71" width="3.85" style="1" customWidth="1"/>
    <col min="72" max="72" width="3.85" style="2" customWidth="1"/>
    <col min="73" max="73" width="3.425" style="2" customWidth="1"/>
    <col min="74" max="74" width="4.8" style="2" customWidth="1"/>
    <col min="75" max="75" width="3.88333333333333" style="2" customWidth="1"/>
    <col min="76" max="77" width="4.54166666666667" style="1" customWidth="1"/>
    <col min="78" max="80" width="3.75833333333333" style="1" customWidth="1"/>
    <col min="81" max="86" width="4.54166666666667" style="1" hidden="1" customWidth="1"/>
    <col min="87" max="96" width="3.75833333333333" style="1" hidden="1" customWidth="1"/>
    <col min="97" max="98" width="6.73333333333333" style="1" customWidth="1"/>
    <col min="99" max="99" width="7" style="1" hidden="1" customWidth="1"/>
    <col min="100" max="100" width="6.825" style="1" hidden="1" customWidth="1"/>
    <col min="101" max="101" width="6.38333333333333" style="1" hidden="1" customWidth="1"/>
    <col min="102" max="102" width="4.2" style="1" customWidth="1"/>
    <col min="103" max="103" width="9.14166666666667" style="1" hidden="1" customWidth="1"/>
    <col min="104" max="106" width="9.14166666666667" style="1"/>
    <col min="107" max="108" width="9.28333333333333" style="1"/>
    <col min="109" max="16380" width="9.14166666666667" style="1"/>
    <col min="16381" max="16384" width="9" style="1"/>
  </cols>
  <sheetData>
    <row r="2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" customHeight="1" spans="2:25">
      <c r="B4" s="6" t="s">
        <v>1</v>
      </c>
      <c r="C4" s="7" t="s">
        <v>2</v>
      </c>
      <c r="D4" s="8"/>
      <c r="E4" s="8"/>
      <c r="F4" s="9"/>
      <c r="G4" s="7" t="s">
        <v>3</v>
      </c>
      <c r="H4" s="9"/>
      <c r="I4" s="17" t="s">
        <v>4</v>
      </c>
      <c r="J4" s="18"/>
      <c r="K4" s="19"/>
      <c r="L4" s="10" t="s">
        <v>5</v>
      </c>
      <c r="M4" s="1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ht="23.15" customHeight="1" spans="2:25">
      <c r="B5" s="6"/>
      <c r="C5" s="10" t="s">
        <v>6</v>
      </c>
      <c r="D5" s="10" t="s">
        <v>7</v>
      </c>
      <c r="E5" s="10" t="s">
        <v>8</v>
      </c>
      <c r="F5" s="10" t="s">
        <v>7</v>
      </c>
      <c r="G5" s="10" t="s">
        <v>9</v>
      </c>
      <c r="H5" s="10" t="s">
        <v>7</v>
      </c>
      <c r="I5" s="10" t="s">
        <v>10</v>
      </c>
      <c r="J5" s="10" t="s">
        <v>11</v>
      </c>
      <c r="K5" s="10" t="s">
        <v>12</v>
      </c>
      <c r="L5" s="10" t="s">
        <v>10</v>
      </c>
      <c r="M5" s="10" t="s">
        <v>11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ht="16.3" customHeight="1" spans="2:25">
      <c r="B6" s="6" t="s">
        <v>13</v>
      </c>
      <c r="C6" s="11">
        <f>J6*D6</f>
        <v>49800</v>
      </c>
      <c r="D6" s="12">
        <v>300</v>
      </c>
      <c r="E6" s="11">
        <f>F6*J6</f>
        <v>99600</v>
      </c>
      <c r="F6" s="12">
        <v>600</v>
      </c>
      <c r="G6" s="11">
        <f>J6*H6</f>
        <v>2656</v>
      </c>
      <c r="H6" s="13">
        <v>16</v>
      </c>
      <c r="I6" s="21">
        <v>218</v>
      </c>
      <c r="J6" s="12">
        <v>166</v>
      </c>
      <c r="K6" s="22">
        <f>J6/I6</f>
        <v>0.761467889908257</v>
      </c>
      <c r="L6" s="11">
        <v>39</v>
      </c>
      <c r="M6" s="11">
        <v>30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ht="16.3" customHeight="1" spans="2:25">
      <c r="B7" s="6" t="s">
        <v>14</v>
      </c>
      <c r="C7" s="11">
        <f>J7*D7</f>
        <v>33200</v>
      </c>
      <c r="D7" s="12">
        <v>200</v>
      </c>
      <c r="E7" s="11">
        <f t="shared" ref="E7:E9" si="0">F7*J7</f>
        <v>66400</v>
      </c>
      <c r="F7" s="12">
        <v>400</v>
      </c>
      <c r="G7" s="11">
        <f t="shared" ref="G7:G9" si="1">J7*H7</f>
        <v>1328</v>
      </c>
      <c r="H7" s="13">
        <v>8</v>
      </c>
      <c r="I7" s="21">
        <v>218</v>
      </c>
      <c r="J7" s="12">
        <v>166</v>
      </c>
      <c r="K7" s="22">
        <f>J7/I7</f>
        <v>0.761467889908257</v>
      </c>
      <c r="L7" s="11">
        <v>39</v>
      </c>
      <c r="M7" s="11">
        <v>30</v>
      </c>
      <c r="O7" s="23"/>
      <c r="P7" s="23"/>
      <c r="Q7" s="23"/>
      <c r="R7" s="23"/>
      <c r="S7" s="20"/>
      <c r="T7" s="20"/>
      <c r="U7" s="20"/>
      <c r="V7" s="20"/>
      <c r="W7" s="20"/>
      <c r="X7" s="20"/>
      <c r="Y7" s="20"/>
    </row>
    <row r="8" ht="16.3" customHeight="1" spans="2:25">
      <c r="B8" s="6" t="s">
        <v>15</v>
      </c>
      <c r="C8" s="11">
        <f>J8*D8</f>
        <v>9960</v>
      </c>
      <c r="D8" s="12">
        <v>60</v>
      </c>
      <c r="E8" s="11">
        <f t="shared" si="0"/>
        <v>19920</v>
      </c>
      <c r="F8" s="12">
        <v>120</v>
      </c>
      <c r="G8" s="11">
        <f t="shared" si="1"/>
        <v>664</v>
      </c>
      <c r="H8" s="13">
        <v>4</v>
      </c>
      <c r="I8" s="21">
        <v>218</v>
      </c>
      <c r="J8" s="12">
        <v>166</v>
      </c>
      <c r="K8" s="22">
        <f>J8/I8</f>
        <v>0.761467889908257</v>
      </c>
      <c r="L8" s="11">
        <v>39</v>
      </c>
      <c r="M8" s="11">
        <v>30</v>
      </c>
      <c r="O8" s="23"/>
      <c r="P8" s="23"/>
      <c r="Q8" s="23"/>
      <c r="R8" s="23"/>
      <c r="S8" s="20"/>
      <c r="T8" s="20"/>
      <c r="U8" s="20"/>
      <c r="V8" s="20"/>
      <c r="W8" s="20"/>
      <c r="X8" s="20"/>
      <c r="Y8" s="20"/>
    </row>
    <row r="9" ht="16.3" customHeight="1" spans="2:25">
      <c r="B9" s="6" t="s">
        <v>16</v>
      </c>
      <c r="C9" s="11">
        <f>J9*D9</f>
        <v>4980</v>
      </c>
      <c r="D9" s="12">
        <v>30</v>
      </c>
      <c r="E9" s="11">
        <f t="shared" si="0"/>
        <v>9960</v>
      </c>
      <c r="F9" s="12">
        <v>60</v>
      </c>
      <c r="G9" s="11">
        <f t="shared" si="1"/>
        <v>166</v>
      </c>
      <c r="H9" s="13">
        <v>1</v>
      </c>
      <c r="I9" s="21">
        <v>218</v>
      </c>
      <c r="J9" s="12">
        <v>166</v>
      </c>
      <c r="K9" s="22">
        <f>J9/I9</f>
        <v>0.761467889908257</v>
      </c>
      <c r="L9" s="11">
        <v>39</v>
      </c>
      <c r="M9" s="11">
        <v>30</v>
      </c>
      <c r="O9" s="23"/>
      <c r="P9" s="23"/>
      <c r="Q9" s="20"/>
      <c r="R9" s="20"/>
      <c r="S9" s="20"/>
      <c r="T9" s="20"/>
      <c r="U9" s="20"/>
      <c r="V9" s="20"/>
      <c r="W9" s="20"/>
      <c r="X9" s="20"/>
      <c r="Y9" s="20"/>
    </row>
    <row r="10" ht="16.3" customHeight="1" spans="2:25">
      <c r="B10" s="6" t="s">
        <v>17</v>
      </c>
      <c r="C10" s="14" t="s">
        <v>18</v>
      </c>
      <c r="D10" s="14"/>
      <c r="E10" s="14"/>
      <c r="F10" s="14"/>
      <c r="G10" s="14"/>
      <c r="H10" s="14"/>
      <c r="I10" s="21">
        <v>218</v>
      </c>
      <c r="J10" s="12">
        <v>188</v>
      </c>
      <c r="K10" s="22">
        <f>J10/I10</f>
        <v>0.862385321100917</v>
      </c>
      <c r="L10" s="11">
        <v>39</v>
      </c>
      <c r="M10" s="11">
        <v>39</v>
      </c>
      <c r="O10" s="23"/>
      <c r="P10" s="23"/>
      <c r="Q10" s="23"/>
      <c r="R10" s="23"/>
      <c r="S10" s="20"/>
      <c r="T10" s="20"/>
      <c r="U10" s="20"/>
      <c r="V10" s="20"/>
      <c r="W10" s="20"/>
      <c r="X10" s="20"/>
      <c r="Y10" s="20"/>
    </row>
    <row r="11" ht="42" customHeight="1" spans="2:27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R11" s="20"/>
      <c r="S11" s="20"/>
      <c r="T11" s="20"/>
      <c r="U11" s="20"/>
      <c r="V11" s="20"/>
      <c r="W11" s="20"/>
      <c r="X11" s="20"/>
      <c r="Y11" s="20"/>
      <c r="Z11" s="66"/>
      <c r="AA11" s="66"/>
    </row>
    <row r="13" ht="23.25" customHeight="1" spans="4:25">
      <c r="D13" s="16"/>
      <c r="O13" s="5" t="s">
        <v>19</v>
      </c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5:27">
      <c r="O14" s="24" t="s">
        <v>20</v>
      </c>
      <c r="P14" s="25"/>
      <c r="Q14" s="10" t="s">
        <v>21</v>
      </c>
      <c r="R14" s="10" t="s">
        <v>22</v>
      </c>
      <c r="S14" s="6" t="s">
        <v>23</v>
      </c>
      <c r="T14" s="6"/>
      <c r="U14" s="6"/>
      <c r="V14" s="6"/>
      <c r="W14" s="6"/>
      <c r="X14" s="39" t="s">
        <v>24</v>
      </c>
      <c r="Y14" s="6"/>
      <c r="Z14" s="67"/>
      <c r="AA14" s="67"/>
    </row>
    <row r="15" ht="10" customHeight="1" spans="15:27">
      <c r="O15" s="26"/>
      <c r="P15" s="27"/>
      <c r="Q15" s="10"/>
      <c r="R15" s="10"/>
      <c r="S15" s="40" t="s">
        <v>25</v>
      </c>
      <c r="T15" s="40" t="s">
        <v>26</v>
      </c>
      <c r="U15" s="40" t="s">
        <v>27</v>
      </c>
      <c r="V15" s="40" t="s">
        <v>28</v>
      </c>
      <c r="W15" s="40" t="s">
        <v>29</v>
      </c>
      <c r="X15" s="6"/>
      <c r="Y15" s="6"/>
      <c r="Z15" s="67"/>
      <c r="AA15" s="67"/>
    </row>
    <row r="16" ht="12.9" customHeight="1" spans="15:27">
      <c r="O16" s="28" t="s">
        <v>30</v>
      </c>
      <c r="P16" s="29"/>
      <c r="Q16" s="14" t="s">
        <v>31</v>
      </c>
      <c r="R16" s="41" t="s">
        <v>32</v>
      </c>
      <c r="S16" s="42">
        <v>0</v>
      </c>
      <c r="T16" s="43" t="s">
        <v>33</v>
      </c>
      <c r="U16" s="43"/>
      <c r="V16" s="43"/>
      <c r="W16" s="44"/>
      <c r="X16" s="38" t="s">
        <v>34</v>
      </c>
      <c r="Y16" s="68"/>
      <c r="Z16" s="59"/>
      <c r="AA16" s="59"/>
    </row>
    <row r="17" ht="12" customHeight="1" spans="15:27">
      <c r="O17" s="30"/>
      <c r="P17" s="31"/>
      <c r="Q17" s="14" t="s">
        <v>35</v>
      </c>
      <c r="R17" s="45"/>
      <c r="S17" s="42">
        <v>15</v>
      </c>
      <c r="T17" s="43" t="s">
        <v>36</v>
      </c>
      <c r="U17" s="43"/>
      <c r="V17" s="43"/>
      <c r="W17" s="44"/>
      <c r="X17" s="46"/>
      <c r="Y17" s="69"/>
      <c r="Z17" s="59"/>
      <c r="AA17" s="59"/>
    </row>
    <row r="18" spans="15:27">
      <c r="O18" s="32" t="s">
        <v>37</v>
      </c>
      <c r="P18" s="33"/>
      <c r="Q18" s="14" t="s">
        <v>31</v>
      </c>
      <c r="R18" s="47" t="s">
        <v>38</v>
      </c>
      <c r="S18" s="48">
        <v>2.5</v>
      </c>
      <c r="T18" s="48">
        <v>2</v>
      </c>
      <c r="U18" s="48">
        <v>1.5</v>
      </c>
      <c r="V18" s="48">
        <v>1</v>
      </c>
      <c r="W18" s="49">
        <v>0</v>
      </c>
      <c r="X18" s="50" t="s">
        <v>34</v>
      </c>
      <c r="Y18" s="68"/>
      <c r="Z18" s="59"/>
      <c r="AA18" s="59"/>
    </row>
    <row r="19" ht="10" customHeight="1" spans="15:27">
      <c r="O19" s="30"/>
      <c r="P19" s="31"/>
      <c r="Q19" s="14" t="s">
        <v>35</v>
      </c>
      <c r="R19" s="45"/>
      <c r="S19" s="51">
        <v>5</v>
      </c>
      <c r="T19" s="51">
        <v>4</v>
      </c>
      <c r="U19" s="51">
        <v>3</v>
      </c>
      <c r="V19" s="51">
        <v>2</v>
      </c>
      <c r="W19" s="52">
        <v>2</v>
      </c>
      <c r="X19" s="53"/>
      <c r="Y19" s="69"/>
      <c r="Z19" s="62"/>
      <c r="AA19" s="62"/>
    </row>
    <row r="20" ht="10" customHeight="1" spans="15:27">
      <c r="O20" s="10" t="s">
        <v>39</v>
      </c>
      <c r="P20" s="10"/>
      <c r="Q20" s="54" t="s">
        <v>35</v>
      </c>
      <c r="R20" s="41" t="s">
        <v>40</v>
      </c>
      <c r="S20" s="55">
        <v>0</v>
      </c>
      <c r="T20" s="43" t="s">
        <v>41</v>
      </c>
      <c r="U20" s="43"/>
      <c r="V20" s="43"/>
      <c r="W20" s="44"/>
      <c r="X20" s="14" t="s">
        <v>34</v>
      </c>
      <c r="Y20" s="11"/>
      <c r="Z20" s="67"/>
      <c r="AA20" s="67"/>
    </row>
    <row r="21" ht="12" customHeight="1" spans="15:27">
      <c r="O21" s="34" t="s">
        <v>42</v>
      </c>
      <c r="P21" s="35" t="s">
        <v>43</v>
      </c>
      <c r="Q21" s="14" t="s">
        <v>31</v>
      </c>
      <c r="R21" s="54" t="s">
        <v>40</v>
      </c>
      <c r="S21" s="56" t="s">
        <v>44</v>
      </c>
      <c r="T21" s="57"/>
      <c r="U21" s="57"/>
      <c r="V21" s="57"/>
      <c r="W21" s="58">
        <v>0.2</v>
      </c>
      <c r="X21" s="59" t="s">
        <v>45</v>
      </c>
      <c r="Y21" s="70"/>
      <c r="Z21" s="59"/>
      <c r="AA21" s="59"/>
    </row>
    <row r="22" ht="12" customHeight="1" spans="15:27">
      <c r="O22" s="34"/>
      <c r="P22" s="35"/>
      <c r="Q22" s="14" t="s">
        <v>35</v>
      </c>
      <c r="R22" s="54"/>
      <c r="S22" s="56" t="s">
        <v>46</v>
      </c>
      <c r="T22" s="57"/>
      <c r="U22" s="57"/>
      <c r="V22" s="57"/>
      <c r="W22" s="60"/>
      <c r="X22" s="59"/>
      <c r="Y22" s="70"/>
      <c r="Z22" s="59"/>
      <c r="AA22" s="59"/>
    </row>
    <row r="23" spans="15:27">
      <c r="O23" s="34"/>
      <c r="P23" s="36" t="s">
        <v>47</v>
      </c>
      <c r="Q23" s="14" t="s">
        <v>31</v>
      </c>
      <c r="R23" s="41" t="s">
        <v>40</v>
      </c>
      <c r="S23" s="49">
        <v>5</v>
      </c>
      <c r="T23" s="49">
        <v>4</v>
      </c>
      <c r="U23" s="49">
        <v>3</v>
      </c>
      <c r="V23" s="49">
        <v>2</v>
      </c>
      <c r="W23" s="49">
        <v>0</v>
      </c>
      <c r="X23" s="59"/>
      <c r="Y23" s="70"/>
      <c r="Z23" s="59"/>
      <c r="AA23" s="59"/>
    </row>
    <row r="24" ht="11" customHeight="1" spans="15:27">
      <c r="O24" s="37"/>
      <c r="P24" s="37"/>
      <c r="Q24" s="14" t="s">
        <v>35</v>
      </c>
      <c r="R24" s="45"/>
      <c r="S24" s="49">
        <v>10</v>
      </c>
      <c r="T24" s="49">
        <v>9</v>
      </c>
      <c r="U24" s="49">
        <v>7</v>
      </c>
      <c r="V24" s="49">
        <v>6</v>
      </c>
      <c r="W24" s="49">
        <v>5</v>
      </c>
      <c r="X24" s="46"/>
      <c r="Y24" s="69"/>
      <c r="Z24" s="59"/>
      <c r="AA24" s="59"/>
    </row>
    <row r="25" spans="15:27">
      <c r="O25" s="28" t="s">
        <v>48</v>
      </c>
      <c r="P25" s="29"/>
      <c r="Q25" s="14" t="s">
        <v>31</v>
      </c>
      <c r="R25" s="41" t="s">
        <v>40</v>
      </c>
      <c r="S25" s="51">
        <v>15</v>
      </c>
      <c r="T25" s="51">
        <v>13</v>
      </c>
      <c r="U25" s="51">
        <v>10</v>
      </c>
      <c r="V25" s="51">
        <v>9</v>
      </c>
      <c r="W25" s="52">
        <v>0</v>
      </c>
      <c r="X25" s="50" t="s">
        <v>45</v>
      </c>
      <c r="Y25" s="68"/>
      <c r="Z25" s="62"/>
      <c r="AA25" s="62"/>
    </row>
    <row r="26" spans="15:27">
      <c r="O26" s="30"/>
      <c r="P26" s="31"/>
      <c r="Q26" s="14" t="s">
        <v>35</v>
      </c>
      <c r="R26" s="61"/>
      <c r="S26" s="51">
        <v>30</v>
      </c>
      <c r="T26" s="51">
        <v>26</v>
      </c>
      <c r="U26" s="51">
        <v>22</v>
      </c>
      <c r="V26" s="51">
        <v>20</v>
      </c>
      <c r="W26" s="52">
        <v>20</v>
      </c>
      <c r="X26" s="53"/>
      <c r="Y26" s="69"/>
      <c r="Z26" s="62"/>
      <c r="AA26" s="62"/>
    </row>
    <row r="27" spans="15:27">
      <c r="O27" s="38" t="s">
        <v>49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59"/>
      <c r="AA27" s="59"/>
    </row>
    <row r="28" s="1" customFormat="1" spans="2:75">
      <c r="B28" s="3"/>
      <c r="C28" s="2"/>
      <c r="D28" s="2"/>
      <c r="E28" s="2"/>
      <c r="F28" s="2"/>
      <c r="G28" s="2"/>
      <c r="H28" s="3"/>
      <c r="I28" s="3"/>
      <c r="J28" s="2"/>
      <c r="K28" s="2"/>
      <c r="L28" s="2"/>
      <c r="M28" s="2"/>
      <c r="S28" s="62"/>
      <c r="T28" s="62"/>
      <c r="U28" s="63"/>
      <c r="BS28" s="115"/>
      <c r="BT28" s="2"/>
      <c r="BU28" s="2"/>
      <c r="BV28" s="2"/>
      <c r="BW28" s="2"/>
    </row>
    <row r="29" ht="20.25" spans="19:58">
      <c r="S29" s="3"/>
      <c r="T29" s="3"/>
      <c r="U29" s="2"/>
      <c r="AB29" s="71" t="s">
        <v>50</v>
      </c>
      <c r="AC29" s="71"/>
      <c r="AD29" s="71"/>
      <c r="AE29" s="71"/>
      <c r="AF29" s="71"/>
      <c r="AG29" s="71"/>
      <c r="AH29" s="71"/>
      <c r="AI29" s="71"/>
      <c r="AJ29" s="71"/>
      <c r="AK29" s="88">
        <v>70</v>
      </c>
      <c r="AL29" s="89" t="s">
        <v>51</v>
      </c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16"/>
      <c r="AX29" s="102"/>
      <c r="AY29" s="102"/>
      <c r="AZ29" s="102"/>
      <c r="BA29" s="102"/>
      <c r="BB29" s="102"/>
      <c r="BC29" s="102"/>
      <c r="BD29" s="102"/>
      <c r="BE29" s="102"/>
      <c r="BF29" s="110"/>
    </row>
    <row r="30" ht="20.25" spans="19:58">
      <c r="S30" s="3"/>
      <c r="T30" s="3"/>
      <c r="U30" s="2"/>
      <c r="W30" s="64"/>
      <c r="X30" s="64"/>
      <c r="Y30" s="64"/>
      <c r="Z30" s="64"/>
      <c r="AA30" s="64"/>
      <c r="AB30" s="71"/>
      <c r="AC30" s="71"/>
      <c r="AD30" s="71"/>
      <c r="AE30" s="71"/>
      <c r="AF30" s="71"/>
      <c r="AG30" s="71"/>
      <c r="AH30" s="71"/>
      <c r="AI30" s="71"/>
      <c r="AJ30" s="71"/>
      <c r="AK30" s="90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16"/>
      <c r="AX30" s="102"/>
      <c r="AY30" s="102"/>
      <c r="AZ30" s="102"/>
      <c r="BA30" s="102"/>
      <c r="BB30" s="102"/>
      <c r="BC30" s="102"/>
      <c r="BD30" s="102"/>
      <c r="BE30" s="102"/>
      <c r="BF30" s="110"/>
    </row>
    <row r="31" s="2" customFormat="1" ht="31" customHeight="1" spans="19:108">
      <c r="S31" s="3"/>
      <c r="T31" s="3"/>
      <c r="AB31" s="72" t="s">
        <v>52</v>
      </c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103" t="s">
        <v>53</v>
      </c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X31" s="125" t="s">
        <v>54</v>
      </c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</row>
    <row r="32" ht="11.6" customHeight="1" spans="19:108">
      <c r="S32" s="3"/>
      <c r="T32" s="3"/>
      <c r="U32" s="2"/>
      <c r="AB32" s="10" t="s">
        <v>55</v>
      </c>
      <c r="AC32" s="10" t="s">
        <v>56</v>
      </c>
      <c r="AD32" s="6" t="str">
        <f>O16</f>
        <v>拼购奖</v>
      </c>
      <c r="AE32" s="6"/>
      <c r="AF32" s="6"/>
      <c r="AG32" s="6" t="str">
        <f>O18</f>
        <v>推荐优惠</v>
      </c>
      <c r="AH32" s="6"/>
      <c r="AI32" s="6"/>
      <c r="AJ32" s="6" t="str">
        <f>O20</f>
        <v>代言优惠</v>
      </c>
      <c r="AK32" s="6"/>
      <c r="AL32" s="6"/>
      <c r="AM32" s="6" t="s">
        <v>57</v>
      </c>
      <c r="AN32" s="6"/>
      <c r="AO32" s="6"/>
      <c r="AP32" s="6" t="s">
        <v>58</v>
      </c>
      <c r="AQ32" s="6"/>
      <c r="AR32" s="6"/>
      <c r="AS32" s="6" t="s">
        <v>59</v>
      </c>
      <c r="AT32" s="6"/>
      <c r="AU32" s="6"/>
      <c r="AV32" s="10" t="s">
        <v>60</v>
      </c>
      <c r="AW32" s="104"/>
      <c r="AX32" s="10" t="s">
        <v>55</v>
      </c>
      <c r="AY32" s="10" t="s">
        <v>56</v>
      </c>
      <c r="AZ32" s="6" t="str">
        <f>AD32</f>
        <v>拼购奖</v>
      </c>
      <c r="BA32" s="6"/>
      <c r="BB32" s="6"/>
      <c r="BC32" s="6" t="str">
        <f>AG32</f>
        <v>推荐优惠</v>
      </c>
      <c r="BD32" s="6"/>
      <c r="BE32" s="6"/>
      <c r="BF32" s="6" t="str">
        <f>AJ32</f>
        <v>代言优惠</v>
      </c>
      <c r="BG32" s="6"/>
      <c r="BH32" s="6"/>
      <c r="BI32" s="6" t="s">
        <v>57</v>
      </c>
      <c r="BJ32" s="6"/>
      <c r="BK32" s="6"/>
      <c r="BL32" s="6" t="str">
        <f>AP32</f>
        <v>团购奖（参与）</v>
      </c>
      <c r="BM32" s="6"/>
      <c r="BN32" s="6"/>
      <c r="BO32" s="6" t="s">
        <v>59</v>
      </c>
      <c r="BP32" s="6"/>
      <c r="BQ32" s="6"/>
      <c r="BR32" s="17" t="s">
        <v>61</v>
      </c>
      <c r="BS32" s="18"/>
      <c r="BT32" s="19"/>
      <c r="BU32" s="16"/>
      <c r="BV32" s="3"/>
      <c r="BW32" s="3"/>
      <c r="BX32" s="10" t="str">
        <f>AX32</f>
        <v>会员层级</v>
      </c>
      <c r="BY32" s="10" t="str">
        <f>AY32</f>
        <v>会员星级</v>
      </c>
      <c r="BZ32" s="7" t="str">
        <f>BR32</f>
        <v>A5采购各级获润</v>
      </c>
      <c r="CA32" s="8"/>
      <c r="CB32" s="9"/>
      <c r="CC32" s="7" t="s">
        <v>62</v>
      </c>
      <c r="CD32" s="8"/>
      <c r="CE32" s="9"/>
      <c r="CF32" s="7" t="s">
        <v>63</v>
      </c>
      <c r="CG32" s="8"/>
      <c r="CH32" s="9"/>
      <c r="CI32" s="7" t="s">
        <v>64</v>
      </c>
      <c r="CJ32" s="8"/>
      <c r="CK32" s="9"/>
      <c r="CL32" s="7" t="s">
        <v>65</v>
      </c>
      <c r="CM32" s="8"/>
      <c r="CN32" s="9"/>
      <c r="CO32" s="28" t="s">
        <v>66</v>
      </c>
      <c r="CP32" s="134"/>
      <c r="CQ32" s="134"/>
      <c r="CR32" s="29"/>
      <c r="CS32" s="36" t="s">
        <v>67</v>
      </c>
      <c r="CT32" s="36" t="s">
        <v>68</v>
      </c>
      <c r="CU32" s="7" t="s">
        <v>69</v>
      </c>
      <c r="CV32" s="8"/>
      <c r="CW32" s="9"/>
      <c r="CX32" s="10" t="s">
        <v>70</v>
      </c>
      <c r="CY32" s="10" t="str">
        <f>CU33</f>
        <v>合计利润</v>
      </c>
      <c r="CZ32" s="10" t="str">
        <f>CV33</f>
        <v>实得现金</v>
      </c>
      <c r="DA32" s="10" t="str">
        <f>CW33</f>
        <v>实得积分</v>
      </c>
      <c r="DB32" s="10" t="s">
        <v>71</v>
      </c>
      <c r="DC32" s="137" t="s">
        <v>72</v>
      </c>
      <c r="DD32" s="138"/>
    </row>
    <row r="33" ht="21.9" customHeight="1" spans="19:108">
      <c r="S33" s="3"/>
      <c r="T33" s="3"/>
      <c r="U33" s="2"/>
      <c r="AB33" s="10"/>
      <c r="AC33" s="10"/>
      <c r="AD33" s="10" t="s">
        <v>31</v>
      </c>
      <c r="AE33" s="10" t="s">
        <v>35</v>
      </c>
      <c r="AF33" s="10" t="s">
        <v>73</v>
      </c>
      <c r="AG33" s="10" t="s">
        <v>31</v>
      </c>
      <c r="AH33" s="10" t="s">
        <v>35</v>
      </c>
      <c r="AI33" s="10" t="s">
        <v>73</v>
      </c>
      <c r="AJ33" s="10" t="s">
        <v>31</v>
      </c>
      <c r="AK33" s="10" t="s">
        <v>35</v>
      </c>
      <c r="AL33" s="10" t="s">
        <v>73</v>
      </c>
      <c r="AM33" s="10" t="s">
        <v>31</v>
      </c>
      <c r="AN33" s="10" t="s">
        <v>35</v>
      </c>
      <c r="AO33" s="10" t="s">
        <v>73</v>
      </c>
      <c r="AP33" s="10" t="s">
        <v>31</v>
      </c>
      <c r="AQ33" s="10" t="s">
        <v>35</v>
      </c>
      <c r="AR33" s="10" t="s">
        <v>73</v>
      </c>
      <c r="AS33" s="10" t="s">
        <v>31</v>
      </c>
      <c r="AT33" s="10" t="s">
        <v>35</v>
      </c>
      <c r="AU33" s="10" t="s">
        <v>73</v>
      </c>
      <c r="AV33" s="10"/>
      <c r="AW33" s="104"/>
      <c r="AX33" s="10"/>
      <c r="AY33" s="10"/>
      <c r="AZ33" s="10" t="s">
        <v>31</v>
      </c>
      <c r="BA33" s="10" t="s">
        <v>35</v>
      </c>
      <c r="BB33" s="10" t="s">
        <v>73</v>
      </c>
      <c r="BC33" s="10" t="s">
        <v>31</v>
      </c>
      <c r="BD33" s="10" t="s">
        <v>35</v>
      </c>
      <c r="BE33" s="10" t="s">
        <v>73</v>
      </c>
      <c r="BF33" s="10" t="s">
        <v>31</v>
      </c>
      <c r="BG33" s="10" t="s">
        <v>35</v>
      </c>
      <c r="BH33" s="10" t="s">
        <v>73</v>
      </c>
      <c r="BI33" s="10" t="s">
        <v>31</v>
      </c>
      <c r="BJ33" s="10" t="s">
        <v>35</v>
      </c>
      <c r="BK33" s="10" t="s">
        <v>73</v>
      </c>
      <c r="BL33" s="10" t="s">
        <v>31</v>
      </c>
      <c r="BM33" s="10" t="s">
        <v>35</v>
      </c>
      <c r="BN33" s="10" t="s">
        <v>73</v>
      </c>
      <c r="BO33" s="10" t="s">
        <v>31</v>
      </c>
      <c r="BP33" s="10" t="s">
        <v>35</v>
      </c>
      <c r="BQ33" s="10" t="s">
        <v>73</v>
      </c>
      <c r="BR33" s="116" t="s">
        <v>74</v>
      </c>
      <c r="BS33" s="116" t="s">
        <v>75</v>
      </c>
      <c r="BT33" s="116" t="s">
        <v>76</v>
      </c>
      <c r="BU33" s="126"/>
      <c r="BV33" s="127"/>
      <c r="BW33" s="127"/>
      <c r="BX33" s="10"/>
      <c r="BY33" s="10"/>
      <c r="BZ33" s="10" t="str">
        <f t="shared" ref="BZ33:CE33" si="2">BR33</f>
        <v>合计利润</v>
      </c>
      <c r="CA33" s="10" t="str">
        <f t="shared" si="2"/>
        <v>实得现金</v>
      </c>
      <c r="CB33" s="10" t="str">
        <f t="shared" si="2"/>
        <v>实得积分</v>
      </c>
      <c r="CC33" s="10" t="str">
        <f t="shared" ref="CC33:CQ33" si="3">BZ33</f>
        <v>合计利润</v>
      </c>
      <c r="CD33" s="10" t="str">
        <f t="shared" si="3"/>
        <v>实得现金</v>
      </c>
      <c r="CE33" s="10" t="str">
        <f t="shared" si="3"/>
        <v>实得积分</v>
      </c>
      <c r="CF33" s="10" t="str">
        <f t="shared" si="3"/>
        <v>合计利润</v>
      </c>
      <c r="CG33" s="10" t="str">
        <f t="shared" si="3"/>
        <v>实得现金</v>
      </c>
      <c r="CH33" s="10" t="str">
        <f t="shared" si="3"/>
        <v>实得积分</v>
      </c>
      <c r="CI33" s="10" t="str">
        <f t="shared" si="3"/>
        <v>合计利润</v>
      </c>
      <c r="CJ33" s="10" t="str">
        <f t="shared" si="3"/>
        <v>实得现金</v>
      </c>
      <c r="CK33" s="10" t="str">
        <f t="shared" si="3"/>
        <v>实得积分</v>
      </c>
      <c r="CL33" s="10" t="str">
        <f t="shared" si="3"/>
        <v>合计利润</v>
      </c>
      <c r="CM33" s="10" t="str">
        <f t="shared" si="3"/>
        <v>实得现金</v>
      </c>
      <c r="CN33" s="10" t="str">
        <f t="shared" si="3"/>
        <v>实得积分</v>
      </c>
      <c r="CO33" s="10" t="str">
        <f t="shared" si="3"/>
        <v>合计利润</v>
      </c>
      <c r="CP33" s="10" t="str">
        <f t="shared" si="3"/>
        <v>实得现金</v>
      </c>
      <c r="CQ33" s="10" t="str">
        <f t="shared" si="3"/>
        <v>实得积分</v>
      </c>
      <c r="CR33" s="10" t="s">
        <v>77</v>
      </c>
      <c r="CS33" s="37"/>
      <c r="CT33" s="37"/>
      <c r="CU33" s="10" t="str">
        <f>CL33</f>
        <v>合计利润</v>
      </c>
      <c r="CV33" s="10" t="str">
        <f>CM33</f>
        <v>实得现金</v>
      </c>
      <c r="CW33" s="10" t="str">
        <f>CN33</f>
        <v>实得积分</v>
      </c>
      <c r="CX33" s="10"/>
      <c r="CY33" s="10"/>
      <c r="CZ33" s="10"/>
      <c r="DA33" s="10"/>
      <c r="DB33" s="10"/>
      <c r="DC33" s="139">
        <v>188</v>
      </c>
      <c r="DD33" s="139">
        <v>218</v>
      </c>
    </row>
    <row r="34" spans="17:108">
      <c r="Q34" s="65"/>
      <c r="S34" s="2"/>
      <c r="T34" s="2"/>
      <c r="U34" s="2"/>
      <c r="AB34" s="6" t="s">
        <v>78</v>
      </c>
      <c r="AC34" s="51">
        <v>5</v>
      </c>
      <c r="AD34" s="14">
        <f>AC34*S16/AC40</f>
        <v>0</v>
      </c>
      <c r="AE34" s="14">
        <f>S17*AC34/AC40</f>
        <v>2.5</v>
      </c>
      <c r="AF34" s="14">
        <f>AE34*AK29/100</f>
        <v>1.75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96">
        <f t="shared" ref="AV34:AV39" si="4">AD34+AF34+AG34+AI34+AJ34+AL34+AM34+AO34+AP34+AR34+AS34+AU34</f>
        <v>1.75</v>
      </c>
      <c r="AW34" s="105"/>
      <c r="AX34" s="6" t="s">
        <v>78</v>
      </c>
      <c r="AY34" s="106">
        <f t="shared" ref="AY34:AY39" si="5">AC34</f>
        <v>5</v>
      </c>
      <c r="AZ34" s="14">
        <f t="shared" ref="AZ34:AZ39" si="6">AD34</f>
        <v>0</v>
      </c>
      <c r="BA34" s="14">
        <f t="shared" ref="BA34:BA39" si="7">AE34</f>
        <v>2.5</v>
      </c>
      <c r="BB34" s="14">
        <f>BA34*J6/100</f>
        <v>4.15</v>
      </c>
      <c r="BC34" s="14">
        <f t="shared" ref="BC34:BC39" si="8">AG34</f>
        <v>0</v>
      </c>
      <c r="BD34" s="14">
        <f t="shared" ref="BD34:BD39" si="9">AH34</f>
        <v>0</v>
      </c>
      <c r="BE34" s="14">
        <f>BD34*J6/100</f>
        <v>0</v>
      </c>
      <c r="BF34" s="14">
        <f t="shared" ref="BF34:BF39" si="10">AJ34</f>
        <v>0</v>
      </c>
      <c r="BG34" s="14">
        <f t="shared" ref="BG34:BG39" si="11">AK34</f>
        <v>0</v>
      </c>
      <c r="BH34" s="14">
        <f>BG34*J6/100</f>
        <v>0</v>
      </c>
      <c r="BI34" s="14">
        <f t="shared" ref="BI34:BI39" si="12">AM34</f>
        <v>0</v>
      </c>
      <c r="BJ34" s="14">
        <f t="shared" ref="BJ34:BP34" si="13">AN34</f>
        <v>0</v>
      </c>
      <c r="BK34" s="14">
        <f>BJ34*J6/100</f>
        <v>0</v>
      </c>
      <c r="BL34" s="14">
        <f t="shared" si="13"/>
        <v>0</v>
      </c>
      <c r="BM34" s="14">
        <f t="shared" si="13"/>
        <v>0</v>
      </c>
      <c r="BN34" s="14">
        <f>BM34*J6/100</f>
        <v>0</v>
      </c>
      <c r="BO34" s="14">
        <f t="shared" si="13"/>
        <v>0</v>
      </c>
      <c r="BP34" s="14">
        <f t="shared" si="13"/>
        <v>0</v>
      </c>
      <c r="BQ34" s="14">
        <f>BP34*J6/100</f>
        <v>0</v>
      </c>
      <c r="BR34" s="14">
        <f>BQ34+BO34+BN34+BL34+BK34+BI34+BH34+BF34+BE34+BC34+BB34+AZ34</f>
        <v>4.15</v>
      </c>
      <c r="BS34" s="84">
        <f t="shared" ref="BS34:BS39" si="14">AZ34+BC34+BF34+BI34+BL34+BO34</f>
        <v>0</v>
      </c>
      <c r="BT34" s="117">
        <f t="shared" ref="BT34:BT39" si="15">BA34+BD34+BG34+BJ34+BM34+BP34</f>
        <v>2.5</v>
      </c>
      <c r="BU34" s="126"/>
      <c r="BV34" s="16"/>
      <c r="BX34" s="10" t="str">
        <f t="shared" ref="BX34:BX39" si="16">AX34</f>
        <v>A</v>
      </c>
      <c r="BY34" s="10">
        <f t="shared" ref="BY34:BY39" si="17">AY34</f>
        <v>5</v>
      </c>
      <c r="BZ34" s="116">
        <f t="shared" ref="BZ34:BZ39" si="18">BR34</f>
        <v>4.15</v>
      </c>
      <c r="CA34" s="116">
        <f t="shared" ref="CA34:CA39" si="19">BS34</f>
        <v>0</v>
      </c>
      <c r="CB34" s="116">
        <f t="shared" ref="CB34:CB39" si="20">BT34</f>
        <v>2.5</v>
      </c>
      <c r="CC34" s="116">
        <f t="shared" ref="CC34:CH34" si="21">BZ35</f>
        <v>4.15</v>
      </c>
      <c r="CD34" s="116">
        <f t="shared" si="21"/>
        <v>0</v>
      </c>
      <c r="CE34" s="116">
        <f t="shared" si="21"/>
        <v>2.5</v>
      </c>
      <c r="CF34" s="116">
        <f>BZ36</f>
        <v>14.95</v>
      </c>
      <c r="CG34" s="116">
        <f>CA36</f>
        <v>2.5</v>
      </c>
      <c r="CH34" s="116">
        <f>CB36</f>
        <v>7.5</v>
      </c>
      <c r="CI34" s="116">
        <f>BZ37</f>
        <v>14.95</v>
      </c>
      <c r="CJ34" s="116">
        <f>CA37</f>
        <v>2.5</v>
      </c>
      <c r="CK34" s="116">
        <f>CB37</f>
        <v>7.5</v>
      </c>
      <c r="CL34" s="116">
        <f>BZ38</f>
        <v>19.27</v>
      </c>
      <c r="CM34" s="116">
        <f>CA38</f>
        <v>3.5</v>
      </c>
      <c r="CN34" s="116">
        <f>CB38</f>
        <v>9.5</v>
      </c>
      <c r="CO34" s="116">
        <f>BZ39</f>
        <v>90.55</v>
      </c>
      <c r="CP34" s="116">
        <f>CA39</f>
        <v>20</v>
      </c>
      <c r="CQ34" s="116">
        <f>CB39</f>
        <v>42.5</v>
      </c>
      <c r="CR34" s="116">
        <v>0</v>
      </c>
      <c r="CS34" s="14">
        <v>1</v>
      </c>
      <c r="CT34" s="14">
        <f>CA40</f>
        <v>15</v>
      </c>
      <c r="CU34" s="14">
        <f>(CO34+CR34)*CT34</f>
        <v>1358.25</v>
      </c>
      <c r="CV34" s="14">
        <f>(CR34+CP34)*CT34</f>
        <v>300</v>
      </c>
      <c r="CW34" s="14">
        <f>CQ34*CT34</f>
        <v>637.5</v>
      </c>
      <c r="CX34" s="14" t="s">
        <v>40</v>
      </c>
      <c r="CY34" s="14">
        <f>CU34</f>
        <v>1358.25</v>
      </c>
      <c r="CZ34" s="14">
        <f>CV34</f>
        <v>300</v>
      </c>
      <c r="DA34" s="14">
        <f>CW34</f>
        <v>637.5</v>
      </c>
      <c r="DB34" s="14">
        <f t="shared" ref="DB34:DB39" si="22">DA34/100</f>
        <v>6.375</v>
      </c>
      <c r="DC34" s="117">
        <f>DB34*DC33+CZ34</f>
        <v>1498.5</v>
      </c>
      <c r="DD34" s="117">
        <f>DB34*DD33+CZ34</f>
        <v>1689.75</v>
      </c>
    </row>
    <row r="35" ht="12" spans="19:108">
      <c r="S35" s="23"/>
      <c r="T35" s="2"/>
      <c r="U35" s="2"/>
      <c r="AB35" s="6" t="s">
        <v>79</v>
      </c>
      <c r="AC35" s="51">
        <v>5</v>
      </c>
      <c r="AD35" s="14">
        <f>AC35*S16/AC40</f>
        <v>0</v>
      </c>
      <c r="AE35" s="14">
        <f>S17*AC35/AC40</f>
        <v>2.5</v>
      </c>
      <c r="AF35" s="14">
        <f>AE35*AK29/100</f>
        <v>1.75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96">
        <f t="shared" si="4"/>
        <v>1.75</v>
      </c>
      <c r="AW35" s="105"/>
      <c r="AX35" s="6" t="s">
        <v>79</v>
      </c>
      <c r="AY35" s="106">
        <f t="shared" si="5"/>
        <v>5</v>
      </c>
      <c r="AZ35" s="14">
        <f t="shared" si="6"/>
        <v>0</v>
      </c>
      <c r="BA35" s="14">
        <f t="shared" si="7"/>
        <v>2.5</v>
      </c>
      <c r="BB35" s="14">
        <f>BA35*J6/100</f>
        <v>4.15</v>
      </c>
      <c r="BC35" s="14">
        <f t="shared" si="8"/>
        <v>0</v>
      </c>
      <c r="BD35" s="14">
        <f t="shared" si="9"/>
        <v>0</v>
      </c>
      <c r="BE35" s="14">
        <f>BD35*J6/100</f>
        <v>0</v>
      </c>
      <c r="BF35" s="14">
        <f t="shared" si="10"/>
        <v>0</v>
      </c>
      <c r="BG35" s="14">
        <f t="shared" si="11"/>
        <v>0</v>
      </c>
      <c r="BH35" s="14">
        <f>BG35*J6/100</f>
        <v>0</v>
      </c>
      <c r="BI35" s="14">
        <f t="shared" si="12"/>
        <v>0</v>
      </c>
      <c r="BJ35" s="14">
        <f t="shared" ref="BJ35:BP35" si="23">AN35</f>
        <v>0</v>
      </c>
      <c r="BK35" s="14">
        <f>BJ35*J6/100</f>
        <v>0</v>
      </c>
      <c r="BL35" s="14">
        <f t="shared" si="23"/>
        <v>0</v>
      </c>
      <c r="BM35" s="14">
        <f t="shared" si="23"/>
        <v>0</v>
      </c>
      <c r="BN35" s="14">
        <f>BM35*J6/100</f>
        <v>0</v>
      </c>
      <c r="BO35" s="14">
        <f t="shared" si="23"/>
        <v>0</v>
      </c>
      <c r="BP35" s="14">
        <f t="shared" si="23"/>
        <v>0</v>
      </c>
      <c r="BQ35" s="14">
        <f>BP35*J6/100</f>
        <v>0</v>
      </c>
      <c r="BR35" s="14">
        <f t="shared" ref="BR34:BR39" si="24">BQ35+BO35+BN35+BL35+BK35+BI35+BH35+BF35+BE35+BC35+BB35+AZ35</f>
        <v>4.15</v>
      </c>
      <c r="BS35" s="84">
        <f t="shared" si="14"/>
        <v>0</v>
      </c>
      <c r="BT35" s="117">
        <f t="shared" si="15"/>
        <v>2.5</v>
      </c>
      <c r="BU35" s="126"/>
      <c r="BV35" s="16"/>
      <c r="BX35" s="10" t="str">
        <f t="shared" si="16"/>
        <v>A1</v>
      </c>
      <c r="BY35" s="10">
        <f t="shared" si="17"/>
        <v>5</v>
      </c>
      <c r="BZ35" s="116">
        <f t="shared" si="18"/>
        <v>4.15</v>
      </c>
      <c r="CA35" s="116">
        <f t="shared" si="19"/>
        <v>0</v>
      </c>
      <c r="CB35" s="116">
        <f t="shared" si="20"/>
        <v>2.5</v>
      </c>
      <c r="CC35" s="116">
        <f t="shared" ref="CC35:CH35" si="25">BZ36</f>
        <v>14.95</v>
      </c>
      <c r="CD35" s="116">
        <f t="shared" si="25"/>
        <v>2.5</v>
      </c>
      <c r="CE35" s="116">
        <f t="shared" si="25"/>
        <v>7.5</v>
      </c>
      <c r="CF35" s="116">
        <f>BZ37</f>
        <v>14.95</v>
      </c>
      <c r="CG35" s="116">
        <f>CA37</f>
        <v>2.5</v>
      </c>
      <c r="CH35" s="116">
        <f>CB37</f>
        <v>7.5</v>
      </c>
      <c r="CI35" s="116">
        <f>BZ38</f>
        <v>19.27</v>
      </c>
      <c r="CJ35" s="116">
        <f>CA38</f>
        <v>3.5</v>
      </c>
      <c r="CK35" s="116">
        <f>CB38</f>
        <v>9.5</v>
      </c>
      <c r="CL35" s="116">
        <f>BZ39</f>
        <v>90.55</v>
      </c>
      <c r="CM35" s="116">
        <f>CA39</f>
        <v>20</v>
      </c>
      <c r="CN35" s="116">
        <f>CB39</f>
        <v>42.5</v>
      </c>
      <c r="CO35" s="116"/>
      <c r="CP35" s="116"/>
      <c r="CQ35" s="116"/>
      <c r="CR35" s="116"/>
      <c r="CS35" s="14">
        <f>CS34*CA40</f>
        <v>15</v>
      </c>
      <c r="CT35" s="14">
        <f>CS35*CA41</f>
        <v>150</v>
      </c>
      <c r="CU35" s="14">
        <f>CL34*CT35</f>
        <v>2890.5</v>
      </c>
      <c r="CV35" s="14">
        <f>CM34*CT35</f>
        <v>525</v>
      </c>
      <c r="CW35" s="14">
        <f>CN34*CT35</f>
        <v>1425</v>
      </c>
      <c r="CX35" s="135">
        <v>1</v>
      </c>
      <c r="CY35" s="14">
        <f>CU34+CU35</f>
        <v>4248.75</v>
      </c>
      <c r="CZ35" s="14">
        <f>CV34+CV35</f>
        <v>825</v>
      </c>
      <c r="DA35" s="14">
        <f>CW34+CW35</f>
        <v>2062.5</v>
      </c>
      <c r="DB35" s="14">
        <f t="shared" si="22"/>
        <v>20.625</v>
      </c>
      <c r="DC35" s="117">
        <f>DB35*DC33+CZ35</f>
        <v>4702.5</v>
      </c>
      <c r="DD35" s="117">
        <f>DB35*DD33+CZ35</f>
        <v>5321.25</v>
      </c>
    </row>
    <row r="36" ht="12" spans="19:108">
      <c r="S36" s="23"/>
      <c r="T36" s="2"/>
      <c r="U36" s="2"/>
      <c r="AB36" s="6" t="s">
        <v>80</v>
      </c>
      <c r="AC36" s="51">
        <v>5</v>
      </c>
      <c r="AD36" s="14">
        <f>AC36*S16/AC40</f>
        <v>0</v>
      </c>
      <c r="AE36" s="14">
        <f>S17*AC36/AC40</f>
        <v>2.5</v>
      </c>
      <c r="AF36" s="14">
        <f>AE36*AK29/100</f>
        <v>1.75</v>
      </c>
      <c r="AG36" s="14">
        <f>VLOOKUP(AC36,AH46:AJ51,2,TRUE)</f>
        <v>2.5</v>
      </c>
      <c r="AH36" s="14">
        <f>VLOOKUP(AC36,AH46:AJ51,3,TRUE)</f>
        <v>5</v>
      </c>
      <c r="AI36" s="14">
        <f>AH36*AK29/100</f>
        <v>3.5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96">
        <f t="shared" si="4"/>
        <v>7.75</v>
      </c>
      <c r="AW36" s="105"/>
      <c r="AX36" s="6" t="s">
        <v>80</v>
      </c>
      <c r="AY36" s="106">
        <f t="shared" si="5"/>
        <v>5</v>
      </c>
      <c r="AZ36" s="14">
        <f t="shared" si="6"/>
        <v>0</v>
      </c>
      <c r="BA36" s="14">
        <f t="shared" si="7"/>
        <v>2.5</v>
      </c>
      <c r="BB36" s="14">
        <f>BA36*J6/100</f>
        <v>4.15</v>
      </c>
      <c r="BC36" s="14">
        <f t="shared" si="8"/>
        <v>2.5</v>
      </c>
      <c r="BD36" s="14">
        <f t="shared" si="9"/>
        <v>5</v>
      </c>
      <c r="BE36" s="14">
        <f>BD36*J6/100</f>
        <v>8.3</v>
      </c>
      <c r="BF36" s="14">
        <f t="shared" si="10"/>
        <v>0</v>
      </c>
      <c r="BG36" s="14">
        <f t="shared" si="11"/>
        <v>0</v>
      </c>
      <c r="BH36" s="14">
        <f>BG36*J6/100</f>
        <v>0</v>
      </c>
      <c r="BI36" s="14">
        <f t="shared" si="12"/>
        <v>0</v>
      </c>
      <c r="BJ36" s="14">
        <f t="shared" ref="BJ36:BP36" si="26">AN36</f>
        <v>0</v>
      </c>
      <c r="BK36" s="14">
        <f>BJ36*J6/100</f>
        <v>0</v>
      </c>
      <c r="BL36" s="14">
        <f t="shared" si="26"/>
        <v>0</v>
      </c>
      <c r="BM36" s="14">
        <f t="shared" si="26"/>
        <v>0</v>
      </c>
      <c r="BN36" s="14">
        <f>BM36*J6/100</f>
        <v>0</v>
      </c>
      <c r="BO36" s="14">
        <f t="shared" si="26"/>
        <v>0</v>
      </c>
      <c r="BP36" s="14">
        <f t="shared" si="26"/>
        <v>0</v>
      </c>
      <c r="BQ36" s="14">
        <f>BP36*J6/100</f>
        <v>0</v>
      </c>
      <c r="BR36" s="14">
        <f t="shared" si="24"/>
        <v>14.95</v>
      </c>
      <c r="BS36" s="84">
        <f t="shared" si="14"/>
        <v>2.5</v>
      </c>
      <c r="BT36" s="117">
        <f t="shared" si="15"/>
        <v>7.5</v>
      </c>
      <c r="BU36" s="126"/>
      <c r="BV36" s="16"/>
      <c r="BX36" s="10" t="str">
        <f t="shared" si="16"/>
        <v>A2</v>
      </c>
      <c r="BY36" s="10">
        <f t="shared" si="17"/>
        <v>5</v>
      </c>
      <c r="BZ36" s="116">
        <f t="shared" si="18"/>
        <v>14.95</v>
      </c>
      <c r="CA36" s="116">
        <f t="shared" si="19"/>
        <v>2.5</v>
      </c>
      <c r="CB36" s="116">
        <f t="shared" si="20"/>
        <v>7.5</v>
      </c>
      <c r="CC36" s="116">
        <f t="shared" ref="CC36:CH36" si="27">BZ37</f>
        <v>14.95</v>
      </c>
      <c r="CD36" s="116">
        <f t="shared" si="27"/>
        <v>2.5</v>
      </c>
      <c r="CE36" s="116">
        <f t="shared" si="27"/>
        <v>7.5</v>
      </c>
      <c r="CF36" s="116">
        <f>BZ38</f>
        <v>19.27</v>
      </c>
      <c r="CG36" s="116">
        <f>CA38</f>
        <v>3.5</v>
      </c>
      <c r="CH36" s="116">
        <f>CB38</f>
        <v>9.5</v>
      </c>
      <c r="CI36" s="116">
        <f>BZ39</f>
        <v>90.55</v>
      </c>
      <c r="CJ36" s="116">
        <f>CA39</f>
        <v>20</v>
      </c>
      <c r="CK36" s="116">
        <f>CB39</f>
        <v>42.5</v>
      </c>
      <c r="CL36" s="116"/>
      <c r="CM36" s="116"/>
      <c r="CN36" s="116"/>
      <c r="CO36" s="116"/>
      <c r="CP36" s="116"/>
      <c r="CQ36" s="116"/>
      <c r="CR36" s="116"/>
      <c r="CS36" s="14">
        <f>CS35*CA40</f>
        <v>225</v>
      </c>
      <c r="CT36" s="14">
        <f>CS36*CA41</f>
        <v>2250</v>
      </c>
      <c r="CU36" s="14">
        <f>CI34*CT36</f>
        <v>33637.5</v>
      </c>
      <c r="CV36" s="14">
        <f>CJ34*CT36</f>
        <v>5625</v>
      </c>
      <c r="CW36" s="14">
        <f>CK34*CT36</f>
        <v>16875</v>
      </c>
      <c r="CX36" s="135">
        <v>2</v>
      </c>
      <c r="CY36" s="14">
        <f>CU36+CU35+CU34</f>
        <v>37886.25</v>
      </c>
      <c r="CZ36" s="14">
        <f>CV36+CV35+CV34</f>
        <v>6450</v>
      </c>
      <c r="DA36" s="14">
        <f>CW36+CW35+CW34</f>
        <v>18937.5</v>
      </c>
      <c r="DB36" s="14">
        <f t="shared" si="22"/>
        <v>189.375</v>
      </c>
      <c r="DC36" s="117">
        <f>DB36*DC33+CZ36</f>
        <v>42052.5</v>
      </c>
      <c r="DD36" s="117">
        <f>DB36*DD33+CZ36</f>
        <v>47733.75</v>
      </c>
    </row>
    <row r="37" ht="12" spans="19:108">
      <c r="S37" s="23"/>
      <c r="T37" s="2"/>
      <c r="U37" s="2"/>
      <c r="AB37" s="6" t="s">
        <v>81</v>
      </c>
      <c r="AC37" s="51">
        <v>5</v>
      </c>
      <c r="AD37" s="14">
        <f>AC37*S16/AC40</f>
        <v>0</v>
      </c>
      <c r="AE37" s="14">
        <f>S17*AC37/AC40</f>
        <v>2.5</v>
      </c>
      <c r="AF37" s="14">
        <f>AE37*AK29/100</f>
        <v>1.75</v>
      </c>
      <c r="AG37" s="14">
        <f>VLOOKUP(AC37,AH46:AJ51,2,TRUE)</f>
        <v>2.5</v>
      </c>
      <c r="AH37" s="14">
        <f>VLOOKUP(AC37,AH46:AJ51,3,TRUE)</f>
        <v>5</v>
      </c>
      <c r="AI37" s="14">
        <f>AH37*AK29/100</f>
        <v>3.5</v>
      </c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96">
        <f t="shared" si="4"/>
        <v>7.75</v>
      </c>
      <c r="AW37" s="105"/>
      <c r="AX37" s="6" t="s">
        <v>81</v>
      </c>
      <c r="AY37" s="106">
        <f t="shared" si="5"/>
        <v>5</v>
      </c>
      <c r="AZ37" s="14">
        <f t="shared" si="6"/>
        <v>0</v>
      </c>
      <c r="BA37" s="14">
        <f t="shared" si="7"/>
        <v>2.5</v>
      </c>
      <c r="BB37" s="14">
        <f>BA37*J6/100</f>
        <v>4.15</v>
      </c>
      <c r="BC37" s="14">
        <f t="shared" si="8"/>
        <v>2.5</v>
      </c>
      <c r="BD37" s="14">
        <f t="shared" si="9"/>
        <v>5</v>
      </c>
      <c r="BE37" s="14">
        <f>BD37*J6/100</f>
        <v>8.3</v>
      </c>
      <c r="BF37" s="14">
        <f t="shared" si="10"/>
        <v>0</v>
      </c>
      <c r="BG37" s="14">
        <f t="shared" si="11"/>
        <v>0</v>
      </c>
      <c r="BH37" s="14">
        <f>BG37*J6/100</f>
        <v>0</v>
      </c>
      <c r="BI37" s="14">
        <f t="shared" si="12"/>
        <v>0</v>
      </c>
      <c r="BJ37" s="14">
        <f t="shared" ref="BJ37:BP37" si="28">AN37</f>
        <v>0</v>
      </c>
      <c r="BK37" s="14">
        <f>BJ37*J6/100</f>
        <v>0</v>
      </c>
      <c r="BL37" s="14">
        <f t="shared" si="28"/>
        <v>0</v>
      </c>
      <c r="BM37" s="14">
        <f t="shared" si="28"/>
        <v>0</v>
      </c>
      <c r="BN37" s="14">
        <f>BM37*J6/100</f>
        <v>0</v>
      </c>
      <c r="BO37" s="14">
        <f t="shared" si="28"/>
        <v>0</v>
      </c>
      <c r="BP37" s="14">
        <f t="shared" si="28"/>
        <v>0</v>
      </c>
      <c r="BQ37" s="14">
        <f>BP37*J6/100</f>
        <v>0</v>
      </c>
      <c r="BR37" s="14">
        <f t="shared" si="24"/>
        <v>14.95</v>
      </c>
      <c r="BS37" s="84">
        <f t="shared" si="14"/>
        <v>2.5</v>
      </c>
      <c r="BT37" s="117">
        <f t="shared" si="15"/>
        <v>7.5</v>
      </c>
      <c r="BU37" s="126"/>
      <c r="BV37" s="16"/>
      <c r="BX37" s="10" t="str">
        <f t="shared" si="16"/>
        <v>A3</v>
      </c>
      <c r="BY37" s="10">
        <f t="shared" si="17"/>
        <v>5</v>
      </c>
      <c r="BZ37" s="116">
        <f t="shared" si="18"/>
        <v>14.95</v>
      </c>
      <c r="CA37" s="116">
        <f t="shared" si="19"/>
        <v>2.5</v>
      </c>
      <c r="CB37" s="116">
        <f t="shared" si="20"/>
        <v>7.5</v>
      </c>
      <c r="CC37" s="116">
        <f t="shared" ref="CC37:CH37" si="29">BZ38</f>
        <v>19.27</v>
      </c>
      <c r="CD37" s="116">
        <f t="shared" si="29"/>
        <v>3.5</v>
      </c>
      <c r="CE37" s="116">
        <f t="shared" si="29"/>
        <v>9.5</v>
      </c>
      <c r="CF37" s="116">
        <f>BZ39</f>
        <v>90.55</v>
      </c>
      <c r="CG37" s="116">
        <f>CA39</f>
        <v>20</v>
      </c>
      <c r="CH37" s="116">
        <f>CB39</f>
        <v>42.5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4">
        <f>CS36*CA40</f>
        <v>3375</v>
      </c>
      <c r="CT37" s="14">
        <f>CS37*CA41</f>
        <v>33750</v>
      </c>
      <c r="CU37" s="14">
        <f>CF34*CT37</f>
        <v>504562.5</v>
      </c>
      <c r="CV37" s="14">
        <f>CG34*CT37</f>
        <v>84375</v>
      </c>
      <c r="CW37" s="14">
        <f>CH34*CT37</f>
        <v>253125</v>
      </c>
      <c r="CX37" s="135">
        <v>3</v>
      </c>
      <c r="CY37" s="14">
        <f>CU37+CU36+CU35+CU34</f>
        <v>542448.75</v>
      </c>
      <c r="CZ37" s="14">
        <f>CV37+CV36+CV35+CV34</f>
        <v>90825</v>
      </c>
      <c r="DA37" s="14">
        <f>CW37+CW36+CW35+CW34</f>
        <v>272062.5</v>
      </c>
      <c r="DB37" s="14">
        <f t="shared" si="22"/>
        <v>2720.625</v>
      </c>
      <c r="DC37" s="117">
        <f>DB37*DC33+CZ37</f>
        <v>602302.5</v>
      </c>
      <c r="DD37" s="117">
        <f>DB37*DD33+CZ37</f>
        <v>683921.25</v>
      </c>
    </row>
    <row r="38" ht="12" spans="19:108">
      <c r="S38" s="23"/>
      <c r="T38" s="2"/>
      <c r="U38" s="2"/>
      <c r="AB38" s="6" t="s">
        <v>82</v>
      </c>
      <c r="AC38" s="51">
        <v>5</v>
      </c>
      <c r="AD38" s="14">
        <f>AC38*S16/AC40</f>
        <v>0</v>
      </c>
      <c r="AE38" s="14">
        <f>S17*AC38/AC40</f>
        <v>2.5</v>
      </c>
      <c r="AF38" s="14">
        <f>AE38*AK29/100</f>
        <v>1.75</v>
      </c>
      <c r="AG38" s="14">
        <f>VLOOKUP(AC38,AH46:AJ51,2,TRUE)</f>
        <v>2.5</v>
      </c>
      <c r="AH38" s="14">
        <f>VLOOKUP(AC38,AH46:AJ51,3,TRUE)</f>
        <v>5</v>
      </c>
      <c r="AI38" s="14">
        <f>AH38*AK29/100</f>
        <v>3.5</v>
      </c>
      <c r="AJ38" s="14"/>
      <c r="AK38" s="14"/>
      <c r="AL38" s="14"/>
      <c r="AM38" s="14">
        <f>AP39*W21</f>
        <v>1</v>
      </c>
      <c r="AN38" s="14">
        <f>AQ39*W21</f>
        <v>2</v>
      </c>
      <c r="AO38" s="14">
        <f>AR39*W21</f>
        <v>1.4</v>
      </c>
      <c r="AP38" s="14"/>
      <c r="AQ38" s="14"/>
      <c r="AR38" s="14"/>
      <c r="AS38" s="14"/>
      <c r="AT38" s="14"/>
      <c r="AU38" s="14"/>
      <c r="AV38" s="96">
        <f t="shared" si="4"/>
        <v>10.15</v>
      </c>
      <c r="AW38" s="105"/>
      <c r="AX38" s="6" t="s">
        <v>82</v>
      </c>
      <c r="AY38" s="106">
        <f t="shared" si="5"/>
        <v>5</v>
      </c>
      <c r="AZ38" s="14">
        <f t="shared" si="6"/>
        <v>0</v>
      </c>
      <c r="BA38" s="14">
        <f t="shared" si="7"/>
        <v>2.5</v>
      </c>
      <c r="BB38" s="14">
        <f>BA38*J6/100</f>
        <v>4.15</v>
      </c>
      <c r="BC38" s="14">
        <f t="shared" si="8"/>
        <v>2.5</v>
      </c>
      <c r="BD38" s="14">
        <f t="shared" si="9"/>
        <v>5</v>
      </c>
      <c r="BE38" s="14">
        <f>BD38*J6/100</f>
        <v>8.3</v>
      </c>
      <c r="BF38" s="14">
        <f t="shared" si="10"/>
        <v>0</v>
      </c>
      <c r="BG38" s="14">
        <f t="shared" si="11"/>
        <v>0</v>
      </c>
      <c r="BH38" s="14">
        <f>BG38*J6/100</f>
        <v>0</v>
      </c>
      <c r="BI38" s="14">
        <f t="shared" si="12"/>
        <v>1</v>
      </c>
      <c r="BJ38" s="14">
        <f t="shared" ref="BJ38:BP38" si="30">AN38</f>
        <v>2</v>
      </c>
      <c r="BK38" s="14">
        <f>BJ38*J6/100</f>
        <v>3.32</v>
      </c>
      <c r="BL38" s="14">
        <f t="shared" si="30"/>
        <v>0</v>
      </c>
      <c r="BM38" s="14">
        <f t="shared" si="30"/>
        <v>0</v>
      </c>
      <c r="BN38" s="14">
        <f>BM38*J6/100</f>
        <v>0</v>
      </c>
      <c r="BO38" s="14">
        <f t="shared" si="30"/>
        <v>0</v>
      </c>
      <c r="BP38" s="14">
        <f t="shared" si="30"/>
        <v>0</v>
      </c>
      <c r="BQ38" s="14">
        <f>BP38*J6/100</f>
        <v>0</v>
      </c>
      <c r="BR38" s="14">
        <f t="shared" si="24"/>
        <v>19.27</v>
      </c>
      <c r="BS38" s="84">
        <f t="shared" si="14"/>
        <v>3.5</v>
      </c>
      <c r="BT38" s="117">
        <f t="shared" si="15"/>
        <v>9.5</v>
      </c>
      <c r="BU38" s="126"/>
      <c r="BV38" s="16"/>
      <c r="BX38" s="10" t="str">
        <f t="shared" si="16"/>
        <v>A4</v>
      </c>
      <c r="BY38" s="10">
        <f t="shared" si="17"/>
        <v>5</v>
      </c>
      <c r="BZ38" s="116">
        <f t="shared" si="18"/>
        <v>19.27</v>
      </c>
      <c r="CA38" s="116">
        <f t="shared" si="19"/>
        <v>3.5</v>
      </c>
      <c r="CB38" s="116">
        <f t="shared" si="20"/>
        <v>9.5</v>
      </c>
      <c r="CC38" s="116">
        <f t="shared" ref="CC38:CH38" si="31">BZ39</f>
        <v>90.55</v>
      </c>
      <c r="CD38" s="116">
        <f t="shared" si="31"/>
        <v>20</v>
      </c>
      <c r="CE38" s="116">
        <f t="shared" si="31"/>
        <v>42.5</v>
      </c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4">
        <f>CS37*CA40</f>
        <v>50625</v>
      </c>
      <c r="CT38" s="14">
        <f>CS38*CA41</f>
        <v>506250</v>
      </c>
      <c r="CU38" s="14">
        <f>CC34*CT38</f>
        <v>2100937.5</v>
      </c>
      <c r="CV38" s="14">
        <f>CD34*CT38</f>
        <v>0</v>
      </c>
      <c r="CW38" s="14">
        <f>CE34*CT38</f>
        <v>1265625</v>
      </c>
      <c r="CX38" s="135">
        <v>4</v>
      </c>
      <c r="CY38" s="14">
        <f>CU38+CU37+CU36+CU35+CU34</f>
        <v>2643386.25</v>
      </c>
      <c r="CZ38" s="14">
        <f>CV38+CV37+CV36+CV35+CV34</f>
        <v>90825</v>
      </c>
      <c r="DA38" s="14">
        <f>CW38+CW37+CW36+CW35+CW34</f>
        <v>1537687.5</v>
      </c>
      <c r="DB38" s="14">
        <f t="shared" si="22"/>
        <v>15376.875</v>
      </c>
      <c r="DC38" s="117">
        <f>DB38*DC33+CZ38</f>
        <v>2981677.5</v>
      </c>
      <c r="DD38" s="117">
        <f>DB38*DD33+CZ38</f>
        <v>3442983.75</v>
      </c>
    </row>
    <row r="39" ht="12" spans="19:108">
      <c r="S39" s="3"/>
      <c r="T39" s="2"/>
      <c r="U39" s="2"/>
      <c r="AB39" s="6" t="s">
        <v>83</v>
      </c>
      <c r="AC39" s="51">
        <v>5</v>
      </c>
      <c r="AD39" s="73">
        <f>AC39*S16/AC40</f>
        <v>0</v>
      </c>
      <c r="AE39" s="73">
        <f>S17*AC39/AC40</f>
        <v>2.5</v>
      </c>
      <c r="AF39" s="73">
        <f>AE39*AK29/100</f>
        <v>1.75</v>
      </c>
      <c r="AG39" s="73"/>
      <c r="AH39" s="73"/>
      <c r="AI39" s="73"/>
      <c r="AJ39" s="73"/>
      <c r="AK39" s="73">
        <f>S20</f>
        <v>0</v>
      </c>
      <c r="AL39" s="73">
        <f>AK39*AK29/100</f>
        <v>0</v>
      </c>
      <c r="AM39" s="73"/>
      <c r="AN39" s="73"/>
      <c r="AO39" s="73"/>
      <c r="AP39" s="73">
        <f>VLOOKUP(AC39,AD46:AF51,2,TRUE)</f>
        <v>5</v>
      </c>
      <c r="AQ39" s="73">
        <f>VLOOKUP(AC39,AD46:AF51,3,TRUE)</f>
        <v>10</v>
      </c>
      <c r="AR39" s="73">
        <f>AQ39*AK29/100</f>
        <v>7</v>
      </c>
      <c r="AS39" s="73">
        <f>VLOOKUP(AC39,Z46:AB51,2,TRUE)</f>
        <v>15</v>
      </c>
      <c r="AT39" s="73">
        <f>VLOOKUP(AC39,Z46:AB51,3,TRUE)</f>
        <v>30</v>
      </c>
      <c r="AU39" s="73">
        <f>AT39*AK29/100</f>
        <v>21</v>
      </c>
      <c r="AV39" s="96">
        <f t="shared" si="4"/>
        <v>49.75</v>
      </c>
      <c r="AW39" s="105"/>
      <c r="AX39" s="6" t="s">
        <v>83</v>
      </c>
      <c r="AY39" s="106">
        <f t="shared" si="5"/>
        <v>5</v>
      </c>
      <c r="AZ39" s="14">
        <f t="shared" si="6"/>
        <v>0</v>
      </c>
      <c r="BA39" s="14">
        <f t="shared" si="7"/>
        <v>2.5</v>
      </c>
      <c r="BB39" s="14">
        <f>BA39*J6/100</f>
        <v>4.15</v>
      </c>
      <c r="BC39" s="14">
        <f t="shared" si="8"/>
        <v>0</v>
      </c>
      <c r="BD39" s="14">
        <f t="shared" si="9"/>
        <v>0</v>
      </c>
      <c r="BE39" s="14">
        <f>BD39*J6/100</f>
        <v>0</v>
      </c>
      <c r="BF39" s="14">
        <f t="shared" si="10"/>
        <v>0</v>
      </c>
      <c r="BG39" s="14">
        <f t="shared" si="11"/>
        <v>0</v>
      </c>
      <c r="BH39" s="14">
        <f>BG39*J6/100</f>
        <v>0</v>
      </c>
      <c r="BI39" s="14">
        <f t="shared" si="12"/>
        <v>0</v>
      </c>
      <c r="BJ39" s="14">
        <f t="shared" ref="BJ39:BP39" si="32">AN39</f>
        <v>0</v>
      </c>
      <c r="BK39" s="14">
        <f>BJ39*J6/100</f>
        <v>0</v>
      </c>
      <c r="BL39" s="14">
        <f t="shared" si="32"/>
        <v>5</v>
      </c>
      <c r="BM39" s="14">
        <f t="shared" si="32"/>
        <v>10</v>
      </c>
      <c r="BN39" s="14">
        <f>BM39*J6/100</f>
        <v>16.6</v>
      </c>
      <c r="BO39" s="14">
        <f t="shared" si="32"/>
        <v>15</v>
      </c>
      <c r="BP39" s="14">
        <f t="shared" si="32"/>
        <v>30</v>
      </c>
      <c r="BQ39" s="14">
        <f>BP39*J6/100</f>
        <v>49.8</v>
      </c>
      <c r="BR39" s="14">
        <f t="shared" si="24"/>
        <v>90.55</v>
      </c>
      <c r="BS39" s="84">
        <f t="shared" si="14"/>
        <v>20</v>
      </c>
      <c r="BT39" s="117">
        <f t="shared" si="15"/>
        <v>42.5</v>
      </c>
      <c r="BU39" s="126"/>
      <c r="BV39" s="16"/>
      <c r="BX39" s="10" t="str">
        <f t="shared" si="16"/>
        <v>A5</v>
      </c>
      <c r="BY39" s="10">
        <f t="shared" si="17"/>
        <v>5</v>
      </c>
      <c r="BZ39" s="116">
        <f t="shared" si="18"/>
        <v>90.55</v>
      </c>
      <c r="CA39" s="116">
        <f t="shared" si="19"/>
        <v>20</v>
      </c>
      <c r="CB39" s="116">
        <f t="shared" si="20"/>
        <v>42.5</v>
      </c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4">
        <f>CS38*CA40</f>
        <v>759375</v>
      </c>
      <c r="CT39" s="14">
        <f>CS39*CA41</f>
        <v>7593750</v>
      </c>
      <c r="CU39" s="14">
        <f>BZ34*CT39</f>
        <v>31514062.5</v>
      </c>
      <c r="CV39" s="14">
        <f>CA34*CT39</f>
        <v>0</v>
      </c>
      <c r="CW39" s="14">
        <f>CB34*CT39</f>
        <v>18984375</v>
      </c>
      <c r="CX39" s="135">
        <v>5</v>
      </c>
      <c r="CY39" s="14">
        <f>CU39+CU38+CU37+CU36+CU35+CU34</f>
        <v>34157448.75</v>
      </c>
      <c r="CZ39" s="14">
        <f>CV39+CV38+CV37+CV36+CV35+CV34</f>
        <v>90825</v>
      </c>
      <c r="DA39" s="14">
        <f>CW39+CW38+CW37+CW36+CW35+CW34</f>
        <v>20522062.5</v>
      </c>
      <c r="DB39" s="14">
        <f t="shared" si="22"/>
        <v>205220.625</v>
      </c>
      <c r="DC39" s="117">
        <f>DB39*DC33+CZ39</f>
        <v>38672302.5</v>
      </c>
      <c r="DD39" s="117">
        <f>DB39*DD33+CZ39</f>
        <v>44828921.25</v>
      </c>
    </row>
    <row r="40" ht="14.15" customHeight="1" spans="19:108">
      <c r="S40" s="3"/>
      <c r="T40" s="2"/>
      <c r="U40" s="2"/>
      <c r="AB40" s="14" t="s">
        <v>84</v>
      </c>
      <c r="AC40" s="74">
        <f>SUM(AC34:AC39)</f>
        <v>30</v>
      </c>
      <c r="AD40" s="75" t="s">
        <v>85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97">
        <f>AV34+AV35+AV36+AV37+AV38+AV39</f>
        <v>78.9</v>
      </c>
      <c r="AQ40" s="97"/>
      <c r="AR40" s="97"/>
      <c r="AS40" s="97"/>
      <c r="AT40" s="97"/>
      <c r="AU40" s="97"/>
      <c r="AV40" s="98"/>
      <c r="AW40" s="105"/>
      <c r="AX40" s="107" t="s">
        <v>86</v>
      </c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11">
        <v>188</v>
      </c>
      <c r="BK40" s="112" t="s">
        <v>87</v>
      </c>
      <c r="BL40" s="112"/>
      <c r="BM40" s="112"/>
      <c r="BN40" s="112"/>
      <c r="BO40" s="112"/>
      <c r="BP40" s="112"/>
      <c r="BQ40" s="112"/>
      <c r="BR40" s="118">
        <f>BJ40-J6</f>
        <v>22</v>
      </c>
      <c r="BS40" s="119"/>
      <c r="BT40" s="120"/>
      <c r="BU40" s="126"/>
      <c r="BV40" s="3"/>
      <c r="BW40" s="3"/>
      <c r="BX40" s="128" t="s">
        <v>88</v>
      </c>
      <c r="BY40" s="129"/>
      <c r="BZ40" s="130"/>
      <c r="CA40" s="131">
        <v>15</v>
      </c>
      <c r="CB40" s="132" t="s">
        <v>89</v>
      </c>
      <c r="CC40" s="130"/>
      <c r="CD40" s="133"/>
      <c r="CE40" s="132"/>
      <c r="CF40" s="130"/>
      <c r="CG40" s="133"/>
      <c r="CH40" s="132"/>
      <c r="CI40" s="130"/>
      <c r="CJ40" s="133"/>
      <c r="CK40" s="132"/>
      <c r="CL40" s="130"/>
      <c r="CM40" s="133"/>
      <c r="CN40" s="132"/>
      <c r="CO40" s="130"/>
      <c r="CP40" s="133"/>
      <c r="CQ40" s="132"/>
      <c r="CR40" s="132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</row>
    <row r="41" ht="23.15" customHeight="1" spans="19:108">
      <c r="S41" s="2"/>
      <c r="T41" s="2"/>
      <c r="U41" s="2"/>
      <c r="AB41" s="77" t="s">
        <v>90</v>
      </c>
      <c r="AC41" s="50">
        <f>AC36+AC37+AC38+AC39</f>
        <v>20</v>
      </c>
      <c r="AD41" s="78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99"/>
      <c r="AQ41" s="99"/>
      <c r="AR41" s="99"/>
      <c r="AS41" s="99"/>
      <c r="AT41" s="99"/>
      <c r="AU41" s="99"/>
      <c r="AV41" s="100"/>
      <c r="AW41" s="105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11"/>
      <c r="BK41" s="112"/>
      <c r="BL41" s="112"/>
      <c r="BM41" s="112"/>
      <c r="BN41" s="112"/>
      <c r="BO41" s="112"/>
      <c r="BP41" s="112"/>
      <c r="BQ41" s="112"/>
      <c r="BR41" s="121"/>
      <c r="BS41" s="122"/>
      <c r="BT41" s="123"/>
      <c r="BU41" s="126"/>
      <c r="BV41" s="3"/>
      <c r="BW41" s="3"/>
      <c r="BX41" s="128" t="s">
        <v>91</v>
      </c>
      <c r="BY41" s="129"/>
      <c r="BZ41" s="130"/>
      <c r="CA41" s="131">
        <v>10</v>
      </c>
      <c r="CB41" s="132" t="s">
        <v>92</v>
      </c>
      <c r="CC41" s="130"/>
      <c r="CD41" s="133"/>
      <c r="CE41" s="132"/>
      <c r="CF41" s="130"/>
      <c r="CG41" s="133"/>
      <c r="CH41" s="132"/>
      <c r="CI41" s="130"/>
      <c r="CJ41" s="133"/>
      <c r="CK41" s="132"/>
      <c r="CL41" s="130"/>
      <c r="CM41" s="133"/>
      <c r="CN41" s="132"/>
      <c r="CO41" s="130"/>
      <c r="CP41" s="133"/>
      <c r="CQ41" s="132"/>
      <c r="CR41" s="132"/>
      <c r="CS41" s="136"/>
      <c r="CT41" s="136"/>
      <c r="CU41" s="136"/>
      <c r="CV41" s="136"/>
      <c r="CW41" s="136"/>
      <c r="CX41" s="136"/>
      <c r="CY41" s="136"/>
      <c r="CZ41" s="136"/>
      <c r="DA41" s="136"/>
      <c r="DB41" s="136"/>
      <c r="DC41" s="136"/>
      <c r="DD41" s="136"/>
    </row>
    <row r="42" ht="26.6" customHeight="1" spans="19:73">
      <c r="S42" s="2"/>
      <c r="T42" s="2"/>
      <c r="U42" s="2"/>
      <c r="AB42" s="80" t="s">
        <v>93</v>
      </c>
      <c r="AC42" s="81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91">
        <f>J6-AK29-AP40</f>
        <v>17.1</v>
      </c>
      <c r="AO42" s="91"/>
      <c r="AP42" s="82"/>
      <c r="AQ42" s="91"/>
      <c r="AR42" s="91"/>
      <c r="AS42" s="82"/>
      <c r="AT42" s="91"/>
      <c r="AU42" s="91"/>
      <c r="AV42" s="101"/>
      <c r="AW42" s="108"/>
      <c r="AX42" s="109" t="s">
        <v>94</v>
      </c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13">
        <f>BR40+BR39</f>
        <v>112.55</v>
      </c>
      <c r="BK42" s="114"/>
      <c r="BL42" s="114"/>
      <c r="BM42" s="114"/>
      <c r="BN42" s="114"/>
      <c r="BO42" s="114"/>
      <c r="BP42" s="114"/>
      <c r="BQ42" s="114"/>
      <c r="BR42" s="114"/>
      <c r="BS42" s="114"/>
      <c r="BT42" s="124"/>
      <c r="BU42" s="126"/>
    </row>
    <row r="43" s="1" customFormat="1" spans="2:75">
      <c r="B43" s="3"/>
      <c r="C43" s="2"/>
      <c r="D43" s="2"/>
      <c r="E43" s="2"/>
      <c r="F43" s="2"/>
      <c r="G43" s="2"/>
      <c r="H43" s="3"/>
      <c r="I43" s="3"/>
      <c r="J43" s="2"/>
      <c r="K43" s="2"/>
      <c r="L43" s="2"/>
      <c r="M43" s="2"/>
      <c r="S43" s="2"/>
      <c r="T43" s="2"/>
      <c r="U43" s="2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S43" s="2"/>
      <c r="BT43" s="2"/>
      <c r="BU43" s="2"/>
      <c r="BV43" s="2"/>
      <c r="BW43" s="2"/>
    </row>
    <row r="44" s="1" customFormat="1" spans="2:75">
      <c r="B44" s="3"/>
      <c r="C44" s="2"/>
      <c r="D44" s="2"/>
      <c r="E44" s="2"/>
      <c r="F44" s="2"/>
      <c r="G44" s="2"/>
      <c r="H44" s="3"/>
      <c r="I44" s="3"/>
      <c r="J44" s="2"/>
      <c r="K44" s="2"/>
      <c r="L44" s="2"/>
      <c r="M44" s="2"/>
      <c r="S44" s="2"/>
      <c r="T44" s="2"/>
      <c r="U44" s="2"/>
      <c r="AB44" s="3"/>
      <c r="AC44" s="3"/>
      <c r="AD44" s="3"/>
      <c r="AE44" s="3"/>
      <c r="AF44" s="3"/>
      <c r="AG44" s="3"/>
      <c r="AH44" s="3"/>
      <c r="AI44" s="3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BS44" s="2"/>
      <c r="BT44" s="2"/>
      <c r="BU44" s="2"/>
      <c r="BV44" s="2"/>
      <c r="BW44" s="2"/>
    </row>
    <row r="45" s="1" customFormat="1" hidden="1" spans="2:75">
      <c r="B45" s="3"/>
      <c r="C45" s="2"/>
      <c r="D45" s="2"/>
      <c r="E45" s="2"/>
      <c r="F45" s="2"/>
      <c r="G45" s="2"/>
      <c r="H45" s="3"/>
      <c r="I45" s="3"/>
      <c r="J45" s="2"/>
      <c r="K45" s="2"/>
      <c r="L45" s="2"/>
      <c r="M45" s="2"/>
      <c r="S45" s="2"/>
      <c r="T45" s="2"/>
      <c r="U45" s="2"/>
      <c r="Z45" s="83" t="s">
        <v>95</v>
      </c>
      <c r="AA45" s="83"/>
      <c r="AB45" s="83"/>
      <c r="AC45" s="84"/>
      <c r="AD45" s="85" t="s">
        <v>96</v>
      </c>
      <c r="AE45" s="86"/>
      <c r="AF45" s="87"/>
      <c r="AG45" s="92"/>
      <c r="AH45" s="93" t="str">
        <f>O18</f>
        <v>推荐优惠</v>
      </c>
      <c r="AI45" s="94"/>
      <c r="AJ45" s="95"/>
      <c r="BT45" s="2"/>
      <c r="BU45" s="2"/>
      <c r="BV45" s="2"/>
      <c r="BW45" s="2"/>
    </row>
    <row r="46" s="1" customFormat="1" hidden="1" spans="2:75">
      <c r="B46" s="3"/>
      <c r="C46" s="2"/>
      <c r="D46" s="2"/>
      <c r="E46" s="2"/>
      <c r="F46" s="2"/>
      <c r="G46" s="2"/>
      <c r="H46" s="3"/>
      <c r="I46" s="3"/>
      <c r="J46" s="2"/>
      <c r="K46" s="2"/>
      <c r="L46" s="2"/>
      <c r="M46" s="2"/>
      <c r="Z46" s="83" t="s">
        <v>97</v>
      </c>
      <c r="AA46" s="83" t="s">
        <v>31</v>
      </c>
      <c r="AB46" s="83" t="s">
        <v>35</v>
      </c>
      <c r="AC46" s="84"/>
      <c r="AD46" s="83" t="s">
        <v>97</v>
      </c>
      <c r="AE46" s="83" t="s">
        <v>31</v>
      </c>
      <c r="AF46" s="83" t="s">
        <v>35</v>
      </c>
      <c r="AG46" s="84"/>
      <c r="AH46" s="83" t="s">
        <v>97</v>
      </c>
      <c r="AI46" s="83" t="s">
        <v>31</v>
      </c>
      <c r="AJ46" s="83" t="s">
        <v>35</v>
      </c>
      <c r="BT46" s="2"/>
      <c r="BU46" s="2"/>
      <c r="BV46" s="2"/>
      <c r="BW46" s="2"/>
    </row>
    <row r="47" s="1" customFormat="1" hidden="1" spans="2:75">
      <c r="B47" s="3"/>
      <c r="C47" s="2"/>
      <c r="D47" s="2"/>
      <c r="E47" s="2"/>
      <c r="F47" s="2"/>
      <c r="G47" s="2"/>
      <c r="H47" s="3"/>
      <c r="I47" s="3"/>
      <c r="J47" s="2"/>
      <c r="K47" s="2"/>
      <c r="L47" s="2"/>
      <c r="M47" s="2"/>
      <c r="Z47" s="84">
        <v>1</v>
      </c>
      <c r="AA47" s="84">
        <f>W25</f>
        <v>0</v>
      </c>
      <c r="AB47" s="84">
        <f>W26</f>
        <v>20</v>
      </c>
      <c r="AC47" s="84"/>
      <c r="AD47" s="84">
        <v>1</v>
      </c>
      <c r="AE47" s="84">
        <f>W23</f>
        <v>0</v>
      </c>
      <c r="AF47" s="84">
        <f>W24</f>
        <v>5</v>
      </c>
      <c r="AG47" s="84"/>
      <c r="AH47" s="84">
        <v>1</v>
      </c>
      <c r="AI47" s="84">
        <f>W18</f>
        <v>0</v>
      </c>
      <c r="AJ47" s="84">
        <f>W19</f>
        <v>2</v>
      </c>
      <c r="BT47" s="2"/>
      <c r="BU47" s="2"/>
      <c r="BV47" s="2"/>
      <c r="BW47" s="2"/>
    </row>
    <row r="48" s="1" customFormat="1" hidden="1" spans="2:75">
      <c r="B48" s="3"/>
      <c r="C48" s="2"/>
      <c r="D48" s="2"/>
      <c r="E48" s="2"/>
      <c r="F48" s="2"/>
      <c r="G48" s="2"/>
      <c r="H48" s="3"/>
      <c r="I48" s="3"/>
      <c r="J48" s="2"/>
      <c r="K48" s="2"/>
      <c r="L48" s="2"/>
      <c r="M48" s="2"/>
      <c r="Z48" s="84">
        <v>2</v>
      </c>
      <c r="AA48" s="84">
        <f>V25</f>
        <v>9</v>
      </c>
      <c r="AB48" s="84">
        <f>V26</f>
        <v>20</v>
      </c>
      <c r="AC48" s="84"/>
      <c r="AD48" s="84">
        <v>2</v>
      </c>
      <c r="AE48" s="84">
        <f>V23</f>
        <v>2</v>
      </c>
      <c r="AF48" s="84">
        <f>V24</f>
        <v>6</v>
      </c>
      <c r="AG48" s="84"/>
      <c r="AH48" s="84">
        <v>2</v>
      </c>
      <c r="AI48" s="84">
        <f>V18</f>
        <v>1</v>
      </c>
      <c r="AJ48" s="84">
        <f>V19</f>
        <v>2</v>
      </c>
      <c r="BT48" s="2"/>
      <c r="BU48" s="2"/>
      <c r="BV48" s="2"/>
      <c r="BW48" s="2"/>
    </row>
    <row r="49" s="1" customFormat="1" hidden="1" spans="2:75">
      <c r="B49" s="3"/>
      <c r="C49" s="2"/>
      <c r="D49" s="2"/>
      <c r="E49" s="2"/>
      <c r="F49" s="2"/>
      <c r="G49" s="2"/>
      <c r="H49" s="3"/>
      <c r="I49" s="3"/>
      <c r="J49" s="2"/>
      <c r="K49" s="2"/>
      <c r="L49" s="2"/>
      <c r="M49" s="2"/>
      <c r="Z49" s="84">
        <v>3</v>
      </c>
      <c r="AA49" s="84">
        <f>U25</f>
        <v>10</v>
      </c>
      <c r="AB49" s="84">
        <f>U26</f>
        <v>22</v>
      </c>
      <c r="AC49" s="84"/>
      <c r="AD49" s="84">
        <v>3</v>
      </c>
      <c r="AE49" s="84">
        <f>U23</f>
        <v>3</v>
      </c>
      <c r="AF49" s="84">
        <f>U24</f>
        <v>7</v>
      </c>
      <c r="AG49" s="84"/>
      <c r="AH49" s="84">
        <v>3</v>
      </c>
      <c r="AI49" s="84">
        <f>U18</f>
        <v>1.5</v>
      </c>
      <c r="AJ49" s="84">
        <f>U19</f>
        <v>3</v>
      </c>
      <c r="BT49" s="2"/>
      <c r="BU49" s="2"/>
      <c r="BV49" s="2"/>
      <c r="BW49" s="2"/>
    </row>
    <row r="50" s="1" customFormat="1" hidden="1" spans="2:75">
      <c r="B50" s="3"/>
      <c r="C50" s="2"/>
      <c r="D50" s="2"/>
      <c r="E50" s="2"/>
      <c r="F50" s="2"/>
      <c r="G50" s="2"/>
      <c r="H50" s="3"/>
      <c r="I50" s="3"/>
      <c r="J50" s="2"/>
      <c r="K50" s="2"/>
      <c r="L50" s="2"/>
      <c r="M50" s="2"/>
      <c r="Z50" s="84">
        <v>4</v>
      </c>
      <c r="AA50" s="84">
        <f>T25</f>
        <v>13</v>
      </c>
      <c r="AB50" s="84">
        <f>T26</f>
        <v>26</v>
      </c>
      <c r="AC50" s="84"/>
      <c r="AD50" s="84">
        <v>4</v>
      </c>
      <c r="AE50" s="84">
        <f>T23</f>
        <v>4</v>
      </c>
      <c r="AF50" s="84">
        <f>T24</f>
        <v>9</v>
      </c>
      <c r="AG50" s="84"/>
      <c r="AH50" s="84">
        <v>4</v>
      </c>
      <c r="AI50" s="84">
        <f>T18</f>
        <v>2</v>
      </c>
      <c r="AJ50" s="84">
        <f>T19</f>
        <v>4</v>
      </c>
      <c r="BT50" s="2"/>
      <c r="BU50" s="2"/>
      <c r="BV50" s="2"/>
      <c r="BW50" s="2"/>
    </row>
    <row r="51" s="1" customFormat="1" hidden="1" spans="2:75">
      <c r="B51" s="3"/>
      <c r="C51" s="2"/>
      <c r="D51" s="2"/>
      <c r="E51" s="2"/>
      <c r="F51" s="2"/>
      <c r="G51" s="2"/>
      <c r="H51" s="3"/>
      <c r="I51" s="3"/>
      <c r="J51" s="2"/>
      <c r="K51" s="2"/>
      <c r="L51" s="2"/>
      <c r="M51" s="2"/>
      <c r="Z51" s="84">
        <v>5</v>
      </c>
      <c r="AA51" s="84">
        <f>S25</f>
        <v>15</v>
      </c>
      <c r="AB51" s="84">
        <f>S26</f>
        <v>30</v>
      </c>
      <c r="AC51" s="84"/>
      <c r="AD51" s="84">
        <v>5</v>
      </c>
      <c r="AE51" s="84">
        <f>S23</f>
        <v>5</v>
      </c>
      <c r="AF51" s="84">
        <f>S24</f>
        <v>10</v>
      </c>
      <c r="AG51" s="84"/>
      <c r="AH51" s="84">
        <v>5</v>
      </c>
      <c r="AI51" s="84">
        <f>S18</f>
        <v>2.5</v>
      </c>
      <c r="AJ51" s="84">
        <f>S19</f>
        <v>5</v>
      </c>
      <c r="BT51" s="2"/>
      <c r="BU51" s="2"/>
      <c r="BV51" s="2"/>
      <c r="BW51" s="2"/>
    </row>
    <row r="52" s="1" customFormat="1" hidden="1" spans="2:75">
      <c r="B52" s="3"/>
      <c r="C52" s="2"/>
      <c r="D52" s="2"/>
      <c r="E52" s="2"/>
      <c r="F52" s="2"/>
      <c r="G52" s="2"/>
      <c r="H52" s="3"/>
      <c r="I52" s="3"/>
      <c r="J52" s="2"/>
      <c r="K52" s="2"/>
      <c r="L52" s="2"/>
      <c r="M52" s="2"/>
      <c r="BT52" s="2"/>
      <c r="BU52" s="2"/>
      <c r="BV52" s="2"/>
      <c r="BW52" s="2"/>
    </row>
    <row r="53" s="1" customFormat="1" ht="9" customHeight="1" spans="2:75">
      <c r="B53" s="3"/>
      <c r="C53" s="2"/>
      <c r="D53" s="2"/>
      <c r="E53" s="2"/>
      <c r="F53" s="2"/>
      <c r="G53" s="2"/>
      <c r="H53" s="3"/>
      <c r="I53" s="3"/>
      <c r="J53" s="2"/>
      <c r="K53" s="2"/>
      <c r="L53" s="2"/>
      <c r="M53" s="2"/>
      <c r="BT53" s="2"/>
      <c r="BU53" s="2"/>
      <c r="BV53" s="2"/>
      <c r="BW53" s="2"/>
    </row>
    <row r="54" s="1" customFormat="1" spans="2:75">
      <c r="B54" s="3"/>
      <c r="C54" s="2"/>
      <c r="D54" s="2"/>
      <c r="E54" s="2"/>
      <c r="F54" s="2"/>
      <c r="G54" s="2"/>
      <c r="H54" s="3"/>
      <c r="I54" s="3"/>
      <c r="J54" s="2"/>
      <c r="K54" s="2"/>
      <c r="L54" s="2"/>
      <c r="M54" s="2"/>
      <c r="BT54" s="2"/>
      <c r="BU54" s="2"/>
      <c r="BV54" s="2"/>
      <c r="BW54" s="2"/>
    </row>
    <row r="55" s="1" customFormat="1" spans="2:75">
      <c r="B55" s="3"/>
      <c r="C55" s="2"/>
      <c r="D55" s="2"/>
      <c r="E55" s="2"/>
      <c r="F55" s="2"/>
      <c r="G55" s="2"/>
      <c r="H55" s="3"/>
      <c r="I55" s="3"/>
      <c r="J55" s="2"/>
      <c r="K55" s="2"/>
      <c r="L55" s="2"/>
      <c r="M55" s="2"/>
      <c r="BT55" s="2"/>
      <c r="BU55" s="2"/>
      <c r="BV55" s="2"/>
      <c r="BW55" s="2"/>
    </row>
    <row r="56" s="1" customFormat="1" spans="2:75">
      <c r="B56" s="3"/>
      <c r="C56" s="2"/>
      <c r="D56" s="2"/>
      <c r="E56" s="2"/>
      <c r="F56" s="2"/>
      <c r="G56" s="2"/>
      <c r="H56" s="3"/>
      <c r="I56" s="3"/>
      <c r="J56" s="2"/>
      <c r="K56" s="2"/>
      <c r="L56" s="2"/>
      <c r="M56" s="2"/>
      <c r="BT56" s="2"/>
      <c r="BU56" s="2"/>
      <c r="BV56" s="2"/>
      <c r="BW56" s="2"/>
    </row>
    <row r="57" s="1" customFormat="1" spans="2:75">
      <c r="B57" s="3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BT57" s="2"/>
      <c r="BU57" s="2"/>
      <c r="BV57" s="2"/>
      <c r="BW57" s="2"/>
    </row>
    <row r="58" s="1" customFormat="1" spans="2:75">
      <c r="B58" s="3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BT58" s="2"/>
      <c r="BU58" s="2"/>
      <c r="BV58" s="2"/>
      <c r="BW58" s="2"/>
    </row>
    <row r="59" s="1" customFormat="1" spans="2:75">
      <c r="B59" s="3"/>
      <c r="C59" s="2"/>
      <c r="D59" s="2"/>
      <c r="E59" s="2"/>
      <c r="F59" s="2"/>
      <c r="G59" s="2"/>
      <c r="H59" s="3"/>
      <c r="I59" s="3"/>
      <c r="J59" s="2"/>
      <c r="K59" s="2"/>
      <c r="L59" s="2"/>
      <c r="M59" s="2"/>
      <c r="BT59" s="2"/>
      <c r="BU59" s="2"/>
      <c r="BV59" s="2"/>
      <c r="BW59" s="2"/>
    </row>
    <row r="60" s="1" customFormat="1" spans="2:75">
      <c r="B60" s="3"/>
      <c r="C60" s="2"/>
      <c r="D60" s="2"/>
      <c r="E60" s="2"/>
      <c r="F60" s="2"/>
      <c r="G60" s="2"/>
      <c r="H60" s="3"/>
      <c r="I60" s="3"/>
      <c r="J60" s="2"/>
      <c r="K60" s="2"/>
      <c r="L60" s="2"/>
      <c r="M60" s="2"/>
      <c r="BT60" s="2"/>
      <c r="BU60" s="2"/>
      <c r="BV60" s="2"/>
      <c r="BW60" s="2"/>
    </row>
    <row r="61" s="1" customFormat="1" spans="2:75">
      <c r="B61" s="3"/>
      <c r="C61" s="2"/>
      <c r="D61" s="2"/>
      <c r="E61" s="2"/>
      <c r="F61" s="2"/>
      <c r="G61" s="2"/>
      <c r="H61" s="3"/>
      <c r="I61" s="3"/>
      <c r="J61" s="2"/>
      <c r="K61" s="2"/>
      <c r="L61" s="2"/>
      <c r="M61" s="2"/>
      <c r="BT61" s="2"/>
      <c r="BU61" s="2"/>
      <c r="BV61" s="2"/>
      <c r="BW61" s="2"/>
    </row>
    <row r="62" s="1" customFormat="1" spans="2:75">
      <c r="B62" s="3"/>
      <c r="C62" s="2"/>
      <c r="D62" s="2"/>
      <c r="E62" s="2"/>
      <c r="F62" s="2"/>
      <c r="G62" s="2"/>
      <c r="H62" s="3"/>
      <c r="I62" s="3"/>
      <c r="J62" s="2"/>
      <c r="K62" s="2"/>
      <c r="L62" s="2"/>
      <c r="M62" s="2"/>
      <c r="BT62" s="2"/>
      <c r="BU62" s="2"/>
      <c r="BV62" s="2"/>
      <c r="BW62" s="2"/>
    </row>
    <row r="63" s="1" customFormat="1" spans="2:75"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BT63" s="2"/>
      <c r="BU63" s="2"/>
      <c r="BV63" s="2"/>
      <c r="BW63" s="2"/>
    </row>
    <row r="64" s="1" customFormat="1" spans="2:75">
      <c r="B64" s="3"/>
      <c r="C64" s="2"/>
      <c r="D64" s="2"/>
      <c r="E64" s="2"/>
      <c r="F64" s="2"/>
      <c r="G64" s="2"/>
      <c r="H64" s="3"/>
      <c r="I64" s="3"/>
      <c r="J64" s="2"/>
      <c r="K64" s="2"/>
      <c r="L64" s="2"/>
      <c r="M64" s="2"/>
      <c r="BT64" s="2"/>
      <c r="BU64" s="2"/>
      <c r="BV64" s="2"/>
      <c r="BW64" s="2"/>
    </row>
    <row r="65" s="1" customFormat="1" spans="2:75">
      <c r="B65" s="3"/>
      <c r="C65" s="2"/>
      <c r="D65" s="2"/>
      <c r="E65" s="2"/>
      <c r="F65" s="2"/>
      <c r="G65" s="2"/>
      <c r="H65" s="3"/>
      <c r="I65" s="3"/>
      <c r="J65" s="2"/>
      <c r="K65" s="2"/>
      <c r="L65" s="2"/>
      <c r="M65" s="2"/>
      <c r="BT65" s="2"/>
      <c r="BU65" s="2"/>
      <c r="BV65" s="2"/>
      <c r="BW65" s="2"/>
    </row>
    <row r="66" s="1" customFormat="1" spans="2:75">
      <c r="B66" s="3"/>
      <c r="C66" s="2"/>
      <c r="D66" s="2"/>
      <c r="E66" s="2"/>
      <c r="F66" s="2"/>
      <c r="G66" s="2"/>
      <c r="H66" s="3"/>
      <c r="I66" s="3"/>
      <c r="J66" s="2"/>
      <c r="K66" s="2"/>
      <c r="L66" s="2"/>
      <c r="M66" s="2"/>
      <c r="BT66" s="2"/>
      <c r="BU66" s="2"/>
      <c r="BV66" s="2"/>
      <c r="BW66" s="2"/>
    </row>
    <row r="67" s="1" customFormat="1" spans="2:75">
      <c r="B67" s="3"/>
      <c r="C67" s="2"/>
      <c r="D67" s="2"/>
      <c r="E67" s="2"/>
      <c r="F67" s="2"/>
      <c r="G67" s="2"/>
      <c r="H67" s="3"/>
      <c r="I67" s="3"/>
      <c r="J67" s="2"/>
      <c r="K67" s="2"/>
      <c r="L67" s="2"/>
      <c r="M67" s="2"/>
      <c r="BT67" s="2"/>
      <c r="BU67" s="2"/>
      <c r="BV67" s="2"/>
      <c r="BW67" s="2"/>
    </row>
    <row r="68" s="1" customFormat="1" spans="2:75">
      <c r="B68" s="3"/>
      <c r="C68" s="2"/>
      <c r="D68" s="2"/>
      <c r="E68" s="2"/>
      <c r="F68" s="2"/>
      <c r="G68" s="2"/>
      <c r="H68" s="3"/>
      <c r="I68" s="3"/>
      <c r="J68" s="2"/>
      <c r="K68" s="2"/>
      <c r="L68" s="2"/>
      <c r="M68" s="2"/>
      <c r="BT68" s="2"/>
      <c r="BU68" s="2"/>
      <c r="BV68" s="2"/>
      <c r="BW68" s="2"/>
    </row>
    <row r="69" s="1" customFormat="1" spans="2:75">
      <c r="B69" s="3"/>
      <c r="C69" s="2"/>
      <c r="D69" s="2"/>
      <c r="E69" s="2"/>
      <c r="F69" s="2"/>
      <c r="G69" s="2"/>
      <c r="H69" s="3"/>
      <c r="I69" s="3"/>
      <c r="J69" s="2"/>
      <c r="K69" s="2"/>
      <c r="L69" s="2"/>
      <c r="M69" s="2"/>
      <c r="BT69" s="2"/>
      <c r="BU69" s="2"/>
      <c r="BV69" s="2"/>
      <c r="BW69" s="2"/>
    </row>
    <row r="70" s="1" customFormat="1" spans="2:75">
      <c r="B70" s="3"/>
      <c r="C70" s="2"/>
      <c r="D70" s="2"/>
      <c r="E70" s="2"/>
      <c r="F70" s="2"/>
      <c r="G70" s="2"/>
      <c r="H70" s="3"/>
      <c r="I70" s="3"/>
      <c r="J70" s="2"/>
      <c r="K70" s="2"/>
      <c r="L70" s="2"/>
      <c r="M70" s="2"/>
      <c r="BT70" s="2"/>
      <c r="BU70" s="2"/>
      <c r="BV70" s="2"/>
      <c r="BW70" s="2"/>
    </row>
  </sheetData>
  <mergeCells count="98">
    <mergeCell ref="C4:F4"/>
    <mergeCell ref="G4:H4"/>
    <mergeCell ref="I4:K4"/>
    <mergeCell ref="L4:M4"/>
    <mergeCell ref="C10:H10"/>
    <mergeCell ref="B11:M11"/>
    <mergeCell ref="O13:Y13"/>
    <mergeCell ref="S14:W14"/>
    <mergeCell ref="T16:W16"/>
    <mergeCell ref="T17:W17"/>
    <mergeCell ref="O20:P20"/>
    <mergeCell ref="T20:W20"/>
    <mergeCell ref="X20:Y20"/>
    <mergeCell ref="S21:V21"/>
    <mergeCell ref="S22:V22"/>
    <mergeCell ref="O27:Y27"/>
    <mergeCell ref="AB29:AJ29"/>
    <mergeCell ref="AL29:AV29"/>
    <mergeCell ref="AB31:AV31"/>
    <mergeCell ref="AX31:BT31"/>
    <mergeCell ref="BX31:DD31"/>
    <mergeCell ref="AD32:AF32"/>
    <mergeCell ref="AG32:AI32"/>
    <mergeCell ref="AJ32:AL32"/>
    <mergeCell ref="AM32:AO32"/>
    <mergeCell ref="AP32:AR32"/>
    <mergeCell ref="AS32:AU32"/>
    <mergeCell ref="AZ32:BB32"/>
    <mergeCell ref="BC32:BE32"/>
    <mergeCell ref="BF32:BH32"/>
    <mergeCell ref="BI32:BK32"/>
    <mergeCell ref="BL32:BN32"/>
    <mergeCell ref="BO32:BQ32"/>
    <mergeCell ref="BR32:BT32"/>
    <mergeCell ref="BV32:BW32"/>
    <mergeCell ref="BZ32:CB32"/>
    <mergeCell ref="CC32:CE32"/>
    <mergeCell ref="CF32:CH32"/>
    <mergeCell ref="CI32:CK32"/>
    <mergeCell ref="CL32:CN32"/>
    <mergeCell ref="CO32:CR32"/>
    <mergeCell ref="CU32:CW32"/>
    <mergeCell ref="DC32:DD32"/>
    <mergeCell ref="BV33:BW33"/>
    <mergeCell ref="BX40:BZ40"/>
    <mergeCell ref="BX41:BZ41"/>
    <mergeCell ref="AB42:AM42"/>
    <mergeCell ref="AN42:AV42"/>
    <mergeCell ref="AX42:BI42"/>
    <mergeCell ref="BJ42:BT42"/>
    <mergeCell ref="Z45:AB45"/>
    <mergeCell ref="AD45:AF45"/>
    <mergeCell ref="AH45:AJ45"/>
    <mergeCell ref="B4:B5"/>
    <mergeCell ref="O21:O24"/>
    <mergeCell ref="P21:P22"/>
    <mergeCell ref="P23:P24"/>
    <mergeCell ref="Q14:Q15"/>
    <mergeCell ref="R14:R15"/>
    <mergeCell ref="R16:R17"/>
    <mergeCell ref="R18:R19"/>
    <mergeCell ref="R21:R22"/>
    <mergeCell ref="R23:R24"/>
    <mergeCell ref="R25:R26"/>
    <mergeCell ref="W21:W22"/>
    <mergeCell ref="AB32:AB33"/>
    <mergeCell ref="AC32:AC33"/>
    <mergeCell ref="AV32:AV33"/>
    <mergeCell ref="AX32:AX33"/>
    <mergeCell ref="AY32:AY33"/>
    <mergeCell ref="BJ40:BJ41"/>
    <mergeCell ref="BV40:BV41"/>
    <mergeCell ref="BW40:BW41"/>
    <mergeCell ref="BX32:BX33"/>
    <mergeCell ref="BY32:BY33"/>
    <mergeCell ref="CS32:CS33"/>
    <mergeCell ref="CT32:CT33"/>
    <mergeCell ref="CX32:CX33"/>
    <mergeCell ref="CY32:CY33"/>
    <mergeCell ref="CZ32:CZ33"/>
    <mergeCell ref="DA32:DA33"/>
    <mergeCell ref="DB32:DB33"/>
    <mergeCell ref="X14:Y15"/>
    <mergeCell ref="X25:Y26"/>
    <mergeCell ref="O14:P15"/>
    <mergeCell ref="O25:P26"/>
    <mergeCell ref="X16:Y17"/>
    <mergeCell ref="O16:P17"/>
    <mergeCell ref="X18:Y19"/>
    <mergeCell ref="O18:P19"/>
    <mergeCell ref="B2:M3"/>
    <mergeCell ref="AD40:AO41"/>
    <mergeCell ref="X21:Y24"/>
    <mergeCell ref="AX40:BI41"/>
    <mergeCell ref="AP40:AV41"/>
    <mergeCell ref="BK40:BQ41"/>
    <mergeCell ref="BR40:BT41"/>
    <mergeCell ref="CS40:DD4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憨憨行者</cp:lastModifiedBy>
  <dcterms:created xsi:type="dcterms:W3CDTF">2015-06-11T02:17:00Z</dcterms:created>
  <dcterms:modified xsi:type="dcterms:W3CDTF">2019-03-12T06:29:14Z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