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Hostel Request" state="visible" r:id="rId4"/>
    <sheet sheetId="2" name="HostelIDs" state="hidden" r:id="rId5"/>
    <sheet sheetId="3" name="Hall D (SJDC)" state="visible" r:id="rId6"/>
    <sheet sheetId="4" name="Hall G (SJDC)" state="visible" r:id="rId7"/>
  </sheets>
  <definedNames>
    <definedName name="Hall_D_SJDC">'Hall D (SJDC)'!$B$2:$B$13</definedName>
    <definedName name="Hall_G_SJDC">'Hall G (SJDC)'!$B$2:$B$11</definedName>
  </definedNames>
  <calcPr calcId="171027"/>
</workbook>
</file>

<file path=xl/sharedStrings.xml><?xml version="1.0" encoding="utf-8"?>
<sst xmlns="http://schemas.openxmlformats.org/spreadsheetml/2006/main" count="110" uniqueCount="44">
  <si>
    <t>S/N</t>
  </si>
  <si>
    <t>Student MatNo</t>
  </si>
  <si>
    <t>Student Name</t>
  </si>
  <si>
    <t>Gender</t>
  </si>
  <si>
    <t>Level</t>
  </si>
  <si>
    <t>Hostel First Choice Name</t>
  </si>
  <si>
    <t>Hostel Second Choice Name</t>
  </si>
  <si>
    <t>Room First Choice Name</t>
  </si>
  <si>
    <t>Room Second Choice Name</t>
  </si>
  <si>
    <t>Allocated Hostel Name</t>
  </si>
  <si>
    <t>Allocated Room Name</t>
  </si>
  <si>
    <t>StudentID</t>
  </si>
  <si>
    <t>-</t>
  </si>
  <si>
    <t>Allocated Hostel ID</t>
  </si>
  <si>
    <t>Allocated Room ID</t>
  </si>
  <si>
    <t>Allocation Status</t>
  </si>
  <si>
    <t>IAUE/2022/IDL/0003</t>
  </si>
  <si>
    <t>FAITH OJO</t>
  </si>
  <si>
    <t>FEMALE</t>
  </si>
  <si>
    <t>Hall D (SJDC)</t>
  </si>
  <si>
    <t>Hall G (SJDC)</t>
  </si>
  <si>
    <t>Room 03</t>
  </si>
  <si>
    <t>Room 09</t>
  </si>
  <si>
    <t>HostelName</t>
  </si>
  <si>
    <t>HostelID</t>
  </si>
  <si>
    <t>RoomName</t>
  </si>
  <si>
    <t>RoomID</t>
  </si>
  <si>
    <t>Room 01</t>
  </si>
  <si>
    <t>Room 02</t>
  </si>
  <si>
    <t>Room 04</t>
  </si>
  <si>
    <t>Room 05</t>
  </si>
  <si>
    <t>Room 06</t>
  </si>
  <si>
    <t>Room 07</t>
  </si>
  <si>
    <t>Room 08</t>
  </si>
  <si>
    <t>Room 10</t>
  </si>
  <si>
    <t>Room 11</t>
  </si>
  <si>
    <t>Room 12</t>
  </si>
  <si>
    <t>Room Name</t>
  </si>
  <si>
    <t>ID</t>
  </si>
  <si>
    <t>Room Capacity</t>
  </si>
  <si>
    <t>Default Booked Space</t>
  </si>
  <si>
    <t>Default Free Space</t>
  </si>
  <si>
    <t>Booked Space</t>
  </si>
  <si>
    <t>Free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</si>
</sst>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rgb="FFFFFFFF"/>
      <sz val="12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FormatPr defaultRowHeight="15" outlineLevelRow="0" outlineLevelCol="0" x14ac:dyDescent="55"/>
  <cols>
    <col min="1" max="1" width="5" customWidth="1"/>
    <col min="2" max="3" width="20" customWidth="1"/>
    <col min="4" max="5" width="7" customWidth="1"/>
    <col min="6" max="9" width="24" customWidth="1"/>
    <col min="10" max="11" width="20" customWidth="1"/>
    <col min="12" max="14" customWidth="1"/>
    <col min="15" max="17" width="20" customWidth="1"/>
  </cols>
  <sheetData>
    <row r="1" ht="20" customHeight="1" spans="1:17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t="s">
        <v>21</v>
      </c>
      <c r="I2" t="s">
        <v>22</v>
      </c>
      <c r="L2">
        <v>99205</v>
      </c>
      <c r="O2">
        <f>IFERROR(VLOOKUP(J2, HostelIDs!A:B, 2, FALSE), "")</f>
      </c>
      <c r="P2">
        <f>IFERROR(VLOOKUP(K2, INDIRECT("'" &amp; J2 &amp; "'!B:C"), 2, FALSE), "")</f>
      </c>
    </row>
  </sheetData>
  <dataValidations count="2">
    <dataValidation type="list" allowBlank="1" showErrorMessage="1" errorStyle="warning" errorTitle="Invalid Selection" error="Please select a hostel from the dropdown." sqref="J2">
      <formula1>"Hall D (SJDC),Hall G (SJDC)"</formula1>
    </dataValidation>
    <dataValidation type="list" allowBlank="1" showErrorMessage="1" errorStyle="warning" errorTitle="Invalid Selection" error="Please select a room from the dropdown." sqref="K2">
      <formula1>=INDIRECT(SUBSTITUTE(SUBSTITUTE(SUBSTITUTE(J2, " (", "_"), ")", ""), " ", "_"))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FormatPr defaultRowHeight="15" outlineLevelRow="0" outlineLevelCol="0" x14ac:dyDescent="55"/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 t="s">
        <v>19</v>
      </c>
      <c r="B2">
        <v>13</v>
      </c>
      <c r="C2" t="s">
        <v>27</v>
      </c>
      <c r="D2">
        <v>317</v>
      </c>
    </row>
    <row r="3" spans="1:4" x14ac:dyDescent="0.25">
      <c r="A3" t="s">
        <v>19</v>
      </c>
      <c r="B3">
        <v>13</v>
      </c>
      <c r="C3" t="s">
        <v>28</v>
      </c>
      <c r="D3">
        <v>318</v>
      </c>
    </row>
    <row r="4" spans="1:4" x14ac:dyDescent="0.25">
      <c r="A4" t="s">
        <v>19</v>
      </c>
      <c r="B4">
        <v>13</v>
      </c>
      <c r="C4" t="s">
        <v>21</v>
      </c>
      <c r="D4">
        <v>319</v>
      </c>
    </row>
    <row r="5" spans="1:4" x14ac:dyDescent="0.25">
      <c r="A5" t="s">
        <v>19</v>
      </c>
      <c r="B5">
        <v>13</v>
      </c>
      <c r="C5" t="s">
        <v>29</v>
      </c>
      <c r="D5">
        <v>320</v>
      </c>
    </row>
    <row r="6" spans="1:4" x14ac:dyDescent="0.25">
      <c r="A6" t="s">
        <v>19</v>
      </c>
      <c r="B6">
        <v>13</v>
      </c>
      <c r="C6" t="s">
        <v>30</v>
      </c>
      <c r="D6">
        <v>321</v>
      </c>
    </row>
    <row r="7" spans="1:4" x14ac:dyDescent="0.25">
      <c r="A7" t="s">
        <v>19</v>
      </c>
      <c r="B7">
        <v>13</v>
      </c>
      <c r="C7" t="s">
        <v>31</v>
      </c>
      <c r="D7">
        <v>322</v>
      </c>
    </row>
    <row r="8" spans="1:4" x14ac:dyDescent="0.25">
      <c r="A8" t="s">
        <v>19</v>
      </c>
      <c r="B8">
        <v>13</v>
      </c>
      <c r="C8" t="s">
        <v>32</v>
      </c>
      <c r="D8">
        <v>323</v>
      </c>
    </row>
    <row r="9" spans="1:4" x14ac:dyDescent="0.25">
      <c r="A9" t="s">
        <v>19</v>
      </c>
      <c r="B9">
        <v>13</v>
      </c>
      <c r="C9" t="s">
        <v>33</v>
      </c>
      <c r="D9">
        <v>324</v>
      </c>
    </row>
    <row r="10" spans="1:4" x14ac:dyDescent="0.25">
      <c r="A10" t="s">
        <v>19</v>
      </c>
      <c r="B10">
        <v>13</v>
      </c>
      <c r="C10" t="s">
        <v>22</v>
      </c>
      <c r="D10">
        <v>325</v>
      </c>
    </row>
    <row r="11" spans="1:4" x14ac:dyDescent="0.25">
      <c r="A11" t="s">
        <v>19</v>
      </c>
      <c r="B11">
        <v>13</v>
      </c>
      <c r="C11" t="s">
        <v>34</v>
      </c>
      <c r="D11">
        <v>326</v>
      </c>
    </row>
    <row r="12" spans="1:4" x14ac:dyDescent="0.25">
      <c r="A12" t="s">
        <v>19</v>
      </c>
      <c r="B12">
        <v>13</v>
      </c>
      <c r="C12" t="s">
        <v>35</v>
      </c>
      <c r="D12">
        <v>327</v>
      </c>
    </row>
    <row r="13" spans="1:4" x14ac:dyDescent="0.25">
      <c r="A13" t="s">
        <v>19</v>
      </c>
      <c r="B13">
        <v>13</v>
      </c>
      <c r="C13" t="s">
        <v>36</v>
      </c>
      <c r="D13">
        <v>328</v>
      </c>
    </row>
    <row r="14" spans="1:4" x14ac:dyDescent="0.25">
      <c r="A14" t="s">
        <v>20</v>
      </c>
      <c r="B14">
        <v>16</v>
      </c>
      <c r="C14" t="s">
        <v>27</v>
      </c>
      <c r="D14">
        <v>349</v>
      </c>
    </row>
    <row r="15" spans="1:4" x14ac:dyDescent="0.25">
      <c r="A15" t="s">
        <v>20</v>
      </c>
      <c r="B15">
        <v>16</v>
      </c>
      <c r="C15" t="s">
        <v>28</v>
      </c>
      <c r="D15">
        <v>350</v>
      </c>
    </row>
    <row r="16" spans="1:4" x14ac:dyDescent="0.25">
      <c r="A16" t="s">
        <v>20</v>
      </c>
      <c r="B16">
        <v>16</v>
      </c>
      <c r="C16" t="s">
        <v>21</v>
      </c>
      <c r="D16">
        <v>351</v>
      </c>
    </row>
    <row r="17" spans="1:4" x14ac:dyDescent="0.25">
      <c r="A17" t="s">
        <v>20</v>
      </c>
      <c r="B17">
        <v>16</v>
      </c>
      <c r="C17" t="s">
        <v>29</v>
      </c>
      <c r="D17">
        <v>352</v>
      </c>
    </row>
    <row r="18" spans="1:4" x14ac:dyDescent="0.25">
      <c r="A18" t="s">
        <v>20</v>
      </c>
      <c r="B18">
        <v>16</v>
      </c>
      <c r="C18" t="s">
        <v>30</v>
      </c>
      <c r="D18">
        <v>353</v>
      </c>
    </row>
    <row r="19" spans="1:4" x14ac:dyDescent="0.25">
      <c r="A19" t="s">
        <v>20</v>
      </c>
      <c r="B19">
        <v>16</v>
      </c>
      <c r="C19" t="s">
        <v>31</v>
      </c>
      <c r="D19">
        <v>354</v>
      </c>
    </row>
    <row r="20" spans="1:4" x14ac:dyDescent="0.25">
      <c r="A20" t="s">
        <v>20</v>
      </c>
      <c r="B20">
        <v>16</v>
      </c>
      <c r="C20" t="s">
        <v>32</v>
      </c>
      <c r="D20">
        <v>355</v>
      </c>
    </row>
    <row r="21" spans="1:4" x14ac:dyDescent="0.25">
      <c r="A21" t="s">
        <v>20</v>
      </c>
      <c r="B21">
        <v>16</v>
      </c>
      <c r="C21" t="s">
        <v>33</v>
      </c>
      <c r="D21">
        <v>356</v>
      </c>
    </row>
    <row r="22" spans="1:4" x14ac:dyDescent="0.25">
      <c r="A22" t="s">
        <v>20</v>
      </c>
      <c r="B22">
        <v>16</v>
      </c>
      <c r="C22" t="s">
        <v>22</v>
      </c>
      <c r="D22">
        <v>357</v>
      </c>
    </row>
    <row r="23" spans="1:4" x14ac:dyDescent="0.25">
      <c r="A23" t="s">
        <v>20</v>
      </c>
      <c r="B23">
        <v>16</v>
      </c>
      <c r="C23" t="s">
        <v>34</v>
      </c>
      <c r="D23">
        <v>358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FormatPr defaultRowHeight="15" outlineLevelRow="0" outlineLevelCol="0" x14ac:dyDescent="55"/>
  <cols>
    <col min="1" max="1" width="5" customWidth="1"/>
    <col min="2" max="2" width="24" customWidth="1"/>
    <col min="3" max="3" width="3" customWidth="1"/>
    <col min="4" max="4" width="15" customWidth="1"/>
    <col min="5" max="6" customWidth="1"/>
    <col min="7" max="8" width="15" customWidth="1"/>
  </cols>
  <sheetData>
    <row r="1" spans="1:8" x14ac:dyDescent="0.25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9" x14ac:dyDescent="0.25">
      <c r="A2">
        <v>1</v>
      </c>
      <c r="B2" t="s">
        <v>27</v>
      </c>
      <c r="C2">
        <v>317</v>
      </c>
      <c r="D2">
        <v>2</v>
      </c>
      <c r="E2">
        <v>0</v>
      </c>
      <c r="F2">
        <v>2</v>
      </c>
      <c r="G2">
        <f>= E2+ COUNTIF('Hostel Request'!P:P, "317")</f>
      </c>
      <c r="H2">
        <f>=F2 - COUNTIF('Hostel Request'!P:P, "317")</f>
      </c>
      <c r="I2">
        <f>  =IF(H2 &lt;= 0, "No Free Space", "Free Space Available")</f>
      </c>
    </row>
    <row r="3" spans="1:9" x14ac:dyDescent="0.25">
      <c r="A3">
        <v>2</v>
      </c>
      <c r="B3" t="s">
        <v>28</v>
      </c>
      <c r="C3">
        <v>318</v>
      </c>
      <c r="D3">
        <v>2</v>
      </c>
      <c r="E3">
        <v>0</v>
      </c>
      <c r="F3">
        <v>2</v>
      </c>
      <c r="G3">
        <f>= E3+ COUNTIF('Hostel Request'!P:P, "318")</f>
      </c>
      <c r="H3">
        <f>=F3 - COUNTIF('Hostel Request'!P:P, "318")</f>
      </c>
      <c r="I3">
        <f>  =IF(H3 &lt;= 0, "No Free Space", "Free Space Available")</f>
      </c>
    </row>
    <row r="4" spans="1:9" x14ac:dyDescent="0.25">
      <c r="A4">
        <v>3</v>
      </c>
      <c r="B4" t="s">
        <v>21</v>
      </c>
      <c r="C4">
        <v>319</v>
      </c>
      <c r="D4">
        <v>2</v>
      </c>
      <c r="E4">
        <v>0</v>
      </c>
      <c r="F4">
        <v>2</v>
      </c>
      <c r="G4">
        <f>= E4+ COUNTIF('Hostel Request'!P:P, "319")</f>
      </c>
      <c r="H4">
        <f>=F4 - COUNTIF('Hostel Request'!P:P, "319")</f>
      </c>
      <c r="I4">
        <f>  =IF(H4 &lt;= 0, "No Free Space", "Free Space Available")</f>
      </c>
    </row>
    <row r="5" spans="1:9" x14ac:dyDescent="0.25">
      <c r="A5">
        <v>4</v>
      </c>
      <c r="B5" t="s">
        <v>29</v>
      </c>
      <c r="C5">
        <v>320</v>
      </c>
      <c r="D5">
        <v>2</v>
      </c>
      <c r="E5">
        <v>0</v>
      </c>
      <c r="F5">
        <v>2</v>
      </c>
      <c r="G5">
        <f>= E5+ COUNTIF('Hostel Request'!P:P, "320")</f>
      </c>
      <c r="H5">
        <f>=F5 - COUNTIF('Hostel Request'!P:P, "320")</f>
      </c>
      <c r="I5">
        <f>  =IF(H5 &lt;= 0, "No Free Space", "Free Space Available")</f>
      </c>
    </row>
    <row r="6" spans="1:9" x14ac:dyDescent="0.25">
      <c r="A6">
        <v>5</v>
      </c>
      <c r="B6" t="s">
        <v>30</v>
      </c>
      <c r="C6">
        <v>321</v>
      </c>
      <c r="D6">
        <v>2</v>
      </c>
      <c r="E6">
        <v>0</v>
      </c>
      <c r="F6">
        <v>2</v>
      </c>
      <c r="G6">
        <f>= E6+ COUNTIF('Hostel Request'!P:P, "321")</f>
      </c>
      <c r="H6">
        <f>=F6 - COUNTIF('Hostel Request'!P:P, "321")</f>
      </c>
      <c r="I6">
        <f>  =IF(H6 &lt;= 0, "No Free Space", "Free Space Available")</f>
      </c>
    </row>
    <row r="7" spans="1:9" x14ac:dyDescent="0.25">
      <c r="A7">
        <v>6</v>
      </c>
      <c r="B7" t="s">
        <v>31</v>
      </c>
      <c r="C7">
        <v>322</v>
      </c>
      <c r="D7">
        <v>2</v>
      </c>
      <c r="E7">
        <v>0</v>
      </c>
      <c r="F7">
        <v>2</v>
      </c>
      <c r="G7">
        <f>= E7+ COUNTIF('Hostel Request'!P:P, "322")</f>
      </c>
      <c r="H7">
        <f>=F7 - COUNTIF('Hostel Request'!P:P, "322")</f>
      </c>
      <c r="I7">
        <f>  =IF(H7 &lt;= 0, "No Free Space", "Free Space Available")</f>
      </c>
    </row>
    <row r="8" spans="1:9" x14ac:dyDescent="0.25">
      <c r="A8">
        <v>7</v>
      </c>
      <c r="B8" t="s">
        <v>32</v>
      </c>
      <c r="C8">
        <v>323</v>
      </c>
      <c r="D8">
        <v>2</v>
      </c>
      <c r="E8">
        <v>0</v>
      </c>
      <c r="F8">
        <v>2</v>
      </c>
      <c r="G8">
        <f>= E8+ COUNTIF('Hostel Request'!P:P, "323")</f>
      </c>
      <c r="H8">
        <f>=F8 - COUNTIF('Hostel Request'!P:P, "323")</f>
      </c>
      <c r="I8">
        <f>  =IF(H8 &lt;= 0, "No Free Space", "Free Space Available")</f>
      </c>
    </row>
    <row r="9" spans="1:9" x14ac:dyDescent="0.25">
      <c r="A9">
        <v>8</v>
      </c>
      <c r="B9" t="s">
        <v>33</v>
      </c>
      <c r="C9">
        <v>324</v>
      </c>
      <c r="D9">
        <v>2</v>
      </c>
      <c r="E9">
        <v>0</v>
      </c>
      <c r="F9">
        <v>2</v>
      </c>
      <c r="G9">
        <f>= E9+ COUNTIF('Hostel Request'!P:P, "324")</f>
      </c>
      <c r="H9">
        <f>=F9 - COUNTIF('Hostel Request'!P:P, "324")</f>
      </c>
      <c r="I9">
        <f>  =IF(H9 &lt;= 0, "No Free Space", "Free Space Available")</f>
      </c>
    </row>
    <row r="10" spans="1:9" x14ac:dyDescent="0.25">
      <c r="A10">
        <v>9</v>
      </c>
      <c r="B10" t="s">
        <v>22</v>
      </c>
      <c r="C10">
        <v>325</v>
      </c>
      <c r="D10">
        <v>2</v>
      </c>
      <c r="E10">
        <v>0</v>
      </c>
      <c r="F10">
        <v>2</v>
      </c>
      <c r="G10">
        <f>= E10+ COUNTIF('Hostel Request'!P:P, "325")</f>
      </c>
      <c r="H10">
        <f>=F10 - COUNTIF('Hostel Request'!P:P, "325")</f>
      </c>
      <c r="I10">
        <f>  =IF(H10 &lt;= 0, "No Free Space", "Free Space Available")</f>
      </c>
    </row>
    <row r="11" spans="1:9" x14ac:dyDescent="0.25">
      <c r="A11">
        <v>10</v>
      </c>
      <c r="B11" t="s">
        <v>34</v>
      </c>
      <c r="C11">
        <v>326</v>
      </c>
      <c r="D11">
        <v>2</v>
      </c>
      <c r="E11">
        <v>0</v>
      </c>
      <c r="F11">
        <v>2</v>
      </c>
      <c r="G11">
        <f>= E11+ COUNTIF('Hostel Request'!P:P, "326")</f>
      </c>
      <c r="H11">
        <f>=F11 - COUNTIF('Hostel Request'!P:P, "326")</f>
      </c>
      <c r="I11">
        <f>  =IF(H11 &lt;= 0, "No Free Space", "Free Space Available")</f>
      </c>
    </row>
    <row r="12" spans="1:9" x14ac:dyDescent="0.25">
      <c r="A12">
        <v>11</v>
      </c>
      <c r="B12" t="s">
        <v>35</v>
      </c>
      <c r="C12">
        <v>327</v>
      </c>
      <c r="D12">
        <v>2</v>
      </c>
      <c r="E12">
        <v>0</v>
      </c>
      <c r="F12">
        <v>2</v>
      </c>
      <c r="G12">
        <f>= E12+ COUNTIF('Hostel Request'!P:P, "327")</f>
      </c>
      <c r="H12">
        <f>=F12 - COUNTIF('Hostel Request'!P:P, "327")</f>
      </c>
      <c r="I12">
        <f>  =IF(H12 &lt;= 0, "No Free Space", "Free Space Available")</f>
      </c>
    </row>
    <row r="13" spans="1:9" x14ac:dyDescent="0.25">
      <c r="A13">
        <v>12</v>
      </c>
      <c r="B13" t="s">
        <v>36</v>
      </c>
      <c r="C13">
        <v>328</v>
      </c>
      <c r="D13">
        <v>2</v>
      </c>
      <c r="E13">
        <v>0</v>
      </c>
      <c r="F13">
        <v>2</v>
      </c>
      <c r="G13">
        <f>= E13+ COUNTIF('Hostel Request'!P:P, "328")</f>
      </c>
      <c r="H13">
        <f>=F13 - COUNTIF('Hostel Request'!P:P, "328")</f>
      </c>
      <c r="I13">
        <f>  =IF(H13 &lt;= 0, "No Free Space", "Free Space Available")</f>
      </c>
    </row>
  </sheetData>
  <sheetProtection sheet="1" algorithmName="SHA-512" hashValue="cbLe+lbmz70BSTyoRNoFmf4aPBjBOhDKuGeZs8QKdgdrjTTya3ll13stBKoWgNFhRa2AKugyVho6s7WMqcgWqw==" saltValue="yHZvt3Wv2nlMQoUxgXh9oA==" spinCount="100000"/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FormatPr defaultRowHeight="15" outlineLevelRow="0" outlineLevelCol="0" x14ac:dyDescent="55"/>
  <cols>
    <col min="1" max="1" width="5" customWidth="1"/>
    <col min="2" max="2" width="24" customWidth="1"/>
    <col min="3" max="3" width="3" customWidth="1"/>
    <col min="4" max="4" width="15" customWidth="1"/>
    <col min="5" max="6" customWidth="1"/>
    <col min="7" max="8" width="15" customWidth="1"/>
  </cols>
  <sheetData>
    <row r="1" spans="1:8" x14ac:dyDescent="0.25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9" x14ac:dyDescent="0.25">
      <c r="A2">
        <v>1</v>
      </c>
      <c r="B2" t="s">
        <v>27</v>
      </c>
      <c r="C2">
        <v>349</v>
      </c>
      <c r="D2">
        <v>8</v>
      </c>
      <c r="E2">
        <v>0</v>
      </c>
      <c r="F2">
        <v>8</v>
      </c>
      <c r="G2">
        <f>= E2+ COUNTIF('Hostel Request'!P:P, "349")</f>
      </c>
      <c r="H2">
        <f>=F2 - COUNTIF('Hostel Request'!P:P, "349")</f>
      </c>
      <c r="I2">
        <f>  =IF(H2 &lt;= 0, "No Free Space", "Free Space Available")</f>
      </c>
    </row>
    <row r="3" spans="1:9" x14ac:dyDescent="0.25">
      <c r="A3">
        <v>2</v>
      </c>
      <c r="B3" t="s">
        <v>28</v>
      </c>
      <c r="C3">
        <v>350</v>
      </c>
      <c r="D3">
        <v>8</v>
      </c>
      <c r="E3">
        <v>0</v>
      </c>
      <c r="F3">
        <v>8</v>
      </c>
      <c r="G3">
        <f>= E3+ COUNTIF('Hostel Request'!P:P, "350")</f>
      </c>
      <c r="H3">
        <f>=F3 - COUNTIF('Hostel Request'!P:P, "350")</f>
      </c>
      <c r="I3">
        <f>  =IF(H3 &lt;= 0, "No Free Space", "Free Space Available")</f>
      </c>
    </row>
    <row r="4" spans="1:9" x14ac:dyDescent="0.25">
      <c r="A4">
        <v>3</v>
      </c>
      <c r="B4" t="s">
        <v>21</v>
      </c>
      <c r="C4">
        <v>351</v>
      </c>
      <c r="D4">
        <v>8</v>
      </c>
      <c r="E4">
        <v>2</v>
      </c>
      <c r="F4">
        <v>6</v>
      </c>
      <c r="G4">
        <f>= E4+ COUNTIF('Hostel Request'!P:P, "351")</f>
      </c>
      <c r="H4">
        <f>=F4 - COUNTIF('Hostel Request'!P:P, "351")</f>
      </c>
      <c r="I4">
        <f>  =IF(H4 &lt;= 0, "No Free Space", "Free Space Available")</f>
      </c>
    </row>
    <row r="5" spans="1:9" x14ac:dyDescent="0.25">
      <c r="A5">
        <v>4</v>
      </c>
      <c r="B5" t="s">
        <v>29</v>
      </c>
      <c r="C5">
        <v>352</v>
      </c>
      <c r="D5">
        <v>8</v>
      </c>
      <c r="E5">
        <v>0</v>
      </c>
      <c r="F5">
        <v>8</v>
      </c>
      <c r="G5">
        <f>= E5+ COUNTIF('Hostel Request'!P:P, "352")</f>
      </c>
      <c r="H5">
        <f>=F5 - COUNTIF('Hostel Request'!P:P, "352")</f>
      </c>
      <c r="I5">
        <f>  =IF(H5 &lt;= 0, "No Free Space", "Free Space Available")</f>
      </c>
    </row>
    <row r="6" spans="1:9" x14ac:dyDescent="0.25">
      <c r="A6">
        <v>5</v>
      </c>
      <c r="B6" t="s">
        <v>30</v>
      </c>
      <c r="C6">
        <v>353</v>
      </c>
      <c r="D6">
        <v>8</v>
      </c>
      <c r="E6">
        <v>0</v>
      </c>
      <c r="F6">
        <v>8</v>
      </c>
      <c r="G6">
        <f>= E6+ COUNTIF('Hostel Request'!P:P, "353")</f>
      </c>
      <c r="H6">
        <f>=F6 - COUNTIF('Hostel Request'!P:P, "353")</f>
      </c>
      <c r="I6">
        <f>  =IF(H6 &lt;= 0, "No Free Space", "Free Space Available")</f>
      </c>
    </row>
    <row r="7" spans="1:9" x14ac:dyDescent="0.25">
      <c r="A7">
        <v>6</v>
      </c>
      <c r="B7" t="s">
        <v>31</v>
      </c>
      <c r="C7">
        <v>354</v>
      </c>
      <c r="D7">
        <v>8</v>
      </c>
      <c r="E7">
        <v>0</v>
      </c>
      <c r="F7">
        <v>8</v>
      </c>
      <c r="G7">
        <f>= E7+ COUNTIF('Hostel Request'!P:P, "354")</f>
      </c>
      <c r="H7">
        <f>=F7 - COUNTIF('Hostel Request'!P:P, "354")</f>
      </c>
      <c r="I7">
        <f>  =IF(H7 &lt;= 0, "No Free Space", "Free Space Available")</f>
      </c>
    </row>
    <row r="8" spans="1:9" x14ac:dyDescent="0.25">
      <c r="A8">
        <v>7</v>
      </c>
      <c r="B8" t="s">
        <v>32</v>
      </c>
      <c r="C8">
        <v>355</v>
      </c>
      <c r="D8">
        <v>8</v>
      </c>
      <c r="E8">
        <v>0</v>
      </c>
      <c r="F8">
        <v>8</v>
      </c>
      <c r="G8">
        <f>= E8+ COUNTIF('Hostel Request'!P:P, "355")</f>
      </c>
      <c r="H8">
        <f>=F8 - COUNTIF('Hostel Request'!P:P, "355")</f>
      </c>
      <c r="I8">
        <f>  =IF(H8 &lt;= 0, "No Free Space", "Free Space Available")</f>
      </c>
    </row>
    <row r="9" spans="1:9" x14ac:dyDescent="0.25">
      <c r="A9">
        <v>8</v>
      </c>
      <c r="B9" t="s">
        <v>33</v>
      </c>
      <c r="C9">
        <v>356</v>
      </c>
      <c r="D9">
        <v>8</v>
      </c>
      <c r="E9">
        <v>0</v>
      </c>
      <c r="F9">
        <v>8</v>
      </c>
      <c r="G9">
        <f>= E9+ COUNTIF('Hostel Request'!P:P, "356")</f>
      </c>
      <c r="H9">
        <f>=F9 - COUNTIF('Hostel Request'!P:P, "356")</f>
      </c>
      <c r="I9">
        <f>  =IF(H9 &lt;= 0, "No Free Space", "Free Space Available")</f>
      </c>
    </row>
    <row r="10" spans="1:9" x14ac:dyDescent="0.25">
      <c r="A10">
        <v>9</v>
      </c>
      <c r="B10" t="s">
        <v>22</v>
      </c>
      <c r="C10">
        <v>357</v>
      </c>
      <c r="D10">
        <v>8</v>
      </c>
      <c r="E10">
        <v>0</v>
      </c>
      <c r="F10">
        <v>8</v>
      </c>
      <c r="G10">
        <f>= E10+ COUNTIF('Hostel Request'!P:P, "357")</f>
      </c>
      <c r="H10">
        <f>=F10 - COUNTIF('Hostel Request'!P:P, "357")</f>
      </c>
      <c r="I10">
        <f>  =IF(H10 &lt;= 0, "No Free Space", "Free Space Available")</f>
      </c>
    </row>
    <row r="11" spans="1:9" x14ac:dyDescent="0.25">
      <c r="A11">
        <v>10</v>
      </c>
      <c r="B11" t="s">
        <v>34</v>
      </c>
      <c r="C11">
        <v>358</v>
      </c>
      <c r="D11">
        <v>8</v>
      </c>
      <c r="E11">
        <v>0</v>
      </c>
      <c r="F11">
        <v>8</v>
      </c>
      <c r="G11">
        <f>= E11+ COUNTIF('Hostel Request'!P:P, "358")</f>
      </c>
      <c r="H11">
        <f>=F11 - COUNTIF('Hostel Request'!P:P, "358")</f>
      </c>
      <c r="I11">
        <f>  =IF(H11 &lt;= 0, "No Free Space", "Free Space Available")</f>
      </c>
    </row>
  </sheetData>
  <sheetProtection sheet="1" algorithmName="SHA-512" hashValue="50FeiAYIG/5HUnAucSr1bBagvics55lt21WVWR3mfcseOSnXil/byy97ErTEQSN/gIcYsYQTK2SIxauPIZ8onA==" saltValue="tGU8sBnjFK/J9r4LA7+WkA==" spinCount="100000"/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Hostel Request</vt:lpstr>
      <vt:lpstr>HostelIDs</vt:lpstr>
      <vt:lpstr>Hall D (SJDC)</vt:lpstr>
      <vt:lpstr>Hall G (SJDC)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2024-09-20T15:49:53Z</dcterms:created>
  <dcterms:modified xsi:type="dcterms:W3CDTF">2024-09-20T15:49:53Z</dcterms:modified>
</cp:coreProperties>
</file>