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9BD8D973-5453-E34E-8B47-B26977760679}" xr6:coauthVersionLast="47" xr6:coauthVersionMax="47" xr10:uidLastSave="{00000000-0000-0000-0000-000000000000}"/>
  <bookViews>
    <workbookView xWindow="0" yWindow="500" windowWidth="28800" windowHeight="16620" activeTab="5" xr2:uid="{00000000-000D-0000-FFFF-FFFF00000000}"/>
  </bookViews>
  <sheets>
    <sheet name="Actin B" sheetId="1" r:id="rId1"/>
    <sheet name="Cyp11a1" sheetId="3" r:id="rId2"/>
    <sheet name="NR5A1" sheetId="5" r:id="rId3"/>
    <sheet name=" NRB01" sheetId="6" r:id="rId4"/>
    <sheet name="StAR" sheetId="7" r:id="rId5"/>
    <sheet name="Cyp11b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E4" i="9" l="1"/>
  <c r="E5" i="9"/>
  <c r="E3" i="9"/>
  <c r="F5" i="9"/>
  <c r="G5" i="9" s="1"/>
  <c r="F4" i="9"/>
  <c r="G4" i="9" s="1"/>
  <c r="G3" i="9"/>
  <c r="E7" i="7"/>
  <c r="E6" i="7"/>
  <c r="E5" i="7"/>
  <c r="F4" i="7"/>
  <c r="G4" i="7" s="1"/>
  <c r="E4" i="7"/>
  <c r="G3" i="7"/>
  <c r="E3" i="7"/>
  <c r="E7" i="6"/>
  <c r="E6" i="6"/>
  <c r="E5" i="6"/>
  <c r="F4" i="6"/>
  <c r="G4" i="6" s="1"/>
  <c r="E4" i="6"/>
  <c r="G3" i="6"/>
  <c r="E3" i="6"/>
  <c r="E7" i="5"/>
  <c r="E6" i="5"/>
  <c r="E5" i="5"/>
  <c r="F4" i="5"/>
  <c r="F5" i="5" s="1"/>
  <c r="E4" i="5"/>
  <c r="G3" i="5"/>
  <c r="E3" i="5"/>
  <c r="E7" i="3"/>
  <c r="E6" i="3"/>
  <c r="E5" i="3"/>
  <c r="F4" i="3"/>
  <c r="F5" i="3" s="1"/>
  <c r="E4" i="3"/>
  <c r="G3" i="3"/>
  <c r="E3" i="3"/>
  <c r="F5" i="6" l="1"/>
  <c r="G4" i="5"/>
  <c r="G11" i="9"/>
  <c r="F6" i="9"/>
  <c r="F5" i="7"/>
  <c r="G5" i="5"/>
  <c r="F6" i="5"/>
  <c r="G5" i="3"/>
  <c r="F6" i="3"/>
  <c r="G4" i="3"/>
  <c r="E4" i="1"/>
  <c r="E3" i="1"/>
  <c r="G5" i="6" l="1"/>
  <c r="F6" i="6"/>
  <c r="F7" i="9"/>
  <c r="G7" i="9" s="1"/>
  <c r="G6" i="9"/>
  <c r="G5" i="7"/>
  <c r="F6" i="7"/>
  <c r="F7" i="5"/>
  <c r="G7" i="5" s="1"/>
  <c r="G12" i="5" s="1"/>
  <c r="G6" i="5"/>
  <c r="G12" i="3"/>
  <c r="G6" i="3"/>
  <c r="F7" i="3"/>
  <c r="G7" i="3" s="1"/>
  <c r="F4" i="1"/>
  <c r="F5" i="1" s="1"/>
  <c r="F6" i="1" s="1"/>
  <c r="F7" i="1" s="1"/>
  <c r="E7" i="1"/>
  <c r="E6" i="1"/>
  <c r="E5" i="1"/>
  <c r="G3" i="1"/>
  <c r="F7" i="6" l="1"/>
  <c r="G7" i="6" s="1"/>
  <c r="G6" i="6"/>
  <c r="G12" i="6"/>
  <c r="G11" i="6"/>
  <c r="G13" i="6" s="1"/>
  <c r="G13" i="9"/>
  <c r="G12" i="9"/>
  <c r="F7" i="7"/>
  <c r="G7" i="7" s="1"/>
  <c r="G6" i="7"/>
  <c r="G11" i="7" s="1"/>
  <c r="G13" i="7" s="1"/>
  <c r="G11" i="5"/>
  <c r="G13" i="5" s="1"/>
  <c r="G11" i="3"/>
  <c r="G13" i="3" s="1"/>
  <c r="G4" i="1"/>
  <c r="G5" i="1"/>
  <c r="G12" i="7" l="1"/>
  <c r="G7" i="1"/>
  <c r="G6" i="1"/>
  <c r="G11" i="1" l="1"/>
  <c r="G13" i="1" s="1"/>
  <c r="G12" i="1"/>
</calcChain>
</file>

<file path=xl/sharedStrings.xml><?xml version="1.0" encoding="utf-8"?>
<sst xmlns="http://schemas.openxmlformats.org/spreadsheetml/2006/main" count="98" uniqueCount="18">
  <si>
    <t>Tube</t>
  </si>
  <si>
    <t>Avg Ct</t>
  </si>
  <si>
    <t>Ct 1</t>
  </si>
  <si>
    <t>Ct 2</t>
  </si>
  <si>
    <t>A</t>
  </si>
  <si>
    <t>B</t>
  </si>
  <si>
    <t>C</t>
  </si>
  <si>
    <t>D</t>
  </si>
  <si>
    <t>E</t>
  </si>
  <si>
    <t>Dilution Factor</t>
  </si>
  <si>
    <t>Slope</t>
  </si>
  <si>
    <t>R Squared</t>
  </si>
  <si>
    <t>Efficiency (%)</t>
  </si>
  <si>
    <t>Sample Quantity</t>
  </si>
  <si>
    <t>Log (sample quantity)</t>
  </si>
  <si>
    <t>21.8099343</t>
  </si>
  <si>
    <t>22.2570902</t>
  </si>
  <si>
    <t>ng cDNA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</si>
</sst>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3" borderId="0" xfId="1" applyFill="1"/>
    <xf numFmtId="0" fontId="0" fillId="3" borderId="4" xfId="0" applyFill="1" applyBorder="1"/>
    <xf numFmtId="0" fontId="1" fillId="3" borderId="3" xfId="0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1" applyNumberFormat="1" applyFill="1" applyAlignment="1">
      <alignment horizontal="center"/>
    </xf>
    <xf numFmtId="2" fontId="2" fillId="3" borderId="0" xfId="1" applyNumberFormat="1" applyFill="1" applyAlignment="1">
      <alignment horizontal="center"/>
    </xf>
    <xf numFmtId="0" fontId="2" fillId="3" borderId="0" xfId="1" applyFill="1" applyAlignment="1">
      <alignment horizontal="center"/>
    </xf>
    <xf numFmtId="0" fontId="0" fillId="3" borderId="2" xfId="0" applyFill="1" applyBorder="1" applyAlignment="1">
      <alignment horizontal="center"/>
    </xf>
    <xf numFmtId="164" fontId="2" fillId="3" borderId="2" xfId="1" applyNumberFormat="1" applyFill="1" applyBorder="1" applyAlignment="1">
      <alignment horizontal="center"/>
    </xf>
    <xf numFmtId="2" fontId="2" fillId="3" borderId="2" xfId="1" applyNumberFormat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1" fillId="3" borderId="0" xfId="0" applyFont="1" applyFill="1"/>
    <xf numFmtId="0" fontId="1" fillId="3" borderId="4" xfId="0" applyFont="1" applyFill="1" applyBorder="1"/>
    <xf numFmtId="164" fontId="0" fillId="3" borderId="0" xfId="0" applyNumberFormat="1" applyFill="1"/>
    <xf numFmtId="0" fontId="4" fillId="3" borderId="2" xfId="1" applyFont="1" applyFill="1" applyBorder="1"/>
    <xf numFmtId="2" fontId="4" fillId="3" borderId="2" xfId="1" applyNumberFormat="1" applyFont="1" applyFill="1" applyBorder="1"/>
    <xf numFmtId="0" fontId="5" fillId="0" borderId="0" xfId="0" applyFont="1"/>
    <xf numFmtId="0" fontId="6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'Actin B'!$G$3:$G$7</c:f>
              <c:numCache>
                <c:formatCode>0.00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'Actin B'!$E$3:$E$7</c:f>
              <c:numCache>
                <c:formatCode>General</c:formatCode>
                <c:ptCount val="5"/>
                <c:pt idx="0">
                  <c:v>19.529816329163097</c:v>
                </c:pt>
                <c:pt idx="1">
                  <c:v>24.600406871490499</c:v>
                </c:pt>
                <c:pt idx="2">
                  <c:v>26.844684422488651</c:v>
                </c:pt>
                <c:pt idx="3">
                  <c:v>29.525182204479002</c:v>
                </c:pt>
                <c:pt idx="4">
                  <c:v>31.665710227312452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B-4946-A99E-1EB199BF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Cyp11a1!$G$3:$G$7</c:f>
              <c:numCache>
                <c:formatCode>0.00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Cyp11a1!$E$3:$E$7</c:f>
              <c:numCache>
                <c:formatCode>General</c:formatCode>
                <c:ptCount val="5"/>
                <c:pt idx="0">
                  <c:v>17.136094592219798</c:v>
                </c:pt>
                <c:pt idx="1">
                  <c:v>21.474405168547598</c:v>
                </c:pt>
                <c:pt idx="2">
                  <c:v>24.104360899977799</c:v>
                </c:pt>
                <c:pt idx="3">
                  <c:v>25.927671917087849</c:v>
                </c:pt>
                <c:pt idx="4">
                  <c:v>29.249314290742902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E-934B-8E40-0E9EC668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NR5A1!$G$3:$G$7</c:f>
              <c:numCache>
                <c:formatCode>0.00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NR5A1!$E$3:$E$7</c:f>
              <c:numCache>
                <c:formatCode>General</c:formatCode>
                <c:ptCount val="5"/>
                <c:pt idx="0">
                  <c:v>21.792984700000002</c:v>
                </c:pt>
                <c:pt idx="1">
                  <c:v>27.77684485</c:v>
                </c:pt>
                <c:pt idx="2">
                  <c:v>29.104533050000001</c:v>
                </c:pt>
                <c:pt idx="3">
                  <c:v>30.422740300000001</c:v>
                </c:pt>
                <c:pt idx="4">
                  <c:v>33.224562750000004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B-5B4D-A85A-8D87158E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 NRB01'!$G$3:$G$7</c:f>
              <c:numCache>
                <c:formatCode>0.00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' NRB01'!$E$3:$E$7</c:f>
              <c:numCache>
                <c:formatCode>General</c:formatCode>
                <c:ptCount val="5"/>
                <c:pt idx="0">
                  <c:v>22.306438799999999</c:v>
                </c:pt>
                <c:pt idx="1">
                  <c:v>28.173038500000001</c:v>
                </c:pt>
                <c:pt idx="2">
                  <c:v>29.179191599999999</c:v>
                </c:pt>
                <c:pt idx="3">
                  <c:v>30.737417600000001</c:v>
                </c:pt>
                <c:pt idx="4">
                  <c:v>33.409042999999997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5-F74B-994B-82490082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StAR!$G$3:$G$7</c:f>
              <c:numCache>
                <c:formatCode>0.00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StAR!$E$3:$E$7</c:f>
              <c:numCache>
                <c:formatCode>General</c:formatCode>
                <c:ptCount val="5"/>
                <c:pt idx="0">
                  <c:v>18.15791787085</c:v>
                </c:pt>
                <c:pt idx="1">
                  <c:v>23.005339422829199</c:v>
                </c:pt>
                <c:pt idx="2">
                  <c:v>25.343333162612701</c:v>
                </c:pt>
                <c:pt idx="3">
                  <c:v>26.961984358671501</c:v>
                </c:pt>
                <c:pt idx="4">
                  <c:v>30.4288016493805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6-7140-80B6-FA87FE57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Cyp11b1!$G$3:$G$6</c:f>
              <c:numCache>
                <c:formatCode>0.00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</c:numCache>
            </c:numRef>
          </c:xVal>
          <c:yVal>
            <c:numRef>
              <c:f>Cyp11b1!$E$3:$E$6</c:f>
              <c:numCache>
                <c:formatCode>General</c:formatCode>
                <c:ptCount val="4"/>
                <c:pt idx="0">
                  <c:v>20.91</c:v>
                </c:pt>
                <c:pt idx="1">
                  <c:v>23.66</c:v>
                </c:pt>
                <c:pt idx="2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B-9B4C-917F-A45426D6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125412</xdr:rowOff>
    </xdr:from>
    <xdr:to>
      <xdr:col>16</xdr:col>
      <xdr:colOff>482601</xdr:colOff>
      <xdr:row>15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176212</xdr:rowOff>
    </xdr:from>
    <xdr:to>
      <xdr:col>16</xdr:col>
      <xdr:colOff>254001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DE974-E3A6-E240-A750-D6E22BC37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220127</xdr:colOff>
      <xdr:row>1</xdr:row>
      <xdr:rowOff>6420</xdr:rowOff>
    </xdr:from>
    <xdr:to>
      <xdr:col>16</xdr:col>
      <xdr:colOff>216953</xdr:colOff>
      <xdr:row>15</xdr:row>
      <xdr:rowOff>74531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13CE9-61FD-C345-B0C8-D8176482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0</xdr:row>
      <xdr:rowOff>176212</xdr:rowOff>
    </xdr:from>
    <xdr:to>
      <xdr:col>16</xdr:col>
      <xdr:colOff>152401</xdr:colOff>
      <xdr:row>15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2472F-EB3D-E64E-9186-978E59FB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188912</xdr:rowOff>
    </xdr:from>
    <xdr:to>
      <xdr:col>16</xdr:col>
      <xdr:colOff>254001</xdr:colOff>
      <xdr:row>15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5E90F-266F-CF42-87BE-10875D29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134160</xdr:colOff>
      <xdr:row>1</xdr:row>
      <xdr:rowOff>45809</xdr:rowOff>
    </xdr:from>
    <xdr:to>
      <xdr:col>16</xdr:col>
      <xdr:colOff>130985</xdr:colOff>
      <xdr:row>15</xdr:row>
      <xdr:rowOff>122009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A7244-1F8C-AE46-A36A-166489C8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5"/>
  <sheetViews>
    <sheetView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" t="s">
        <v>17</v>
      </c>
    </row>
    <row r="3" spans="2:8" x14ac:dyDescent="0.2">
      <c r="B3" s="8" t="s">
        <v>4</v>
      </c>
      <c r="C3">
        <v>19.357191226891899</v>
      </c>
      <c r="D3">
        <v>19.702441431434298</v>
      </c>
      <c r="E3" s="11">
        <f>AVERAGE(C3:D3)</f>
        <v>19.529816329163097</v>
      </c>
      <c r="F3" s="9">
        <v>1</v>
      </c>
      <c r="G3" s="10">
        <f>LOG(F3)</f>
        <v>0</v>
      </c>
      <c r="H3" s="2">
        <v>500</v>
      </c>
    </row>
    <row r="4" spans="2:8" x14ac:dyDescent="0.2">
      <c r="B4" s="8" t="s">
        <v>5</v>
      </c>
      <c r="C4">
        <v>24.049437762962899</v>
      </c>
      <c r="D4">
        <v>25.151375980018098</v>
      </c>
      <c r="E4" s="11">
        <f>AVERAGE(C4:D4)</f>
        <v>24.600406871490499</v>
      </c>
      <c r="F4" s="9">
        <f>F3/$G$9</f>
        <v>0.1</v>
      </c>
      <c r="G4" s="10">
        <f t="shared" ref="G4:G7" si="0">LOG(F4)</f>
        <v>-1</v>
      </c>
      <c r="H4" s="2">
        <f>H$3*F4</f>
        <v>50</v>
      </c>
    </row>
    <row r="5" spans="2:8" x14ac:dyDescent="0.2">
      <c r="B5" s="8" t="s">
        <v>6</v>
      </c>
      <c r="C5">
        <v>26.612364778927802</v>
      </c>
      <c r="D5">
        <v>27.077004066049501</v>
      </c>
      <c r="E5" s="11">
        <f>AVERAGE(C5:D5)</f>
        <v>26.844684422488651</v>
      </c>
      <c r="F5" s="9">
        <f>F4/$G$9</f>
        <v>0.01</v>
      </c>
      <c r="G5" s="10">
        <f t="shared" si="0"/>
        <v>-2</v>
      </c>
      <c r="H5" s="2">
        <f t="shared" ref="H5:H7" si="1">H$3*F5</f>
        <v>5</v>
      </c>
    </row>
    <row r="6" spans="2:8" x14ac:dyDescent="0.2">
      <c r="B6" s="8" t="s">
        <v>7</v>
      </c>
      <c r="C6">
        <v>29.300323697572701</v>
      </c>
      <c r="D6">
        <v>29.750040711385299</v>
      </c>
      <c r="E6" s="11">
        <f>AVERAGE(C6:D6)</f>
        <v>29.525182204479002</v>
      </c>
      <c r="F6" s="9">
        <f>F5/$G$9</f>
        <v>1E-3</v>
      </c>
      <c r="G6" s="10">
        <f t="shared" si="0"/>
        <v>-3</v>
      </c>
      <c r="H6" s="2">
        <f t="shared" si="1"/>
        <v>0.5</v>
      </c>
    </row>
    <row r="7" spans="2:8" x14ac:dyDescent="0.2">
      <c r="B7" s="12" t="s">
        <v>8</v>
      </c>
      <c r="C7">
        <v>31.488033482036801</v>
      </c>
      <c r="D7">
        <v>31.8433869725881</v>
      </c>
      <c r="E7" s="15">
        <f>AVERAGE(C7:D7)</f>
        <v>31.665710227312452</v>
      </c>
      <c r="F7" s="13">
        <f>F6/$G$9</f>
        <v>1E-4</v>
      </c>
      <c r="G7" s="14">
        <f t="shared" si="0"/>
        <v>-4</v>
      </c>
      <c r="H7" s="2">
        <f t="shared" si="1"/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SLOPE(E3:E7, G3:G7)</f>
        <v>-2.9196563129287214</v>
      </c>
    </row>
    <row r="12" spans="2:8" x14ac:dyDescent="0.2">
      <c r="C12"/>
      <c r="F12" s="16" t="s">
        <v>11</v>
      </c>
      <c r="G12" s="18">
        <f>RSQ(E3:E7,G3:G7)</f>
        <v>0.96731059027404753</v>
      </c>
    </row>
    <row r="13" spans="2:8" x14ac:dyDescent="0.2">
      <c r="C13"/>
      <c r="F13" s="19" t="s">
        <v>12</v>
      </c>
      <c r="G13" s="20">
        <f>(10^(-1/G11)-1)*100</f>
        <v>120.04224475765656</v>
      </c>
    </row>
    <row r="14" spans="2:8" x14ac:dyDescent="0.2">
      <c r="C14"/>
    </row>
    <row r="15" spans="2:8" x14ac:dyDescent="0.2">
      <c r="C15"/>
    </row>
    <row r="16" spans="2:8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C20"/>
      <c r="E20" s="3"/>
    </row>
    <row r="21" spans="3:5" x14ac:dyDescent="0.2">
      <c r="C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DFA5-0888-2442-9B7C-9CFBC72AC0EC}">
  <dimension ref="B2:H25"/>
  <sheetViews>
    <sheetView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2" t="s">
        <v>17</v>
      </c>
    </row>
    <row r="3" spans="2:8" x14ac:dyDescent="0.2">
      <c r="B3" s="8" t="s">
        <v>4</v>
      </c>
      <c r="C3">
        <v>17.118839684612201</v>
      </c>
      <c r="D3">
        <v>17.153349499827399</v>
      </c>
      <c r="E3" s="11">
        <f>AVERAGE(C3:D3)</f>
        <v>17.136094592219798</v>
      </c>
      <c r="F3" s="9">
        <v>1</v>
      </c>
      <c r="G3" s="10">
        <f>LOG(F3)</f>
        <v>0</v>
      </c>
      <c r="H3" s="22">
        <v>500</v>
      </c>
    </row>
    <row r="4" spans="2:8" x14ac:dyDescent="0.2">
      <c r="B4" s="8" t="s">
        <v>5</v>
      </c>
      <c r="C4">
        <v>19.646996121572698</v>
      </c>
      <c r="D4">
        <v>23.301814215522501</v>
      </c>
      <c r="E4" s="11">
        <f>AVERAGE(C4:D4)</f>
        <v>21.474405168547598</v>
      </c>
      <c r="F4" s="9">
        <f>F3/$G$9</f>
        <v>0.1</v>
      </c>
      <c r="G4" s="10">
        <f t="shared" ref="G4:G7" si="0">LOG(F4)</f>
        <v>-1</v>
      </c>
      <c r="H4" s="22">
        <v>50</v>
      </c>
    </row>
    <row r="5" spans="2:8" x14ac:dyDescent="0.2">
      <c r="B5" s="8" t="s">
        <v>6</v>
      </c>
      <c r="C5">
        <v>24.068486355316399</v>
      </c>
      <c r="D5">
        <v>24.140235444639199</v>
      </c>
      <c r="E5" s="11">
        <f>AVERAGE(C5:D5)</f>
        <v>24.104360899977799</v>
      </c>
      <c r="F5" s="9">
        <f>F4/$G$9</f>
        <v>0.01</v>
      </c>
      <c r="G5" s="10">
        <f t="shared" si="0"/>
        <v>-2</v>
      </c>
      <c r="H5" s="22">
        <v>5</v>
      </c>
    </row>
    <row r="6" spans="2:8" x14ac:dyDescent="0.2">
      <c r="B6" s="8" t="s">
        <v>7</v>
      </c>
      <c r="C6">
        <v>25.861192113984199</v>
      </c>
      <c r="D6">
        <v>25.9941517201915</v>
      </c>
      <c r="E6" s="11">
        <f>AVERAGE(C6:D6)</f>
        <v>25.927671917087849</v>
      </c>
      <c r="F6" s="9">
        <f>F5/$G$9</f>
        <v>1E-3</v>
      </c>
      <c r="G6" s="10">
        <f t="shared" si="0"/>
        <v>-3</v>
      </c>
      <c r="H6" s="22">
        <v>0.5</v>
      </c>
    </row>
    <row r="7" spans="2:8" x14ac:dyDescent="0.2">
      <c r="B7" s="12" t="s">
        <v>8</v>
      </c>
      <c r="C7">
        <v>29.2361135498296</v>
      </c>
      <c r="D7">
        <v>29.2625150316562</v>
      </c>
      <c r="E7" s="15">
        <f>AVERAGE(C7:D7)</f>
        <v>29.249314290742902</v>
      </c>
      <c r="F7" s="13">
        <f>F6/$G$9</f>
        <v>1E-4</v>
      </c>
      <c r="G7" s="14">
        <f t="shared" si="0"/>
        <v>-4</v>
      </c>
      <c r="H7" s="22"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SLOPE(E3:E7, G3:G7)</f>
        <v>-2.8679706145586459</v>
      </c>
    </row>
    <row r="12" spans="2:8" x14ac:dyDescent="0.2">
      <c r="C12"/>
      <c r="F12" s="16" t="s">
        <v>11</v>
      </c>
      <c r="G12" s="18">
        <f>RSQ(E3:E7,G3:G7)</f>
        <v>0.98053859944527011</v>
      </c>
    </row>
    <row r="13" spans="2:8" x14ac:dyDescent="0.2">
      <c r="C13"/>
      <c r="F13" s="19" t="s">
        <v>12</v>
      </c>
      <c r="G13" s="20">
        <f>(10^(-1/G11)-1)*100</f>
        <v>123.19199154186235</v>
      </c>
    </row>
    <row r="14" spans="2:8" x14ac:dyDescent="0.2">
      <c r="C14"/>
    </row>
    <row r="15" spans="2:8" x14ac:dyDescent="0.2">
      <c r="C15"/>
    </row>
    <row r="16" spans="2:8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C20"/>
      <c r="E20" s="3"/>
    </row>
    <row r="21" spans="3:5" x14ac:dyDescent="0.2">
      <c r="C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7A7B-04A4-E848-A7E3-CB74638BC459}">
  <dimension ref="B2:H25"/>
  <sheetViews>
    <sheetView zoomScale="157" zoomScaleNormal="157"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2" t="s">
        <v>17</v>
      </c>
    </row>
    <row r="3" spans="2:8" ht="16" x14ac:dyDescent="0.2">
      <c r="B3" s="8" t="s">
        <v>4</v>
      </c>
      <c r="C3" s="21" t="s">
        <v>15</v>
      </c>
      <c r="D3" s="21">
        <v>21.792984700000002</v>
      </c>
      <c r="E3" s="11">
        <f>AVERAGE(C3:D3)</f>
        <v>21.792984700000002</v>
      </c>
      <c r="F3" s="9">
        <v>1</v>
      </c>
      <c r="G3" s="10">
        <f>LOG(F3)</f>
        <v>0</v>
      </c>
      <c r="H3" s="22">
        <v>500</v>
      </c>
    </row>
    <row r="4" spans="2:8" ht="16" x14ac:dyDescent="0.2">
      <c r="B4" s="8" t="s">
        <v>5</v>
      </c>
      <c r="C4" s="21">
        <v>27.7124712</v>
      </c>
      <c r="D4" s="21">
        <v>27.8412185</v>
      </c>
      <c r="E4" s="11">
        <f>AVERAGE(C4:D4)</f>
        <v>27.77684485</v>
      </c>
      <c r="F4" s="9">
        <f>F3/$G$9</f>
        <v>0.1</v>
      </c>
      <c r="G4" s="10">
        <f t="shared" ref="G4:G7" si="0">LOG(F4)</f>
        <v>-1</v>
      </c>
      <c r="H4" s="22">
        <v>50</v>
      </c>
    </row>
    <row r="5" spans="2:8" ht="16" x14ac:dyDescent="0.2">
      <c r="B5" s="8" t="s">
        <v>6</v>
      </c>
      <c r="C5" s="21">
        <v>29.108649100000001</v>
      </c>
      <c r="D5" s="21">
        <v>29.100417</v>
      </c>
      <c r="E5" s="11">
        <f>AVERAGE(C5:D5)</f>
        <v>29.104533050000001</v>
      </c>
      <c r="F5" s="9">
        <f>F4/$G$9</f>
        <v>0.01</v>
      </c>
      <c r="G5" s="10">
        <f t="shared" si="0"/>
        <v>-2</v>
      </c>
      <c r="H5" s="22">
        <v>5</v>
      </c>
    </row>
    <row r="6" spans="2:8" ht="16" x14ac:dyDescent="0.2">
      <c r="B6" s="8" t="s">
        <v>7</v>
      </c>
      <c r="C6" s="21">
        <v>30.330465700000001</v>
      </c>
      <c r="D6" s="21">
        <v>30.515014900000001</v>
      </c>
      <c r="E6" s="11">
        <f>AVERAGE(C6:D6)</f>
        <v>30.422740300000001</v>
      </c>
      <c r="F6" s="9">
        <f>F5/$G$9</f>
        <v>1E-3</v>
      </c>
      <c r="G6" s="10">
        <f t="shared" si="0"/>
        <v>-3</v>
      </c>
      <c r="H6" s="22">
        <v>0.5</v>
      </c>
    </row>
    <row r="7" spans="2:8" ht="16" x14ac:dyDescent="0.2">
      <c r="B7" s="12" t="s">
        <v>8</v>
      </c>
      <c r="C7" s="21">
        <v>33.524945000000002</v>
      </c>
      <c r="D7" s="21">
        <v>32.924180499999999</v>
      </c>
      <c r="E7" s="15">
        <f>AVERAGE(C7:D7)</f>
        <v>33.224562750000004</v>
      </c>
      <c r="F7" s="13">
        <f>F6/$G$9</f>
        <v>1E-4</v>
      </c>
      <c r="G7" s="14">
        <f t="shared" si="0"/>
        <v>-4</v>
      </c>
      <c r="H7" s="22"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SLOPE(E3:E7, G3:G7)</f>
        <v>-2.5509051550000006</v>
      </c>
    </row>
    <row r="12" spans="2:8" ht="16" x14ac:dyDescent="0.2">
      <c r="C12" s="21"/>
      <c r="F12" s="16" t="s">
        <v>11</v>
      </c>
      <c r="G12" s="18">
        <f>RSQ(E3:E7,G3:G7)</f>
        <v>0.90521800075160674</v>
      </c>
    </row>
    <row r="13" spans="2:8" ht="16" x14ac:dyDescent="0.2">
      <c r="C13" s="21"/>
      <c r="F13" s="19" t="s">
        <v>12</v>
      </c>
      <c r="G13" s="20">
        <f>(10^(-1/G11)-1)*100</f>
        <v>146.61399073972922</v>
      </c>
    </row>
    <row r="14" spans="2:8" ht="16" x14ac:dyDescent="0.2">
      <c r="C14" s="21"/>
    </row>
    <row r="15" spans="2:8" ht="16" x14ac:dyDescent="0.2">
      <c r="C15" s="21"/>
    </row>
    <row r="16" spans="2:8" ht="16" x14ac:dyDescent="0.2">
      <c r="C16" s="21"/>
      <c r="E16" s="3"/>
    </row>
    <row r="17" spans="3:5" ht="16" x14ac:dyDescent="0.2">
      <c r="C17" s="21"/>
      <c r="E17" s="3"/>
    </row>
    <row r="18" spans="3:5" ht="16" x14ac:dyDescent="0.2">
      <c r="C18" s="21"/>
      <c r="E18" s="3"/>
    </row>
    <row r="19" spans="3:5" ht="16" x14ac:dyDescent="0.2">
      <c r="C19" s="21"/>
      <c r="E19" s="3"/>
    </row>
    <row r="20" spans="3:5" ht="16" x14ac:dyDescent="0.2">
      <c r="C20" s="21"/>
      <c r="E20" s="3"/>
    </row>
    <row r="21" spans="3:5" ht="16" x14ac:dyDescent="0.2">
      <c r="C21" s="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F478-8E10-3745-8617-AAF8C9777D4F}">
  <dimension ref="B2:H25"/>
  <sheetViews>
    <sheetView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2" t="s">
        <v>17</v>
      </c>
    </row>
    <row r="3" spans="2:8" ht="16" x14ac:dyDescent="0.2">
      <c r="B3" s="8" t="s">
        <v>4</v>
      </c>
      <c r="C3" s="21" t="s">
        <v>16</v>
      </c>
      <c r="D3" s="21">
        <v>22.306438799999999</v>
      </c>
      <c r="E3" s="11">
        <f>AVERAGE(C3:D3)</f>
        <v>22.306438799999999</v>
      </c>
      <c r="F3" s="9">
        <v>1</v>
      </c>
      <c r="G3" s="10">
        <f>LOG(F3)</f>
        <v>0</v>
      </c>
      <c r="H3" s="22">
        <v>500</v>
      </c>
    </row>
    <row r="4" spans="2:8" ht="16" x14ac:dyDescent="0.2">
      <c r="B4" s="8" t="s">
        <v>5</v>
      </c>
      <c r="C4" s="21">
        <v>27.243477500000001</v>
      </c>
      <c r="D4" s="21">
        <v>29.1025995</v>
      </c>
      <c r="E4" s="11">
        <f>AVERAGE(C4:D4)</f>
        <v>28.173038500000001</v>
      </c>
      <c r="F4" s="9">
        <f>F3/$G$9</f>
        <v>0.1</v>
      </c>
      <c r="G4" s="10">
        <f t="shared" ref="G4:G7" si="0">LOG(F4)</f>
        <v>-1</v>
      </c>
      <c r="H4" s="22">
        <v>50</v>
      </c>
    </row>
    <row r="5" spans="2:8" ht="16" x14ac:dyDescent="0.2">
      <c r="B5" s="8" t="s">
        <v>6</v>
      </c>
      <c r="C5" s="21">
        <v>28.973944599999999</v>
      </c>
      <c r="D5" s="21">
        <v>29.384438599999999</v>
      </c>
      <c r="E5" s="11">
        <f>AVERAGE(C5:D5)</f>
        <v>29.179191599999999</v>
      </c>
      <c r="F5" s="9">
        <f>F4/$G$9</f>
        <v>0.01</v>
      </c>
      <c r="G5" s="10">
        <f t="shared" si="0"/>
        <v>-2</v>
      </c>
      <c r="H5" s="22">
        <v>5</v>
      </c>
    </row>
    <row r="6" spans="2:8" ht="16" x14ac:dyDescent="0.2">
      <c r="B6" s="8" t="s">
        <v>7</v>
      </c>
      <c r="C6" s="21">
        <v>30.868694999999999</v>
      </c>
      <c r="D6" s="21">
        <v>30.606140199999999</v>
      </c>
      <c r="E6" s="11">
        <f>AVERAGE(C6:D6)</f>
        <v>30.737417600000001</v>
      </c>
      <c r="F6" s="9">
        <f>F5/$G$9</f>
        <v>1E-3</v>
      </c>
      <c r="G6" s="10">
        <f t="shared" si="0"/>
        <v>-3</v>
      </c>
      <c r="H6" s="22">
        <v>0.5</v>
      </c>
    </row>
    <row r="7" spans="2:8" ht="16" x14ac:dyDescent="0.2">
      <c r="B7" s="12" t="s">
        <v>8</v>
      </c>
      <c r="C7" s="21">
        <v>33.764418999999997</v>
      </c>
      <c r="D7" s="21">
        <v>33.053666999999997</v>
      </c>
      <c r="E7" s="15">
        <f>AVERAGE(C7:D7)</f>
        <v>33.409042999999997</v>
      </c>
      <c r="F7" s="13">
        <f>F6/$G$9</f>
        <v>1E-4</v>
      </c>
      <c r="G7" s="14">
        <f t="shared" si="0"/>
        <v>-4</v>
      </c>
      <c r="H7" s="22"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SLOPE(E3:E7, G3:G7)</f>
        <v>-2.4769587499999997</v>
      </c>
    </row>
    <row r="12" spans="2:8" ht="16" x14ac:dyDescent="0.2">
      <c r="C12" s="21"/>
      <c r="F12" s="16" t="s">
        <v>11</v>
      </c>
      <c r="G12" s="18">
        <f>RSQ(E3:E7,G3:G7)</f>
        <v>0.906352557936287</v>
      </c>
    </row>
    <row r="13" spans="2:8" ht="16" x14ac:dyDescent="0.2">
      <c r="C13" s="21"/>
      <c r="F13" s="19" t="s">
        <v>12</v>
      </c>
      <c r="G13" s="20">
        <f>(10^(-1/G11)-1)*100</f>
        <v>153.34999124337213</v>
      </c>
    </row>
    <row r="14" spans="2:8" ht="16" x14ac:dyDescent="0.2">
      <c r="C14" s="21"/>
    </row>
    <row r="15" spans="2:8" ht="16" x14ac:dyDescent="0.2">
      <c r="C15" s="21"/>
    </row>
    <row r="16" spans="2:8" ht="16" x14ac:dyDescent="0.2">
      <c r="C16" s="21"/>
      <c r="E16" s="3"/>
    </row>
    <row r="17" spans="3:5" ht="16" x14ac:dyDescent="0.2">
      <c r="C17" s="21"/>
      <c r="E17" s="3"/>
    </row>
    <row r="18" spans="3:5" ht="16" x14ac:dyDescent="0.2">
      <c r="C18" s="21"/>
      <c r="E18" s="3"/>
    </row>
    <row r="19" spans="3:5" ht="16" x14ac:dyDescent="0.2">
      <c r="C19" s="21"/>
      <c r="E19" s="3"/>
    </row>
    <row r="20" spans="3:5" ht="16" x14ac:dyDescent="0.2">
      <c r="C20" s="21"/>
      <c r="E20" s="3"/>
    </row>
    <row r="21" spans="3:5" ht="16" x14ac:dyDescent="0.2">
      <c r="C21" s="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06D-80A2-8D47-9A87-B8200B76E5C8}">
  <dimension ref="B2:H25"/>
  <sheetViews>
    <sheetView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2" t="s">
        <v>17</v>
      </c>
    </row>
    <row r="3" spans="2:8" x14ac:dyDescent="0.2">
      <c r="B3" s="8" t="s">
        <v>4</v>
      </c>
      <c r="C3">
        <v>18.168087080447101</v>
      </c>
      <c r="D3">
        <v>18.147748661252901</v>
      </c>
      <c r="E3" s="11">
        <f>AVERAGE(C3:D3)</f>
        <v>18.15791787085</v>
      </c>
      <c r="F3" s="9">
        <v>1</v>
      </c>
      <c r="G3" s="10">
        <f>LOG(F3)</f>
        <v>0</v>
      </c>
      <c r="H3" s="22">
        <v>500</v>
      </c>
    </row>
    <row r="4" spans="2:8" x14ac:dyDescent="0.2">
      <c r="B4" s="8" t="s">
        <v>5</v>
      </c>
      <c r="C4">
        <v>21.290327735094198</v>
      </c>
      <c r="D4">
        <v>24.720351110564199</v>
      </c>
      <c r="E4" s="11">
        <f>AVERAGE(C4:D4)</f>
        <v>23.005339422829199</v>
      </c>
      <c r="F4" s="9">
        <f>F3/$G$9</f>
        <v>0.1</v>
      </c>
      <c r="G4" s="10">
        <f t="shared" ref="G4:G7" si="0">LOG(F4)</f>
        <v>-1</v>
      </c>
      <c r="H4" s="22">
        <v>50</v>
      </c>
    </row>
    <row r="5" spans="2:8" x14ac:dyDescent="0.2">
      <c r="B5" s="8" t="s">
        <v>6</v>
      </c>
      <c r="C5">
        <v>25.343105030766701</v>
      </c>
      <c r="D5">
        <v>25.343561294458699</v>
      </c>
      <c r="E5" s="11">
        <f>AVERAGE(C5:D5)</f>
        <v>25.343333162612701</v>
      </c>
      <c r="F5" s="9">
        <f>F4/$G$9</f>
        <v>0.01</v>
      </c>
      <c r="G5" s="10">
        <f t="shared" si="0"/>
        <v>-2</v>
      </c>
      <c r="H5" s="22">
        <v>5</v>
      </c>
    </row>
    <row r="6" spans="2:8" x14ac:dyDescent="0.2">
      <c r="B6" s="8" t="s">
        <v>7</v>
      </c>
      <c r="C6">
        <v>27.042335099460399</v>
      </c>
      <c r="D6">
        <v>26.881633617882599</v>
      </c>
      <c r="E6" s="11">
        <f>AVERAGE(C6:D6)</f>
        <v>26.961984358671501</v>
      </c>
      <c r="F6" s="9">
        <f>F5/$G$9</f>
        <v>1E-3</v>
      </c>
      <c r="G6" s="10">
        <f t="shared" si="0"/>
        <v>-3</v>
      </c>
      <c r="H6" s="22">
        <v>0.5</v>
      </c>
    </row>
    <row r="7" spans="2:8" x14ac:dyDescent="0.2">
      <c r="B7" s="12" t="s">
        <v>8</v>
      </c>
      <c r="C7">
        <v>30.674163690736201</v>
      </c>
      <c r="D7">
        <v>30.183439608024798</v>
      </c>
      <c r="E7" s="15">
        <f>AVERAGE(C7:D7)</f>
        <v>30.4288016493805</v>
      </c>
      <c r="F7" s="13">
        <f>F6/$G$9</f>
        <v>1E-4</v>
      </c>
      <c r="G7" s="14">
        <f t="shared" si="0"/>
        <v>-4</v>
      </c>
      <c r="H7" s="22"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SLOPE(E3:E7, G3:G7)</f>
        <v>-2.8498412492903302</v>
      </c>
    </row>
    <row r="12" spans="2:8" x14ac:dyDescent="0.2">
      <c r="C12"/>
      <c r="F12" s="16" t="s">
        <v>11</v>
      </c>
      <c r="G12" s="18">
        <f>RSQ(E3:E7,G3:G7)</f>
        <v>0.96698606539940346</v>
      </c>
    </row>
    <row r="13" spans="2:8" x14ac:dyDescent="0.2">
      <c r="C13"/>
      <c r="F13" s="19" t="s">
        <v>12</v>
      </c>
      <c r="G13" s="20">
        <f>(10^(-1/G11)-1)*100</f>
        <v>124.33484637027159</v>
      </c>
    </row>
    <row r="14" spans="2:8" x14ac:dyDescent="0.2">
      <c r="C14"/>
    </row>
    <row r="15" spans="2:8" x14ac:dyDescent="0.2">
      <c r="C15"/>
    </row>
    <row r="16" spans="2:8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C20"/>
      <c r="E20" s="3"/>
    </row>
    <row r="21" spans="3:5" x14ac:dyDescent="0.2">
      <c r="C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DDF0-7F31-884F-956A-DFD7195ECA5B}">
  <dimension ref="B2:H25"/>
  <sheetViews>
    <sheetView tabSelected="1" zoomScale="153" zoomScaleNormal="153" workbookViewId="0">
      <selection activeCell="H2" sqref="H2:H7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8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13</v>
      </c>
      <c r="G2" s="6" t="s">
        <v>14</v>
      </c>
      <c r="H2" s="22" t="s">
        <v>17</v>
      </c>
    </row>
    <row r="3" spans="2:8" x14ac:dyDescent="0.2">
      <c r="B3" s="8" t="s">
        <v>4</v>
      </c>
      <c r="C3">
        <v>20.87</v>
      </c>
      <c r="D3">
        <v>20.95</v>
      </c>
      <c r="E3" s="11">
        <f>AVERAGE(C3:D3)</f>
        <v>20.91</v>
      </c>
      <c r="F3" s="9">
        <v>1</v>
      </c>
      <c r="G3" s="10">
        <f>LOG(F3)</f>
        <v>0</v>
      </c>
      <c r="H3" s="22">
        <v>500</v>
      </c>
    </row>
    <row r="4" spans="2:8" x14ac:dyDescent="0.2">
      <c r="B4" s="8" t="s">
        <v>5</v>
      </c>
      <c r="C4">
        <v>23.88</v>
      </c>
      <c r="D4">
        <v>23.44</v>
      </c>
      <c r="E4" s="11">
        <f t="shared" ref="E4:E5" si="0">AVERAGE(C4:D4)</f>
        <v>23.66</v>
      </c>
      <c r="F4" s="9">
        <f>F3/$G$9</f>
        <v>0.1</v>
      </c>
      <c r="G4" s="10">
        <f t="shared" ref="G4:G7" si="1">LOG(F4)</f>
        <v>-1</v>
      </c>
      <c r="H4" s="22">
        <v>50</v>
      </c>
    </row>
    <row r="5" spans="2:8" x14ac:dyDescent="0.2">
      <c r="B5" s="8" t="s">
        <v>6</v>
      </c>
      <c r="C5">
        <v>27.91</v>
      </c>
      <c r="D5">
        <v>27.79</v>
      </c>
      <c r="E5" s="11">
        <f t="shared" si="0"/>
        <v>27.85</v>
      </c>
      <c r="F5" s="9">
        <f>F4/$G$9</f>
        <v>0.01</v>
      </c>
      <c r="G5" s="10">
        <f t="shared" si="1"/>
        <v>-2</v>
      </c>
      <c r="H5" s="22">
        <v>5</v>
      </c>
    </row>
    <row r="6" spans="2:8" x14ac:dyDescent="0.2">
      <c r="B6" s="8" t="s">
        <v>7</v>
      </c>
      <c r="E6" s="11"/>
      <c r="F6" s="9">
        <f>F5/$G$9</f>
        <v>1E-3</v>
      </c>
      <c r="G6" s="10">
        <f t="shared" si="1"/>
        <v>-3</v>
      </c>
      <c r="H6" s="22">
        <v>0.5</v>
      </c>
    </row>
    <row r="7" spans="2:8" x14ac:dyDescent="0.2">
      <c r="B7" s="12" t="s">
        <v>8</v>
      </c>
      <c r="C7"/>
      <c r="D7"/>
      <c r="E7" s="15"/>
      <c r="F7" s="13">
        <f>F6/$G$9</f>
        <v>1E-4</v>
      </c>
      <c r="G7" s="14">
        <f t="shared" si="1"/>
        <v>-4</v>
      </c>
      <c r="H7" s="22">
        <v>0.05</v>
      </c>
    </row>
    <row r="8" spans="2:8" ht="16" thickBot="1" x14ac:dyDescent="0.25">
      <c r="E8" s="3"/>
    </row>
    <row r="9" spans="2:8" ht="16" thickBot="1" x14ac:dyDescent="0.25">
      <c r="F9" s="16" t="s">
        <v>9</v>
      </c>
      <c r="G9" s="1">
        <v>10</v>
      </c>
    </row>
    <row r="10" spans="2:8" x14ac:dyDescent="0.2">
      <c r="F10" s="3"/>
      <c r="G10" s="3"/>
    </row>
    <row r="11" spans="2:8" x14ac:dyDescent="0.2">
      <c r="F11" s="17" t="s">
        <v>10</v>
      </c>
      <c r="G11" s="4">
        <f>SLOPE(E3:E6, G3:G6)</f>
        <v>-3.4700000000000006</v>
      </c>
    </row>
    <row r="12" spans="2:8" x14ac:dyDescent="0.2">
      <c r="C12"/>
      <c r="F12" s="16" t="s">
        <v>11</v>
      </c>
      <c r="G12" s="18">
        <f>RSQ(E3:E7,G3:G7)</f>
        <v>0.98585195313459451</v>
      </c>
    </row>
    <row r="13" spans="2:8" x14ac:dyDescent="0.2">
      <c r="C13"/>
      <c r="F13" s="19" t="s">
        <v>12</v>
      </c>
      <c r="G13" s="20">
        <f>(10^(-1/G11)-1)*100</f>
        <v>94.171031636939759</v>
      </c>
    </row>
    <row r="14" spans="2:8" x14ac:dyDescent="0.2">
      <c r="C14"/>
    </row>
    <row r="15" spans="2:8" x14ac:dyDescent="0.2">
      <c r="C15"/>
    </row>
    <row r="16" spans="2:8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C20"/>
      <c r="E20" s="3"/>
    </row>
    <row r="21" spans="3:5" x14ac:dyDescent="0.2">
      <c r="C21"/>
      <c r="E21" s="3"/>
    </row>
    <row r="22" spans="3:5" x14ac:dyDescent="0.2">
      <c r="E22" s="3"/>
    </row>
    <row r="23" spans="3:5" x14ac:dyDescent="0.2">
      <c r="E23" s="3"/>
    </row>
    <row r="24" spans="3:5" x14ac:dyDescent="0.2">
      <c r="E24" s="3"/>
    </row>
    <row r="25" spans="3:5" x14ac:dyDescent="0.2">
      <c r="E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Actin B</vt:lpstr>
      <vt:lpstr>Cyp11a1</vt:lpstr>
      <vt:lpstr>NR5A1</vt:lpstr>
      <vt:lpstr> NRB01</vt:lpstr>
      <vt:lpstr>StAR</vt:lpstr>
      <vt:lpstr>Cyp11b1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Microsoft Office User</cp:lastModifiedBy>
  <dcterms:created xsi:type="dcterms:W3CDTF">2016-12-15T13:48:47Z</dcterms:created>
  <dcterms:modified xsi:type="dcterms:W3CDTF">2023-01-11T20:43:27Z</dcterms:modified>
</cp:coreProperties>
</file>